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64756f59f804785/Documents/ALEMANHA/TU Dresden/4 MASTER THESIS/Banco de dados/Professors_recomendations/Dec_mod_Natalia/MS_Decision-master_GitHub/MS_Decision-master-October2021/"/>
    </mc:Choice>
  </mc:AlternateContent>
  <xr:revisionPtr revIDLastSave="2929" documentId="8_{C280B5FF-C8AF-482B-B7EE-897161A92326}" xr6:coauthVersionLast="47" xr6:coauthVersionMax="47" xr10:uidLastSave="{0A3DFC8C-1270-4B3B-AB05-1B713F9AF9A3}"/>
  <bookViews>
    <workbookView xWindow="-108" yWindow="-108" windowWidth="23256" windowHeight="12576" tabRatio="833" firstSheet="4" activeTab="5" xr2:uid="{00000000-000D-0000-FFFF-FFFF00000000}"/>
  </bookViews>
  <sheets>
    <sheet name="Dispersivity" sheetId="5" r:id="rId1"/>
    <sheet name="AlphaTV_SensitivityAnalysis" sheetId="4" r:id="rId2"/>
    <sheet name="AlphaTH_SensitivityAnalysis" sheetId="6" r:id="rId3"/>
    <sheet name="AlphaTV and AlphaTH" sheetId="7" r:id="rId4"/>
    <sheet name="AIC" sheetId="3" r:id="rId5"/>
    <sheet name="AHP" sheetId="8" r:id="rId6"/>
    <sheet name="AHP_High reliability" sheetId="9" r:id="rId7"/>
    <sheet name="AHP_Reliable_Lower Bound" sheetId="11" r:id="rId8"/>
    <sheet name="AHP_Reliable_Upper Bound" sheetId="12" r:id="rId9"/>
    <sheet name="AHP_Mod_Reliable_Lower Bound" sheetId="13" r:id="rId10"/>
    <sheet name="AHP_Mod_Reliable_Upper Bound" sheetId="14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7" i="14" l="1"/>
  <c r="AC6" i="14"/>
  <c r="AC5" i="14"/>
  <c r="AC4" i="14"/>
  <c r="S7" i="14"/>
  <c r="S6" i="14"/>
  <c r="S5" i="14"/>
  <c r="S4" i="14"/>
  <c r="I7" i="14"/>
  <c r="I6" i="14"/>
  <c r="I5" i="14"/>
  <c r="I4" i="14"/>
  <c r="B4" i="14" a="1"/>
  <c r="B4" i="14" s="1"/>
  <c r="C28" i="14" s="1" a="1"/>
  <c r="C28" i="14" s="1"/>
  <c r="AP28" i="14" a="1"/>
  <c r="AP28" i="14" s="1"/>
  <c r="AF28" i="14"/>
  <c r="AF28" i="14" a="1"/>
  <c r="V28" i="14" a="1"/>
  <c r="V28" i="14" s="1"/>
  <c r="L28" i="14" a="1"/>
  <c r="L28" i="14" s="1"/>
  <c r="AQ14" i="14"/>
  <c r="AP14" i="14"/>
  <c r="AH14" i="14"/>
  <c r="W14" i="14"/>
  <c r="AQ12" i="14"/>
  <c r="AP12" i="14"/>
  <c r="AO12" i="14"/>
  <c r="AH12" i="14"/>
  <c r="AR8" i="14"/>
  <c r="AR13" i="14" s="1"/>
  <c r="AQ8" i="14"/>
  <c r="AQ15" i="14" s="1"/>
  <c r="AP8" i="14"/>
  <c r="AP15" i="14" s="1"/>
  <c r="AO8" i="14"/>
  <c r="AO14" i="14" s="1"/>
  <c r="AH8" i="14"/>
  <c r="AH15" i="14" s="1"/>
  <c r="AG8" i="14"/>
  <c r="AG14" i="14" s="1"/>
  <c r="AF8" i="14"/>
  <c r="AF15" i="14" s="1"/>
  <c r="AE8" i="14"/>
  <c r="AE15" i="14" s="1"/>
  <c r="X8" i="14"/>
  <c r="X15" i="14" s="1"/>
  <c r="W8" i="14"/>
  <c r="W15" i="14" s="1"/>
  <c r="V8" i="14"/>
  <c r="V15" i="14" s="1"/>
  <c r="U8" i="14"/>
  <c r="U14" i="14" s="1"/>
  <c r="N8" i="14"/>
  <c r="N15" i="14" s="1"/>
  <c r="M8" i="14"/>
  <c r="M14" i="14" s="1"/>
  <c r="L8" i="14"/>
  <c r="L15" i="14" s="1"/>
  <c r="K8" i="14"/>
  <c r="K15" i="14" s="1"/>
  <c r="E8" i="14"/>
  <c r="E15" i="14" s="1"/>
  <c r="AC7" i="13"/>
  <c r="AC6" i="13"/>
  <c r="AC5" i="13"/>
  <c r="AC4" i="13"/>
  <c r="S7" i="13"/>
  <c r="S6" i="13"/>
  <c r="S5" i="13"/>
  <c r="S4" i="13"/>
  <c r="I7" i="13"/>
  <c r="I6" i="13"/>
  <c r="I5" i="13"/>
  <c r="I4" i="13"/>
  <c r="B4" i="13" a="1"/>
  <c r="B4" i="13" s="1"/>
  <c r="AP28" i="13" a="1"/>
  <c r="AP28" i="13" s="1"/>
  <c r="AF28" i="13" a="1"/>
  <c r="AF28" i="13" s="1"/>
  <c r="V28" i="13" a="1"/>
  <c r="V28" i="13" s="1"/>
  <c r="L28" i="13" a="1"/>
  <c r="L28" i="13" s="1"/>
  <c r="AP14" i="13"/>
  <c r="AR12" i="13"/>
  <c r="AP12" i="13"/>
  <c r="AG12" i="13"/>
  <c r="AR8" i="13"/>
  <c r="AR15" i="13" s="1"/>
  <c r="AQ8" i="13"/>
  <c r="AQ15" i="13" s="1"/>
  <c r="AP8" i="13"/>
  <c r="AP15" i="13" s="1"/>
  <c r="AO8" i="13"/>
  <c r="AO14" i="13" s="1"/>
  <c r="AH8" i="13"/>
  <c r="AH14" i="13" s="1"/>
  <c r="AG8" i="13"/>
  <c r="AG14" i="13" s="1"/>
  <c r="AF8" i="13"/>
  <c r="AF15" i="13" s="1"/>
  <c r="AE8" i="13"/>
  <c r="AE15" i="13" s="1"/>
  <c r="X8" i="13"/>
  <c r="X15" i="13" s="1"/>
  <c r="W8" i="13"/>
  <c r="W15" i="13" s="1"/>
  <c r="V8" i="13"/>
  <c r="V15" i="13" s="1"/>
  <c r="U8" i="13"/>
  <c r="U14" i="13" s="1"/>
  <c r="N8" i="13"/>
  <c r="N14" i="13" s="1"/>
  <c r="M8" i="13"/>
  <c r="M14" i="13" s="1"/>
  <c r="L8" i="13"/>
  <c r="L13" i="13" s="1"/>
  <c r="K8" i="13"/>
  <c r="K15" i="13" s="1"/>
  <c r="AC7" i="12"/>
  <c r="AC6" i="12"/>
  <c r="AC5" i="12"/>
  <c r="AC4" i="12"/>
  <c r="S7" i="12"/>
  <c r="S6" i="12"/>
  <c r="S5" i="12"/>
  <c r="S4" i="12"/>
  <c r="I7" i="12"/>
  <c r="I6" i="12"/>
  <c r="I5" i="12"/>
  <c r="I4" i="12"/>
  <c r="B4" i="12" a="1"/>
  <c r="B4" i="12" s="1"/>
  <c r="AP28" i="12" a="1"/>
  <c r="AP28" i="12" s="1"/>
  <c r="AF28" i="12" a="1"/>
  <c r="AF28" i="12" s="1"/>
  <c r="V28" i="12" a="1"/>
  <c r="V28" i="12" s="1"/>
  <c r="L28" i="12" a="1"/>
  <c r="L28" i="12" s="1"/>
  <c r="AP14" i="12"/>
  <c r="V14" i="12"/>
  <c r="AP12" i="12"/>
  <c r="AG12" i="12"/>
  <c r="AR8" i="12"/>
  <c r="AR15" i="12" s="1"/>
  <c r="AQ8" i="12"/>
  <c r="AQ15" i="12" s="1"/>
  <c r="AP8" i="12"/>
  <c r="AP15" i="12" s="1"/>
  <c r="AO8" i="12"/>
  <c r="AO14" i="12" s="1"/>
  <c r="AH8" i="12"/>
  <c r="AH14" i="12" s="1"/>
  <c r="AG8" i="12"/>
  <c r="AG14" i="12" s="1"/>
  <c r="AF8" i="12"/>
  <c r="AF14" i="12" s="1"/>
  <c r="AE8" i="12"/>
  <c r="AE15" i="12" s="1"/>
  <c r="X8" i="12"/>
  <c r="X15" i="12" s="1"/>
  <c r="W8" i="12"/>
  <c r="W15" i="12" s="1"/>
  <c r="V8" i="12"/>
  <c r="V15" i="12" s="1"/>
  <c r="U8" i="12"/>
  <c r="U14" i="12" s="1"/>
  <c r="N8" i="12"/>
  <c r="N14" i="12" s="1"/>
  <c r="M8" i="12"/>
  <c r="M14" i="12" s="1"/>
  <c r="L8" i="12"/>
  <c r="L15" i="12" s="1"/>
  <c r="K8" i="12"/>
  <c r="K15" i="12" s="1"/>
  <c r="AC7" i="11"/>
  <c r="AC6" i="11"/>
  <c r="AC5" i="11"/>
  <c r="AC4" i="11"/>
  <c r="S7" i="11"/>
  <c r="S6" i="11"/>
  <c r="S5" i="11"/>
  <c r="S4" i="11"/>
  <c r="L28" i="11" a="1"/>
  <c r="L28" i="11" s="1"/>
  <c r="I7" i="11"/>
  <c r="I6" i="11"/>
  <c r="I5" i="11"/>
  <c r="I4" i="11"/>
  <c r="D21" i="11"/>
  <c r="D22" i="11"/>
  <c r="D23" i="11"/>
  <c r="D20" i="11"/>
  <c r="B4" i="11" a="1"/>
  <c r="B4" i="11" s="1"/>
  <c r="AP28" i="11" a="1"/>
  <c r="AP28" i="11" s="1"/>
  <c r="AF28" i="11"/>
  <c r="AF28" i="11" a="1"/>
  <c r="V28" i="11"/>
  <c r="V28" i="11" a="1"/>
  <c r="AR14" i="11"/>
  <c r="AO14" i="11"/>
  <c r="AG14" i="11"/>
  <c r="AF14" i="11"/>
  <c r="X14" i="11"/>
  <c r="U14" i="11"/>
  <c r="AR12" i="11"/>
  <c r="AO12" i="11"/>
  <c r="AG12" i="11"/>
  <c r="AF12" i="11"/>
  <c r="X12" i="11"/>
  <c r="U12" i="11"/>
  <c r="AR8" i="11"/>
  <c r="AR15" i="11" s="1"/>
  <c r="AQ8" i="11"/>
  <c r="AQ15" i="11" s="1"/>
  <c r="AP8" i="11"/>
  <c r="AP15" i="11" s="1"/>
  <c r="AO8" i="11"/>
  <c r="AO15" i="11" s="1"/>
  <c r="AH8" i="11"/>
  <c r="AH15" i="11" s="1"/>
  <c r="AG8" i="11"/>
  <c r="AG15" i="11" s="1"/>
  <c r="AF8" i="11"/>
  <c r="AF15" i="11" s="1"/>
  <c r="AE8" i="11"/>
  <c r="AE14" i="11" s="1"/>
  <c r="X8" i="11"/>
  <c r="X15" i="11" s="1"/>
  <c r="W8" i="11"/>
  <c r="W13" i="11" s="1"/>
  <c r="V8" i="11"/>
  <c r="V15" i="11" s="1"/>
  <c r="U8" i="11"/>
  <c r="U15" i="11" s="1"/>
  <c r="N8" i="11"/>
  <c r="N15" i="11" s="1"/>
  <c r="M8" i="11"/>
  <c r="M15" i="11" s="1"/>
  <c r="L8" i="11"/>
  <c r="L15" i="11" s="1"/>
  <c r="K8" i="11"/>
  <c r="K14" i="11" s="1"/>
  <c r="C8" i="11"/>
  <c r="C15" i="11" s="1"/>
  <c r="AP34" i="9" a="1"/>
  <c r="AP34" i="9" s="1"/>
  <c r="AU28" i="9" a="1"/>
  <c r="AU28" i="9" s="1"/>
  <c r="AP28" i="9" a="1"/>
  <c r="AP28" i="9" s="1"/>
  <c r="AQ20" i="9"/>
  <c r="AQ21" i="9"/>
  <c r="AQ22" i="9"/>
  <c r="AQ19" i="9"/>
  <c r="AF34" i="9" a="1"/>
  <c r="AF34" i="9" s="1"/>
  <c r="AK28" i="9" a="1"/>
  <c r="AK28" i="9" s="1"/>
  <c r="AF28" i="9" a="1"/>
  <c r="AF28" i="9" s="1"/>
  <c r="AC7" i="9"/>
  <c r="AC6" i="9"/>
  <c r="AC5" i="9"/>
  <c r="AC4" i="9"/>
  <c r="V28" i="9" a="1"/>
  <c r="V28" i="9" s="1"/>
  <c r="S7" i="9"/>
  <c r="S6" i="9"/>
  <c r="S5" i="9"/>
  <c r="S4" i="9"/>
  <c r="L34" i="9" a="1"/>
  <c r="L34" i="9" s="1"/>
  <c r="Q28" i="9" a="1"/>
  <c r="Q28" i="9" s="1"/>
  <c r="L28" i="9" a="1"/>
  <c r="L28" i="9" s="1"/>
  <c r="M20" i="9"/>
  <c r="M21" i="9"/>
  <c r="M22" i="9"/>
  <c r="M19" i="9"/>
  <c r="I7" i="9"/>
  <c r="I6" i="9"/>
  <c r="I5" i="9"/>
  <c r="I4" i="9"/>
  <c r="C35" i="9" a="1"/>
  <c r="C35" i="9" s="1"/>
  <c r="C28" i="9" a="1"/>
  <c r="C28" i="9" s="1"/>
  <c r="H28" i="9" a="1"/>
  <c r="H28" i="9" s="1"/>
  <c r="B4" i="9" a="1"/>
  <c r="B4" i="9" s="1"/>
  <c r="U9" i="8"/>
  <c r="T9" i="8"/>
  <c r="S9" i="8"/>
  <c r="R9" i="8"/>
  <c r="B25" i="8" a="1"/>
  <c r="B25" i="8" s="1"/>
  <c r="A25" i="8"/>
  <c r="B15" i="8" a="1"/>
  <c r="B15" i="8" s="1"/>
  <c r="A15" i="8"/>
  <c r="E38" i="9"/>
  <c r="A38" i="9"/>
  <c r="E37" i="9"/>
  <c r="A37" i="9" s="1"/>
  <c r="E36" i="9"/>
  <c r="A36" i="9" s="1"/>
  <c r="AP15" i="9"/>
  <c r="AH15" i="9"/>
  <c r="AF15" i="9"/>
  <c r="AR14" i="9"/>
  <c r="AP14" i="9"/>
  <c r="AP16" i="9" s="1"/>
  <c r="AH14" i="9"/>
  <c r="AG14" i="9"/>
  <c r="AE14" i="9"/>
  <c r="AE21" i="9" s="1"/>
  <c r="AH36" i="9" s="1"/>
  <c r="AD36" i="9" s="1"/>
  <c r="AP13" i="9"/>
  <c r="AH13" i="9"/>
  <c r="AF13" i="9"/>
  <c r="AQ12" i="9"/>
  <c r="AP12" i="9"/>
  <c r="AH12" i="9"/>
  <c r="AH16" i="9" s="1"/>
  <c r="AG12" i="9"/>
  <c r="AE12" i="9"/>
  <c r="D12" i="9"/>
  <c r="AR8" i="9"/>
  <c r="AR12" i="9" s="1"/>
  <c r="AQ8" i="9"/>
  <c r="AQ14" i="9" s="1"/>
  <c r="AP8" i="9"/>
  <c r="AO8" i="9"/>
  <c r="AO15" i="9" s="1"/>
  <c r="AH8" i="9"/>
  <c r="AG8" i="9"/>
  <c r="AG15" i="9" s="1"/>
  <c r="AF8" i="9"/>
  <c r="AF14" i="9" s="1"/>
  <c r="AE8" i="9"/>
  <c r="AE15" i="9" s="1"/>
  <c r="AE22" i="9" s="1"/>
  <c r="AH37" i="9" s="1"/>
  <c r="AD37" i="9" s="1"/>
  <c r="X8" i="9"/>
  <c r="X12" i="9" s="1"/>
  <c r="W8" i="9"/>
  <c r="W13" i="9" s="1"/>
  <c r="V8" i="9"/>
  <c r="V15" i="9" s="1"/>
  <c r="U8" i="9"/>
  <c r="U15" i="9" s="1"/>
  <c r="N8" i="9"/>
  <c r="N13" i="9" s="1"/>
  <c r="M8" i="9"/>
  <c r="M12" i="9" s="1"/>
  <c r="L8" i="9"/>
  <c r="L14" i="9" s="1"/>
  <c r="K8" i="9"/>
  <c r="K14" i="9" s="1"/>
  <c r="E8" i="9"/>
  <c r="E12" i="9" s="1"/>
  <c r="D8" i="9"/>
  <c r="D14" i="9" s="1"/>
  <c r="C8" i="9"/>
  <c r="C15" i="9" s="1"/>
  <c r="W12" i="14" l="1"/>
  <c r="U12" i="14"/>
  <c r="V14" i="14"/>
  <c r="U21" i="14" s="1"/>
  <c r="V12" i="14"/>
  <c r="N12" i="14"/>
  <c r="N14" i="14"/>
  <c r="AO21" i="14"/>
  <c r="AH16" i="14"/>
  <c r="AF13" i="14"/>
  <c r="M13" i="14"/>
  <c r="AG15" i="14"/>
  <c r="AE22" i="14" s="1"/>
  <c r="AH37" i="14" s="1"/>
  <c r="E12" i="14"/>
  <c r="X12" i="14"/>
  <c r="AR12" i="14"/>
  <c r="AR16" i="14" s="1"/>
  <c r="N13" i="14"/>
  <c r="N16" i="14" s="1"/>
  <c r="AH13" i="14"/>
  <c r="E14" i="14"/>
  <c r="X14" i="14"/>
  <c r="AR14" i="14"/>
  <c r="L13" i="14"/>
  <c r="AP16" i="14"/>
  <c r="AG13" i="14"/>
  <c r="B8" i="14"/>
  <c r="B13" i="14" s="1"/>
  <c r="K12" i="14"/>
  <c r="AE12" i="14"/>
  <c r="U13" i="14"/>
  <c r="U16" i="14" s="1"/>
  <c r="AO13" i="14"/>
  <c r="AO16" i="14" s="1"/>
  <c r="K14" i="14"/>
  <c r="AE14" i="14"/>
  <c r="U15" i="14"/>
  <c r="U22" i="14" s="1"/>
  <c r="AO15" i="14"/>
  <c r="AO22" i="14" s="1"/>
  <c r="C8" i="14"/>
  <c r="C13" i="14" s="1"/>
  <c r="L12" i="14"/>
  <c r="AF12" i="14"/>
  <c r="V13" i="14"/>
  <c r="AP13" i="14"/>
  <c r="L14" i="14"/>
  <c r="AF14" i="14"/>
  <c r="M15" i="14"/>
  <c r="K22" i="14" s="1"/>
  <c r="D8" i="14"/>
  <c r="M12" i="14"/>
  <c r="AG12" i="14"/>
  <c r="AG16" i="14" s="1"/>
  <c r="D13" i="14"/>
  <c r="W13" i="14"/>
  <c r="AQ13" i="14"/>
  <c r="AQ16" i="14" s="1"/>
  <c r="AR15" i="14"/>
  <c r="E13" i="14"/>
  <c r="X13" i="14"/>
  <c r="K13" i="14"/>
  <c r="AE13" i="14"/>
  <c r="X12" i="13"/>
  <c r="V14" i="13"/>
  <c r="U21" i="13" s="1"/>
  <c r="V12" i="13"/>
  <c r="M12" i="13"/>
  <c r="AG16" i="13"/>
  <c r="AF13" i="13"/>
  <c r="W12" i="13"/>
  <c r="AQ12" i="13"/>
  <c r="AQ16" i="13" s="1"/>
  <c r="M13" i="13"/>
  <c r="AG13" i="13"/>
  <c r="W14" i="13"/>
  <c r="AQ14" i="13"/>
  <c r="AO21" i="13" s="1"/>
  <c r="M15" i="13"/>
  <c r="AG15" i="13"/>
  <c r="AE22" i="13" s="1"/>
  <c r="AH37" i="13" s="1"/>
  <c r="N13" i="13"/>
  <c r="AH13" i="13"/>
  <c r="X14" i="13"/>
  <c r="AR14" i="13"/>
  <c r="AR16" i="13" s="1"/>
  <c r="N15" i="13"/>
  <c r="AH15" i="13"/>
  <c r="L15" i="13"/>
  <c r="K12" i="13"/>
  <c r="AE12" i="13"/>
  <c r="U13" i="13"/>
  <c r="AO13" i="13"/>
  <c r="K14" i="13"/>
  <c r="AE14" i="13"/>
  <c r="AE21" i="13" s="1"/>
  <c r="AH36" i="13" s="1"/>
  <c r="U15" i="13"/>
  <c r="U22" i="13" s="1"/>
  <c r="AO15" i="13"/>
  <c r="AO22" i="13" s="1"/>
  <c r="C8" i="13"/>
  <c r="C13" i="13" s="1"/>
  <c r="L12" i="13"/>
  <c r="AF12" i="13"/>
  <c r="AF16" i="13" s="1"/>
  <c r="V13" i="13"/>
  <c r="AP13" i="13"/>
  <c r="AP16" i="13" s="1"/>
  <c r="L14" i="13"/>
  <c r="AF14" i="13"/>
  <c r="C15" i="13"/>
  <c r="D8" i="13"/>
  <c r="D14" i="13" s="1"/>
  <c r="W13" i="13"/>
  <c r="AQ13" i="13"/>
  <c r="E8" i="13"/>
  <c r="E14" i="13" s="1"/>
  <c r="N12" i="13"/>
  <c r="AH12" i="13"/>
  <c r="AH16" i="13" s="1"/>
  <c r="X13" i="13"/>
  <c r="AR13" i="13"/>
  <c r="E15" i="13"/>
  <c r="U12" i="13"/>
  <c r="AO12" i="13"/>
  <c r="K13" i="13"/>
  <c r="AE13" i="13"/>
  <c r="V12" i="12"/>
  <c r="V16" i="12" s="1"/>
  <c r="M12" i="12"/>
  <c r="AP16" i="12"/>
  <c r="AG16" i="12"/>
  <c r="W12" i="12"/>
  <c r="W16" i="12" s="1"/>
  <c r="AQ12" i="12"/>
  <c r="M13" i="12"/>
  <c r="AG13" i="12"/>
  <c r="W14" i="12"/>
  <c r="U21" i="12" s="1"/>
  <c r="AQ14" i="12"/>
  <c r="AO21" i="12" s="1"/>
  <c r="M15" i="12"/>
  <c r="AG15" i="12"/>
  <c r="AF13" i="12"/>
  <c r="AF15" i="12"/>
  <c r="AE22" i="12" s="1"/>
  <c r="AH37" i="12" s="1"/>
  <c r="X12" i="12"/>
  <c r="AR12" i="12"/>
  <c r="N13" i="12"/>
  <c r="AH13" i="12"/>
  <c r="X14" i="12"/>
  <c r="AR14" i="12"/>
  <c r="N15" i="12"/>
  <c r="AH15" i="12"/>
  <c r="K12" i="12"/>
  <c r="AE12" i="12"/>
  <c r="U13" i="12"/>
  <c r="AO13" i="12"/>
  <c r="K14" i="12"/>
  <c r="AE14" i="12"/>
  <c r="AE21" i="12" s="1"/>
  <c r="AH36" i="12" s="1"/>
  <c r="U15" i="12"/>
  <c r="U22" i="12" s="1"/>
  <c r="AO15" i="12"/>
  <c r="AO22" i="12" s="1"/>
  <c r="C8" i="12"/>
  <c r="C13" i="12" s="1"/>
  <c r="L12" i="12"/>
  <c r="AF12" i="12"/>
  <c r="AF16" i="12" s="1"/>
  <c r="V13" i="12"/>
  <c r="AP13" i="12"/>
  <c r="L14" i="12"/>
  <c r="L13" i="12"/>
  <c r="D8" i="12"/>
  <c r="D12" i="12" s="1"/>
  <c r="D16" i="12" s="1"/>
  <c r="D13" i="12"/>
  <c r="W13" i="12"/>
  <c r="AQ13" i="12"/>
  <c r="E8" i="12"/>
  <c r="E15" i="12" s="1"/>
  <c r="N12" i="12"/>
  <c r="AH12" i="12"/>
  <c r="E13" i="12"/>
  <c r="X13" i="12"/>
  <c r="AR13" i="12"/>
  <c r="U12" i="12"/>
  <c r="AO12" i="12"/>
  <c r="K13" i="12"/>
  <c r="AE13" i="12"/>
  <c r="M14" i="11"/>
  <c r="M12" i="11"/>
  <c r="L12" i="11"/>
  <c r="L14" i="11"/>
  <c r="AO22" i="11"/>
  <c r="AO19" i="11"/>
  <c r="AP13" i="11"/>
  <c r="D8" i="11"/>
  <c r="D13" i="11" s="1"/>
  <c r="E8" i="11"/>
  <c r="E12" i="11" s="1"/>
  <c r="N12" i="11"/>
  <c r="AH12" i="11"/>
  <c r="AH16" i="11" s="1"/>
  <c r="X13" i="11"/>
  <c r="X16" i="11" s="1"/>
  <c r="AR13" i="11"/>
  <c r="AR16" i="11" s="1"/>
  <c r="N14" i="11"/>
  <c r="AH14" i="11"/>
  <c r="AE21" i="11" s="1"/>
  <c r="AH36" i="11" s="1"/>
  <c r="E15" i="11"/>
  <c r="W15" i="11"/>
  <c r="U22" i="11" s="1"/>
  <c r="K13" i="11"/>
  <c r="AE13" i="11"/>
  <c r="AE20" i="11" s="1"/>
  <c r="AH35" i="11" s="1"/>
  <c r="K15" i="11"/>
  <c r="K22" i="11" s="1"/>
  <c r="AE15" i="11"/>
  <c r="AE22" i="11" s="1"/>
  <c r="AH37" i="11" s="1"/>
  <c r="AO16" i="11"/>
  <c r="C13" i="11"/>
  <c r="AQ13" i="11"/>
  <c r="C12" i="11"/>
  <c r="C16" i="11" s="1"/>
  <c r="V12" i="11"/>
  <c r="AP12" i="11"/>
  <c r="L13" i="11"/>
  <c r="AF13" i="11"/>
  <c r="AF16" i="11" s="1"/>
  <c r="C14" i="11"/>
  <c r="V14" i="11"/>
  <c r="AP14" i="11"/>
  <c r="V13" i="11"/>
  <c r="D12" i="11"/>
  <c r="W12" i="11"/>
  <c r="AQ12" i="11"/>
  <c r="M13" i="11"/>
  <c r="AG13" i="11"/>
  <c r="AG16" i="11" s="1"/>
  <c r="D14" i="11"/>
  <c r="W14" i="11"/>
  <c r="AQ14" i="11"/>
  <c r="AO21" i="11" s="1"/>
  <c r="D15" i="11"/>
  <c r="N13" i="11"/>
  <c r="AH13" i="11"/>
  <c r="K12" i="11"/>
  <c r="AE12" i="11"/>
  <c r="U13" i="11"/>
  <c r="U20" i="11" s="1"/>
  <c r="AO13" i="11"/>
  <c r="AN28" i="9" a="1"/>
  <c r="AN28" i="9" s="1"/>
  <c r="AD28" i="9" a="1"/>
  <c r="AD28" i="9" s="1"/>
  <c r="V13" i="9"/>
  <c r="V12" i="9"/>
  <c r="V14" i="9"/>
  <c r="W12" i="9"/>
  <c r="X14" i="9"/>
  <c r="J28" i="9" a="1"/>
  <c r="J28" i="9" s="1"/>
  <c r="L12" i="9"/>
  <c r="L15" i="9"/>
  <c r="K12" i="9"/>
  <c r="N15" i="9"/>
  <c r="N12" i="9"/>
  <c r="M13" i="9"/>
  <c r="A28" i="9" a="1"/>
  <c r="A28" i="9" s="1"/>
  <c r="E35" i="9"/>
  <c r="A35" i="9" s="1"/>
  <c r="A41" i="9" s="1"/>
  <c r="B45" i="9" s="1"/>
  <c r="E45" i="9" s="1"/>
  <c r="D15" i="9"/>
  <c r="D13" i="9"/>
  <c r="B8" i="9"/>
  <c r="B12" i="9" s="1"/>
  <c r="D16" i="9"/>
  <c r="U13" i="9"/>
  <c r="E14" i="9"/>
  <c r="E16" i="9" s="1"/>
  <c r="X13" i="9"/>
  <c r="AQ13" i="9"/>
  <c r="AQ16" i="9" s="1"/>
  <c r="W15" i="9"/>
  <c r="U22" i="9" s="1"/>
  <c r="U12" i="9"/>
  <c r="AO12" i="9"/>
  <c r="K13" i="9"/>
  <c r="AR13" i="9"/>
  <c r="AR16" i="9" s="1"/>
  <c r="N14" i="9"/>
  <c r="E15" i="9"/>
  <c r="X15" i="9"/>
  <c r="AR15" i="9"/>
  <c r="AO22" i="9" s="1"/>
  <c r="AR37" i="9" s="1"/>
  <c r="AN37" i="9" s="1"/>
  <c r="AE19" i="9"/>
  <c r="E13" i="9"/>
  <c r="M14" i="9"/>
  <c r="AQ15" i="9"/>
  <c r="C12" i="9"/>
  <c r="L13" i="9"/>
  <c r="AE13" i="9"/>
  <c r="AE20" i="9" s="1"/>
  <c r="AH35" i="9" s="1"/>
  <c r="AD35" i="9" s="1"/>
  <c r="U14" i="9"/>
  <c r="AO14" i="9"/>
  <c r="AO21" i="9" s="1"/>
  <c r="AR36" i="9" s="1"/>
  <c r="AN36" i="9" s="1"/>
  <c r="K15" i="9"/>
  <c r="AG13" i="9"/>
  <c r="AG16" i="9" s="1"/>
  <c r="W14" i="9"/>
  <c r="M15" i="9"/>
  <c r="C14" i="9"/>
  <c r="AF12" i="9"/>
  <c r="AF16" i="9" s="1"/>
  <c r="C13" i="9"/>
  <c r="AO13" i="9"/>
  <c r="AO20" i="9" s="1"/>
  <c r="AR35" i="9" s="1"/>
  <c r="AN35" i="9" s="1"/>
  <c r="W16" i="14" l="1"/>
  <c r="V16" i="14"/>
  <c r="K21" i="14"/>
  <c r="M21" i="14" s="1"/>
  <c r="K20" i="14"/>
  <c r="M20" i="14" s="1"/>
  <c r="M16" i="14"/>
  <c r="C15" i="14"/>
  <c r="B21" i="14"/>
  <c r="D21" i="14" s="1"/>
  <c r="B15" i="14"/>
  <c r="B12" i="14"/>
  <c r="B14" i="14"/>
  <c r="C53" i="14"/>
  <c r="M22" i="14"/>
  <c r="N37" i="14"/>
  <c r="AQ22" i="14"/>
  <c r="AR37" i="14"/>
  <c r="AE19" i="14"/>
  <c r="AE16" i="14"/>
  <c r="B16" i="14"/>
  <c r="AE20" i="14"/>
  <c r="AH35" i="14" s="1"/>
  <c r="AA31" i="14"/>
  <c r="W22" i="14"/>
  <c r="X37" i="14"/>
  <c r="K19" i="14"/>
  <c r="K16" i="14"/>
  <c r="AO19" i="14"/>
  <c r="AE21" i="14"/>
  <c r="AH36" i="14" s="1"/>
  <c r="X16" i="14"/>
  <c r="AR36" i="14"/>
  <c r="AQ21" i="14"/>
  <c r="D14" i="14"/>
  <c r="D12" i="14"/>
  <c r="AF16" i="14"/>
  <c r="AO20" i="14"/>
  <c r="E16" i="14"/>
  <c r="W21" i="14"/>
  <c r="AA30" i="14"/>
  <c r="X36" i="14"/>
  <c r="B22" i="14"/>
  <c r="D22" i="14" s="1"/>
  <c r="U19" i="14"/>
  <c r="L16" i="14"/>
  <c r="U20" i="14"/>
  <c r="D15" i="14"/>
  <c r="B23" i="14" s="1"/>
  <c r="D23" i="14" s="1"/>
  <c r="C14" i="14"/>
  <c r="C12" i="14"/>
  <c r="C16" i="14" s="1"/>
  <c r="X16" i="13"/>
  <c r="V16" i="13"/>
  <c r="K22" i="13"/>
  <c r="M22" i="13" s="1"/>
  <c r="M16" i="13"/>
  <c r="E12" i="13"/>
  <c r="E16" i="13" s="1"/>
  <c r="E13" i="13"/>
  <c r="D13" i="13"/>
  <c r="D15" i="13"/>
  <c r="AR36" i="13"/>
  <c r="AQ21" i="13"/>
  <c r="B8" i="13"/>
  <c r="C28" i="13" a="1"/>
  <c r="C28" i="13" s="1"/>
  <c r="AA30" i="13"/>
  <c r="W21" i="13"/>
  <c r="X36" i="13"/>
  <c r="W16" i="13"/>
  <c r="K21" i="13"/>
  <c r="D12" i="13"/>
  <c r="D16" i="13" s="1"/>
  <c r="U16" i="13"/>
  <c r="U19" i="13"/>
  <c r="AO20" i="13"/>
  <c r="U20" i="13"/>
  <c r="K20" i="13"/>
  <c r="N16" i="13"/>
  <c r="C14" i="13"/>
  <c r="C12" i="13"/>
  <c r="AA31" i="13"/>
  <c r="X37" i="13"/>
  <c r="W22" i="13"/>
  <c r="K19" i="13"/>
  <c r="K16" i="13"/>
  <c r="C53" i="13"/>
  <c r="AE20" i="13"/>
  <c r="AH35" i="13" s="1"/>
  <c r="L16" i="13"/>
  <c r="AO16" i="13"/>
  <c r="AO19" i="13"/>
  <c r="AR37" i="13"/>
  <c r="AQ22" i="13"/>
  <c r="AE19" i="13"/>
  <c r="AE16" i="13"/>
  <c r="X16" i="12"/>
  <c r="M16" i="12"/>
  <c r="K22" i="12"/>
  <c r="N37" i="12" s="1"/>
  <c r="D14" i="12"/>
  <c r="E12" i="12"/>
  <c r="E16" i="12" s="1"/>
  <c r="D15" i="12"/>
  <c r="E14" i="12"/>
  <c r="W21" i="12"/>
  <c r="AA30" i="12"/>
  <c r="X36" i="12"/>
  <c r="AR36" i="12"/>
  <c r="AQ21" i="12"/>
  <c r="AA31" i="12"/>
  <c r="X37" i="12"/>
  <c r="W22" i="12"/>
  <c r="U16" i="12"/>
  <c r="U19" i="12"/>
  <c r="K21" i="12"/>
  <c r="AQ16" i="12"/>
  <c r="AO20" i="12"/>
  <c r="AH16" i="12"/>
  <c r="L16" i="12"/>
  <c r="U20" i="12"/>
  <c r="AE20" i="12"/>
  <c r="AH35" i="12" s="1"/>
  <c r="N16" i="12"/>
  <c r="C12" i="12"/>
  <c r="C14" i="12"/>
  <c r="AE19" i="12"/>
  <c r="AE16" i="12"/>
  <c r="AO16" i="12"/>
  <c r="AO19" i="12"/>
  <c r="B8" i="12"/>
  <c r="B12" i="12" s="1"/>
  <c r="C28" i="12" a="1"/>
  <c r="C28" i="12" s="1"/>
  <c r="K20" i="12"/>
  <c r="C15" i="12"/>
  <c r="AQ22" i="12"/>
  <c r="AR37" i="12"/>
  <c r="K19" i="12"/>
  <c r="K16" i="12"/>
  <c r="AR16" i="12"/>
  <c r="M16" i="11"/>
  <c r="N16" i="11"/>
  <c r="K20" i="11"/>
  <c r="C51" i="11" s="1"/>
  <c r="K21" i="11"/>
  <c r="C52" i="11" s="1"/>
  <c r="L16" i="11"/>
  <c r="E13" i="11"/>
  <c r="AA31" i="11"/>
  <c r="X37" i="11"/>
  <c r="W22" i="11"/>
  <c r="AR36" i="11"/>
  <c r="AQ21" i="11"/>
  <c r="X35" i="11"/>
  <c r="AA29" i="11"/>
  <c r="W20" i="11"/>
  <c r="U16" i="11"/>
  <c r="AE16" i="11"/>
  <c r="AE19" i="11"/>
  <c r="F50" i="11" a="1"/>
  <c r="F50" i="11" s="1"/>
  <c r="AR34" i="11"/>
  <c r="AQ19" i="11"/>
  <c r="D16" i="11"/>
  <c r="K19" i="11"/>
  <c r="K16" i="11"/>
  <c r="U21" i="11"/>
  <c r="V16" i="11"/>
  <c r="U19" i="11"/>
  <c r="E14" i="11"/>
  <c r="E16" i="11" s="1"/>
  <c r="B8" i="11"/>
  <c r="B12" i="11" s="1"/>
  <c r="C28" i="11" a="1"/>
  <c r="C28" i="11" s="1"/>
  <c r="AQ22" i="11"/>
  <c r="AR37" i="11"/>
  <c r="AQ16" i="11"/>
  <c r="C53" i="11"/>
  <c r="N37" i="11"/>
  <c r="M22" i="11"/>
  <c r="AO20" i="11"/>
  <c r="W16" i="11"/>
  <c r="AP16" i="11"/>
  <c r="W16" i="9"/>
  <c r="V16" i="9"/>
  <c r="X16" i="9"/>
  <c r="U21" i="9"/>
  <c r="AA30" i="9" s="1"/>
  <c r="L16" i="9"/>
  <c r="K19" i="9"/>
  <c r="C50" i="9" s="1"/>
  <c r="N16" i="9"/>
  <c r="K21" i="9"/>
  <c r="C52" i="9" s="1"/>
  <c r="M16" i="9"/>
  <c r="B14" i="9"/>
  <c r="B22" i="9" s="1"/>
  <c r="B13" i="9"/>
  <c r="B21" i="9" s="1"/>
  <c r="B15" i="9"/>
  <c r="B23" i="9" s="1"/>
  <c r="W22" i="9"/>
  <c r="X37" i="9"/>
  <c r="AA31" i="9"/>
  <c r="U19" i="9"/>
  <c r="U16" i="9"/>
  <c r="U20" i="9"/>
  <c r="B20" i="9"/>
  <c r="C16" i="9"/>
  <c r="K20" i="9"/>
  <c r="E50" i="9" a="1"/>
  <c r="E50" i="9" s="1"/>
  <c r="AH34" i="9"/>
  <c r="AD34" i="9" s="1"/>
  <c r="AD41" i="9" s="1"/>
  <c r="AE45" i="9" s="1"/>
  <c r="AI45" i="9" s="1"/>
  <c r="K16" i="9"/>
  <c r="K22" i="9"/>
  <c r="AO19" i="9"/>
  <c r="AO16" i="9"/>
  <c r="AE16" i="9"/>
  <c r="C52" i="14" l="1"/>
  <c r="N36" i="14"/>
  <c r="N35" i="14"/>
  <c r="C51" i="14"/>
  <c r="F50" i="14" a="1"/>
  <c r="F50" i="14" s="1"/>
  <c r="AR34" i="14"/>
  <c r="AU28" i="14" a="1"/>
  <c r="AU28" i="14" s="1"/>
  <c r="AN28" i="14" s="1" a="1"/>
  <c r="AN28" i="14" s="1"/>
  <c r="AP34" i="14" s="1" a="1"/>
  <c r="AQ19" i="14"/>
  <c r="E50" i="14" a="1"/>
  <c r="E50" i="14" s="1"/>
  <c r="AK28" i="14" a="1"/>
  <c r="AK28" i="14" s="1"/>
  <c r="AD28" i="14" s="1" a="1"/>
  <c r="AD28" i="14" s="1"/>
  <c r="AF34" i="14" s="1" a="1"/>
  <c r="AH34" i="14"/>
  <c r="W20" i="14"/>
  <c r="X35" i="14"/>
  <c r="AA29" i="14"/>
  <c r="Q28" i="14" a="1"/>
  <c r="Q28" i="14" s="1"/>
  <c r="J28" i="14" s="1" a="1"/>
  <c r="J28" i="14" s="1"/>
  <c r="L34" i="14" s="1" a="1"/>
  <c r="M19" i="14"/>
  <c r="C50" i="14"/>
  <c r="N34" i="14"/>
  <c r="AA28" i="14"/>
  <c r="W19" i="14"/>
  <c r="X34" i="14"/>
  <c r="D50" i="14" a="1"/>
  <c r="D50" i="14" s="1"/>
  <c r="AR35" i="14"/>
  <c r="AQ20" i="14"/>
  <c r="D16" i="14"/>
  <c r="B20" i="14"/>
  <c r="N37" i="13"/>
  <c r="C51" i="13"/>
  <c r="M20" i="13"/>
  <c r="N35" i="13"/>
  <c r="F50" i="13" a="1"/>
  <c r="F50" i="13" s="1"/>
  <c r="AR34" i="13"/>
  <c r="AU28" i="13" a="1"/>
  <c r="AU28" i="13" s="1"/>
  <c r="AN28" i="13" s="1" a="1"/>
  <c r="AN28" i="13" s="1"/>
  <c r="AP34" i="13" s="1" a="1"/>
  <c r="AQ19" i="13"/>
  <c r="M19" i="13"/>
  <c r="C50" i="13"/>
  <c r="N34" i="13"/>
  <c r="Q28" i="13" a="1"/>
  <c r="Q28" i="13" s="1"/>
  <c r="J28" i="13" s="1" a="1"/>
  <c r="J28" i="13" s="1"/>
  <c r="L34" i="13" s="1" a="1"/>
  <c r="W20" i="13"/>
  <c r="X35" i="13"/>
  <c r="AA29" i="13"/>
  <c r="AR35" i="13"/>
  <c r="AQ20" i="13"/>
  <c r="C16" i="13"/>
  <c r="B13" i="13"/>
  <c r="B21" i="13" s="1"/>
  <c r="D21" i="13" s="1"/>
  <c r="B14" i="13"/>
  <c r="B22" i="13" s="1"/>
  <c r="D22" i="13" s="1"/>
  <c r="B15" i="13"/>
  <c r="B23" i="13" s="1"/>
  <c r="D23" i="13" s="1"/>
  <c r="AA28" i="13"/>
  <c r="W19" i="13"/>
  <c r="X34" i="13"/>
  <c r="D50" i="13" a="1"/>
  <c r="D50" i="13" s="1"/>
  <c r="E50" i="13" a="1"/>
  <c r="E50" i="13" s="1"/>
  <c r="AK28" i="13" a="1"/>
  <c r="AK28" i="13" s="1"/>
  <c r="AD28" i="13" s="1" a="1"/>
  <c r="AD28" i="13" s="1"/>
  <c r="AF34" i="13" s="1" a="1"/>
  <c r="AH34" i="13"/>
  <c r="C52" i="13"/>
  <c r="N36" i="13"/>
  <c r="M21" i="13"/>
  <c r="B12" i="13"/>
  <c r="M22" i="12"/>
  <c r="C53" i="12"/>
  <c r="C16" i="12"/>
  <c r="B14" i="12"/>
  <c r="B22" i="12" s="1"/>
  <c r="D22" i="12" s="1"/>
  <c r="B13" i="12"/>
  <c r="B21" i="12" s="1"/>
  <c r="D21" i="12" s="1"/>
  <c r="B15" i="12"/>
  <c r="B23" i="12" s="1"/>
  <c r="D23" i="12" s="1"/>
  <c r="C52" i="12"/>
  <c r="N36" i="12"/>
  <c r="M21" i="12"/>
  <c r="B20" i="12"/>
  <c r="M19" i="12"/>
  <c r="C50" i="12"/>
  <c r="N34" i="12"/>
  <c r="Q28" i="12" a="1"/>
  <c r="Q28" i="12" s="1"/>
  <c r="J28" i="12" s="1" a="1"/>
  <c r="J28" i="12" s="1"/>
  <c r="L34" i="12" s="1" a="1"/>
  <c r="F50" i="12" a="1"/>
  <c r="F50" i="12" s="1"/>
  <c r="AR34" i="12"/>
  <c r="AU28" i="12" a="1"/>
  <c r="AU28" i="12" s="1"/>
  <c r="AN28" i="12" s="1" a="1"/>
  <c r="AN28" i="12" s="1"/>
  <c r="AP34" i="12" s="1" a="1"/>
  <c r="AQ19" i="12"/>
  <c r="W20" i="12"/>
  <c r="X35" i="12"/>
  <c r="AA29" i="12"/>
  <c r="C51" i="12"/>
  <c r="M20" i="12"/>
  <c r="N35" i="12"/>
  <c r="AA28" i="12"/>
  <c r="W19" i="12"/>
  <c r="X34" i="12"/>
  <c r="D50" i="12" a="1"/>
  <c r="D50" i="12" s="1"/>
  <c r="E50" i="12" a="1"/>
  <c r="E50" i="12" s="1"/>
  <c r="AK28" i="12" a="1"/>
  <c r="AK28" i="12" s="1"/>
  <c r="AD28" i="12" s="1" a="1"/>
  <c r="AD28" i="12" s="1"/>
  <c r="AF34" i="12" s="1" a="1"/>
  <c r="AH34" i="12"/>
  <c r="AR35" i="12"/>
  <c r="AQ20" i="12"/>
  <c r="N35" i="11"/>
  <c r="M20" i="11"/>
  <c r="M21" i="11"/>
  <c r="N36" i="11"/>
  <c r="B20" i="11"/>
  <c r="E50" i="11" a="1"/>
  <c r="E50" i="11" s="1"/>
  <c r="AH34" i="11"/>
  <c r="AK28" i="11" a="1"/>
  <c r="AK28" i="11" s="1"/>
  <c r="AD28" i="11" s="1" a="1"/>
  <c r="AD28" i="11" s="1"/>
  <c r="AF34" i="11" s="1" a="1"/>
  <c r="AQ20" i="11"/>
  <c r="AR35" i="11"/>
  <c r="X36" i="11"/>
  <c r="AA30" i="11"/>
  <c r="W21" i="11"/>
  <c r="Q28" i="11" a="1"/>
  <c r="Q28" i="11" s="1"/>
  <c r="J28" i="11" s="1" a="1"/>
  <c r="J28" i="11" s="1"/>
  <c r="L34" i="11" s="1" a="1"/>
  <c r="M19" i="11"/>
  <c r="C50" i="11"/>
  <c r="N34" i="11"/>
  <c r="AA28" i="11"/>
  <c r="X34" i="11"/>
  <c r="D50" i="11" a="1"/>
  <c r="D50" i="11" s="1"/>
  <c r="W19" i="11"/>
  <c r="B14" i="11"/>
  <c r="B22" i="11" s="1"/>
  <c r="B15" i="11"/>
  <c r="B23" i="11" s="1"/>
  <c r="B13" i="11"/>
  <c r="B21" i="11" s="1"/>
  <c r="AU28" i="11" a="1"/>
  <c r="AU28" i="11" s="1"/>
  <c r="AN28" i="11" s="1" a="1"/>
  <c r="AN28" i="11" s="1"/>
  <c r="AP34" i="11" s="1" a="1"/>
  <c r="W21" i="9"/>
  <c r="X36" i="9"/>
  <c r="N34" i="9"/>
  <c r="J34" i="9" s="1"/>
  <c r="N36" i="9"/>
  <c r="J36" i="9" s="1"/>
  <c r="B16" i="9"/>
  <c r="H50" i="9" a="1"/>
  <c r="H50" i="9" s="1"/>
  <c r="N37" i="9"/>
  <c r="J37" i="9" s="1"/>
  <c r="C53" i="9"/>
  <c r="D50" i="9" a="1"/>
  <c r="D50" i="9" s="1"/>
  <c r="X34" i="9"/>
  <c r="AA28" i="9"/>
  <c r="W19" i="9"/>
  <c r="F50" i="9" a="1"/>
  <c r="F50" i="9" s="1"/>
  <c r="AR34" i="9"/>
  <c r="AN34" i="9" s="1"/>
  <c r="AN41" i="9" s="1"/>
  <c r="AO45" i="9" s="1"/>
  <c r="AS45" i="9" s="1"/>
  <c r="C51" i="9"/>
  <c r="N35" i="9"/>
  <c r="J35" i="9" s="1"/>
  <c r="W20" i="9"/>
  <c r="AA29" i="9"/>
  <c r="X35" i="9"/>
  <c r="T28" i="14" l="1" a="1"/>
  <c r="V37" i="14" s="1"/>
  <c r="T37" i="14" s="1"/>
  <c r="AD35" i="14"/>
  <c r="AD37" i="14"/>
  <c r="AF34" i="14"/>
  <c r="AD34" i="14" s="1"/>
  <c r="AD36" i="14"/>
  <c r="J36" i="14"/>
  <c r="J37" i="14"/>
  <c r="L34" i="14"/>
  <c r="J34" i="14" s="1"/>
  <c r="J35" i="14"/>
  <c r="AN37" i="14"/>
  <c r="AN36" i="14"/>
  <c r="AP34" i="14"/>
  <c r="AN34" i="14" s="1"/>
  <c r="AN35" i="14"/>
  <c r="H50" i="14" a="1"/>
  <c r="H50" i="14" s="1"/>
  <c r="J50" i="14" s="1" a="1"/>
  <c r="J50" i="14" s="1"/>
  <c r="H28" i="14" a="1"/>
  <c r="D20" i="14"/>
  <c r="T28" i="13" a="1"/>
  <c r="V36" i="13" s="1"/>
  <c r="T36" i="13" s="1"/>
  <c r="B16" i="13"/>
  <c r="B20" i="13"/>
  <c r="AN37" i="13"/>
  <c r="AN36" i="13"/>
  <c r="AP34" i="13"/>
  <c r="AN34" i="13" s="1"/>
  <c r="AN35" i="13"/>
  <c r="AD35" i="13"/>
  <c r="AF34" i="13"/>
  <c r="AD34" i="13" s="1"/>
  <c r="AD37" i="13"/>
  <c r="AD36" i="13"/>
  <c r="J36" i="13"/>
  <c r="J37" i="13"/>
  <c r="J35" i="13"/>
  <c r="L34" i="13"/>
  <c r="J34" i="13" s="1"/>
  <c r="T28" i="12" a="1"/>
  <c r="V36" i="12" s="1"/>
  <c r="T36" i="12" s="1"/>
  <c r="B16" i="12"/>
  <c r="AD35" i="12"/>
  <c r="AF34" i="12"/>
  <c r="AD34" i="12" s="1"/>
  <c r="AD41" i="12" s="1"/>
  <c r="AE45" i="12" s="1"/>
  <c r="AI45" i="12" s="1"/>
  <c r="AD37" i="12"/>
  <c r="AD36" i="12"/>
  <c r="J37" i="12"/>
  <c r="J36" i="12"/>
  <c r="J35" i="12"/>
  <c r="L34" i="12"/>
  <c r="J34" i="12" s="1"/>
  <c r="AN37" i="12"/>
  <c r="AN36" i="12"/>
  <c r="AP34" i="12"/>
  <c r="AN34" i="12" s="1"/>
  <c r="AN41" i="12" s="1"/>
  <c r="AO45" i="12" s="1"/>
  <c r="AS45" i="12" s="1"/>
  <c r="AN35" i="12"/>
  <c r="H28" i="12" a="1"/>
  <c r="D20" i="12"/>
  <c r="H50" i="12" a="1"/>
  <c r="H50" i="12" s="1"/>
  <c r="J50" i="12" s="1" a="1"/>
  <c r="J50" i="12" s="1"/>
  <c r="AN37" i="11"/>
  <c r="AN35" i="11"/>
  <c r="AN36" i="11"/>
  <c r="AP34" i="11"/>
  <c r="AN34" i="11" s="1"/>
  <c r="H28" i="11" a="1"/>
  <c r="H50" i="11" a="1"/>
  <c r="H50" i="11" s="1"/>
  <c r="J50" i="11" s="1" a="1"/>
  <c r="J50" i="11" s="1"/>
  <c r="AD35" i="11"/>
  <c r="AF34" i="11"/>
  <c r="AD34" i="11" s="1"/>
  <c r="AD37" i="11"/>
  <c r="AD36" i="11"/>
  <c r="T28" i="11" a="1"/>
  <c r="J36" i="11"/>
  <c r="J37" i="11"/>
  <c r="L34" i="11"/>
  <c r="J34" i="11" s="1"/>
  <c r="J35" i="11"/>
  <c r="B16" i="11"/>
  <c r="T28" i="9" a="1"/>
  <c r="V37" i="9" s="1"/>
  <c r="T37" i="9" s="1"/>
  <c r="J41" i="9"/>
  <c r="K45" i="9" s="1"/>
  <c r="O45" i="9" s="1"/>
  <c r="J50" i="9" a="1"/>
  <c r="J50" i="9" s="1"/>
  <c r="T28" i="14" l="1"/>
  <c r="V34" i="14" s="1"/>
  <c r="T34" i="14" s="1"/>
  <c r="T41" i="14" s="1"/>
  <c r="U45" i="14" s="1"/>
  <c r="Y45" i="14" s="1"/>
  <c r="V36" i="14"/>
  <c r="T36" i="14" s="1"/>
  <c r="V35" i="14"/>
  <c r="T35" i="14" s="1"/>
  <c r="J41" i="14"/>
  <c r="K45" i="14" s="1"/>
  <c r="O45" i="14" s="1"/>
  <c r="AN41" i="14"/>
  <c r="AO45" i="14" s="1"/>
  <c r="AS45" i="14" s="1"/>
  <c r="AD41" i="14"/>
  <c r="AE45" i="14" s="1"/>
  <c r="AI45" i="14" s="1"/>
  <c r="E37" i="14"/>
  <c r="E36" i="14"/>
  <c r="H28" i="14"/>
  <c r="E38" i="14"/>
  <c r="T28" i="13"/>
  <c r="V34" i="13" s="1"/>
  <c r="T34" i="13" s="1"/>
  <c r="V35" i="13"/>
  <c r="T35" i="13" s="1"/>
  <c r="V37" i="13"/>
  <c r="T37" i="13" s="1"/>
  <c r="J41" i="13"/>
  <c r="K45" i="13" s="1"/>
  <c r="O45" i="13" s="1"/>
  <c r="AN41" i="13"/>
  <c r="AO45" i="13" s="1"/>
  <c r="AS45" i="13" s="1"/>
  <c r="AD41" i="13"/>
  <c r="AE45" i="13" s="1"/>
  <c r="AI45" i="13" s="1"/>
  <c r="H28" i="13" a="1"/>
  <c r="D20" i="13"/>
  <c r="H50" i="13" a="1"/>
  <c r="H50" i="13" s="1"/>
  <c r="J50" i="13" s="1" a="1"/>
  <c r="J50" i="13" s="1"/>
  <c r="T28" i="12"/>
  <c r="V34" i="12" s="1"/>
  <c r="T34" i="12" s="1"/>
  <c r="T41" i="12" s="1"/>
  <c r="U45" i="12" s="1"/>
  <c r="Y45" i="12" s="1"/>
  <c r="V35" i="12"/>
  <c r="T35" i="12" s="1"/>
  <c r="V37" i="12"/>
  <c r="T37" i="12" s="1"/>
  <c r="J41" i="12"/>
  <c r="K45" i="12" s="1"/>
  <c r="O45" i="12" s="1"/>
  <c r="E37" i="12"/>
  <c r="E36" i="12"/>
  <c r="H28" i="12"/>
  <c r="E38" i="12"/>
  <c r="J41" i="11"/>
  <c r="K45" i="11" s="1"/>
  <c r="O45" i="11" s="1"/>
  <c r="V36" i="11"/>
  <c r="T36" i="11" s="1"/>
  <c r="V35" i="11"/>
  <c r="T35" i="11" s="1"/>
  <c r="T28" i="11"/>
  <c r="V34" i="11" s="1"/>
  <c r="T34" i="11" s="1"/>
  <c r="V37" i="11"/>
  <c r="T37" i="11" s="1"/>
  <c r="AD41" i="11"/>
  <c r="AE45" i="11" s="1"/>
  <c r="AI45" i="11" s="1"/>
  <c r="E37" i="11"/>
  <c r="E36" i="11"/>
  <c r="H28" i="11"/>
  <c r="E38" i="11"/>
  <c r="AN41" i="11"/>
  <c r="AO45" i="11" s="1"/>
  <c r="AS45" i="11" s="1"/>
  <c r="V36" i="9"/>
  <c r="T36" i="9" s="1"/>
  <c r="V35" i="9"/>
  <c r="T35" i="9" s="1"/>
  <c r="T28" i="9"/>
  <c r="V34" i="9" s="1"/>
  <c r="T34" i="9" s="1"/>
  <c r="E35" i="14" l="1"/>
  <c r="A28" i="14" a="1"/>
  <c r="A28" i="14" s="1"/>
  <c r="C35" i="14" s="1" a="1"/>
  <c r="T41" i="13"/>
  <c r="U45" i="13" s="1"/>
  <c r="Y45" i="13" s="1"/>
  <c r="E37" i="13"/>
  <c r="E36" i="13"/>
  <c r="H28" i="13"/>
  <c r="E38" i="13"/>
  <c r="E35" i="12"/>
  <c r="A28" i="12" a="1"/>
  <c r="A28" i="12" s="1"/>
  <c r="C35" i="12" s="1" a="1"/>
  <c r="T41" i="11"/>
  <c r="U45" i="11" s="1"/>
  <c r="Y45" i="11" s="1"/>
  <c r="E35" i="11"/>
  <c r="A28" i="11" a="1"/>
  <c r="A28" i="11" s="1"/>
  <c r="C35" i="11" s="1" a="1"/>
  <c r="T41" i="9"/>
  <c r="U45" i="9" s="1"/>
  <c r="Y45" i="9" s="1"/>
  <c r="A37" i="14" l="1"/>
  <c r="C35" i="14"/>
  <c r="A35" i="14" s="1"/>
  <c r="A36" i="14"/>
  <c r="A38" i="14"/>
  <c r="E35" i="13"/>
  <c r="A28" i="13" a="1"/>
  <c r="A28" i="13" s="1"/>
  <c r="C35" i="13" s="1" a="1"/>
  <c r="C35" i="12"/>
  <c r="A35" i="12" s="1"/>
  <c r="A37" i="12"/>
  <c r="A36" i="12"/>
  <c r="A38" i="12"/>
  <c r="A37" i="11"/>
  <c r="A38" i="11"/>
  <c r="C35" i="11"/>
  <c r="A35" i="11" s="1"/>
  <c r="A36" i="11"/>
  <c r="G47" i="3"/>
  <c r="G46" i="3"/>
  <c r="G45" i="3"/>
  <c r="G44" i="3"/>
  <c r="H47" i="3"/>
  <c r="F47" i="3"/>
  <c r="H46" i="3"/>
  <c r="F46" i="3"/>
  <c r="H45" i="3"/>
  <c r="F45" i="3"/>
  <c r="H44" i="3"/>
  <c r="F44" i="3"/>
  <c r="J47" i="3"/>
  <c r="D47" i="3"/>
  <c r="J46" i="3"/>
  <c r="D46" i="3"/>
  <c r="J45" i="3"/>
  <c r="D45" i="3"/>
  <c r="J44" i="3"/>
  <c r="I47" i="3"/>
  <c r="E47" i="3"/>
  <c r="I46" i="3"/>
  <c r="E46" i="3"/>
  <c r="I45" i="3"/>
  <c r="E45" i="3"/>
  <c r="I44" i="3"/>
  <c r="E44" i="3"/>
  <c r="D44" i="3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C11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C10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C9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C8" i="7"/>
  <c r="A41" i="14" l="1"/>
  <c r="B45" i="14" s="1"/>
  <c r="E45" i="14" s="1"/>
  <c r="C35" i="13"/>
  <c r="A35" i="13" s="1"/>
  <c r="A37" i="13"/>
  <c r="A36" i="13"/>
  <c r="A38" i="13"/>
  <c r="A41" i="12"/>
  <c r="B45" i="12" s="1"/>
  <c r="E45" i="12" s="1"/>
  <c r="A41" i="11"/>
  <c r="B45" i="11" s="1"/>
  <c r="E45" i="11" s="1"/>
  <c r="BT6" i="6"/>
  <c r="BT7" i="6"/>
  <c r="BT8" i="6"/>
  <c r="BT9" i="6"/>
  <c r="BT10" i="6"/>
  <c r="BT11" i="6"/>
  <c r="BT12" i="6"/>
  <c r="BT13" i="6"/>
  <c r="BT14" i="6"/>
  <c r="BT15" i="6"/>
  <c r="BT16" i="6"/>
  <c r="BT17" i="6"/>
  <c r="BT18" i="6"/>
  <c r="BT19" i="6"/>
  <c r="BT20" i="6"/>
  <c r="BT21" i="6"/>
  <c r="BT22" i="6"/>
  <c r="BT23" i="6"/>
  <c r="BT24" i="6"/>
  <c r="BT25" i="6"/>
  <c r="BT26" i="6"/>
  <c r="BT27" i="6"/>
  <c r="BT28" i="6"/>
  <c r="BT29" i="6"/>
  <c r="BT30" i="6"/>
  <c r="BT31" i="6"/>
  <c r="BT32" i="6"/>
  <c r="BT33" i="6"/>
  <c r="BT34" i="6"/>
  <c r="BT35" i="6"/>
  <c r="BT36" i="6"/>
  <c r="BT37" i="6"/>
  <c r="BT38" i="6"/>
  <c r="BT39" i="6"/>
  <c r="BT40" i="6"/>
  <c r="BT41" i="6"/>
  <c r="BT42" i="6"/>
  <c r="BT43" i="6"/>
  <c r="BT44" i="6"/>
  <c r="BT45" i="6"/>
  <c r="CD45" i="6" s="1"/>
  <c r="BT46" i="6"/>
  <c r="BT47" i="6"/>
  <c r="BT48" i="6"/>
  <c r="BT49" i="6"/>
  <c r="BT50" i="6"/>
  <c r="BT51" i="6"/>
  <c r="BT52" i="6"/>
  <c r="BT53" i="6"/>
  <c r="BT54" i="6"/>
  <c r="BT55" i="6"/>
  <c r="BT56" i="6"/>
  <c r="BT57" i="6"/>
  <c r="BT58" i="6"/>
  <c r="BT59" i="6"/>
  <c r="BT60" i="6"/>
  <c r="BT61" i="6"/>
  <c r="BT62" i="6"/>
  <c r="BT63" i="6"/>
  <c r="BT64" i="6"/>
  <c r="BT65" i="6"/>
  <c r="BT66" i="6"/>
  <c r="BT67" i="6"/>
  <c r="BT68" i="6"/>
  <c r="BT69" i="6"/>
  <c r="BT70" i="6"/>
  <c r="BT71" i="6"/>
  <c r="BT72" i="6"/>
  <c r="BT73" i="6"/>
  <c r="BT74" i="6"/>
  <c r="BT75" i="6"/>
  <c r="BT76" i="6"/>
  <c r="BT77" i="6"/>
  <c r="BT78" i="6"/>
  <c r="BT79" i="6"/>
  <c r="BT80" i="6"/>
  <c r="BT81" i="6"/>
  <c r="BT82" i="6"/>
  <c r="BT83" i="6"/>
  <c r="BT84" i="6"/>
  <c r="BT85" i="6"/>
  <c r="BT86" i="6"/>
  <c r="BT87" i="6"/>
  <c r="BT88" i="6"/>
  <c r="BT89" i="6"/>
  <c r="BT90" i="6"/>
  <c r="BT91" i="6"/>
  <c r="BT92" i="6"/>
  <c r="BT93" i="6"/>
  <c r="BT94" i="6"/>
  <c r="BT95" i="6"/>
  <c r="BT96" i="6"/>
  <c r="BT97" i="6"/>
  <c r="BT98" i="6"/>
  <c r="BT99" i="6"/>
  <c r="BT100" i="6"/>
  <c r="BT101" i="6"/>
  <c r="BT102" i="6"/>
  <c r="BT103" i="6"/>
  <c r="BT104" i="6"/>
  <c r="BT105" i="6"/>
  <c r="BT106" i="6"/>
  <c r="BT107" i="6"/>
  <c r="BT108" i="6"/>
  <c r="BT109" i="6"/>
  <c r="BT110" i="6"/>
  <c r="BT111" i="6"/>
  <c r="BT112" i="6"/>
  <c r="BT113" i="6"/>
  <c r="BS6" i="6"/>
  <c r="BS7" i="6"/>
  <c r="BS8" i="6"/>
  <c r="BS9" i="6"/>
  <c r="BS10" i="6"/>
  <c r="BS11" i="6"/>
  <c r="BS12" i="6"/>
  <c r="BS13" i="6"/>
  <c r="BS14" i="6"/>
  <c r="BS15" i="6"/>
  <c r="BS16" i="6"/>
  <c r="BS17" i="6"/>
  <c r="BS18" i="6"/>
  <c r="BS19" i="6"/>
  <c r="BS20" i="6"/>
  <c r="BS21" i="6"/>
  <c r="BS22" i="6"/>
  <c r="BS23" i="6"/>
  <c r="BS24" i="6"/>
  <c r="BS25" i="6"/>
  <c r="BS26" i="6"/>
  <c r="BS27" i="6"/>
  <c r="BS28" i="6"/>
  <c r="BS29" i="6"/>
  <c r="BS30" i="6"/>
  <c r="BS31" i="6"/>
  <c r="BS32" i="6"/>
  <c r="BS33" i="6"/>
  <c r="BS34" i="6"/>
  <c r="BS35" i="6"/>
  <c r="BS36" i="6"/>
  <c r="BS37" i="6"/>
  <c r="BS38" i="6"/>
  <c r="BS39" i="6"/>
  <c r="BS40" i="6"/>
  <c r="BS41" i="6"/>
  <c r="BS42" i="6"/>
  <c r="BS43" i="6"/>
  <c r="BS44" i="6"/>
  <c r="BS45" i="6"/>
  <c r="BS46" i="6"/>
  <c r="BS47" i="6"/>
  <c r="BS48" i="6"/>
  <c r="BS49" i="6"/>
  <c r="BS50" i="6"/>
  <c r="BS51" i="6"/>
  <c r="BS52" i="6"/>
  <c r="BS53" i="6"/>
  <c r="BS54" i="6"/>
  <c r="BS55" i="6"/>
  <c r="BS56" i="6"/>
  <c r="BS57" i="6"/>
  <c r="BS58" i="6"/>
  <c r="BS59" i="6"/>
  <c r="BS60" i="6"/>
  <c r="BS61" i="6"/>
  <c r="BS62" i="6"/>
  <c r="BS63" i="6"/>
  <c r="BS64" i="6"/>
  <c r="BS65" i="6"/>
  <c r="BS66" i="6"/>
  <c r="BS67" i="6"/>
  <c r="BS68" i="6"/>
  <c r="BS69" i="6"/>
  <c r="BS70" i="6"/>
  <c r="BS71" i="6"/>
  <c r="BS72" i="6"/>
  <c r="BS73" i="6"/>
  <c r="BS74" i="6"/>
  <c r="BS75" i="6"/>
  <c r="BS76" i="6"/>
  <c r="BS77" i="6"/>
  <c r="BS78" i="6"/>
  <c r="BS79" i="6"/>
  <c r="BS80" i="6"/>
  <c r="BS81" i="6"/>
  <c r="BS82" i="6"/>
  <c r="BS83" i="6"/>
  <c r="BS84" i="6"/>
  <c r="BS85" i="6"/>
  <c r="BS86" i="6"/>
  <c r="BS87" i="6"/>
  <c r="BS88" i="6"/>
  <c r="BS89" i="6"/>
  <c r="BS90" i="6"/>
  <c r="BS91" i="6"/>
  <c r="BS92" i="6"/>
  <c r="BS93" i="6"/>
  <c r="BS94" i="6"/>
  <c r="BS95" i="6"/>
  <c r="BS96" i="6"/>
  <c r="BS97" i="6"/>
  <c r="BS98" i="6"/>
  <c r="BS99" i="6"/>
  <c r="BS100" i="6"/>
  <c r="BS101" i="6"/>
  <c r="BS102" i="6"/>
  <c r="BS103" i="6"/>
  <c r="BS104" i="6"/>
  <c r="BS105" i="6"/>
  <c r="BS106" i="6"/>
  <c r="BS107" i="6"/>
  <c r="BS108" i="6"/>
  <c r="BS109" i="6"/>
  <c r="BS110" i="6"/>
  <c r="BS111" i="6"/>
  <c r="BS112" i="6"/>
  <c r="BS113" i="6"/>
  <c r="BR6" i="6"/>
  <c r="BR7" i="6"/>
  <c r="BR8" i="6"/>
  <c r="BR9" i="6"/>
  <c r="BR10" i="6"/>
  <c r="BR11" i="6"/>
  <c r="BR12" i="6"/>
  <c r="BR13" i="6"/>
  <c r="CB13" i="6" s="1"/>
  <c r="BR14" i="6"/>
  <c r="BR15" i="6"/>
  <c r="BR16" i="6"/>
  <c r="BR17" i="6"/>
  <c r="BR18" i="6"/>
  <c r="BR19" i="6"/>
  <c r="BR20" i="6"/>
  <c r="BR21" i="6"/>
  <c r="CB21" i="6" s="1"/>
  <c r="BR22" i="6"/>
  <c r="BR23" i="6"/>
  <c r="BR24" i="6"/>
  <c r="BR25" i="6"/>
  <c r="BR26" i="6"/>
  <c r="BR27" i="6"/>
  <c r="BR28" i="6"/>
  <c r="BR29" i="6"/>
  <c r="BR30" i="6"/>
  <c r="BR31" i="6"/>
  <c r="BR32" i="6"/>
  <c r="BR33" i="6"/>
  <c r="BR34" i="6"/>
  <c r="BR35" i="6"/>
  <c r="BR36" i="6"/>
  <c r="BR37" i="6"/>
  <c r="BR38" i="6"/>
  <c r="BR39" i="6"/>
  <c r="BR40" i="6"/>
  <c r="BR41" i="6"/>
  <c r="BR42" i="6"/>
  <c r="BR43" i="6"/>
  <c r="BR44" i="6"/>
  <c r="BR45" i="6"/>
  <c r="BR46" i="6"/>
  <c r="BR47" i="6"/>
  <c r="BR48" i="6"/>
  <c r="BR49" i="6"/>
  <c r="BR50" i="6"/>
  <c r="BR51" i="6"/>
  <c r="BR52" i="6"/>
  <c r="BR53" i="6"/>
  <c r="BR54" i="6"/>
  <c r="BR55" i="6"/>
  <c r="BR56" i="6"/>
  <c r="BR57" i="6"/>
  <c r="BR58" i="6"/>
  <c r="BR59" i="6"/>
  <c r="BR60" i="6"/>
  <c r="BR61" i="6"/>
  <c r="BR62" i="6"/>
  <c r="BR63" i="6"/>
  <c r="BR64" i="6"/>
  <c r="BR65" i="6"/>
  <c r="BR66" i="6"/>
  <c r="BR67" i="6"/>
  <c r="BR68" i="6"/>
  <c r="BR69" i="6"/>
  <c r="BR70" i="6"/>
  <c r="BR71" i="6"/>
  <c r="BR72" i="6"/>
  <c r="BR73" i="6"/>
  <c r="BR74" i="6"/>
  <c r="BR75" i="6"/>
  <c r="BR76" i="6"/>
  <c r="BR77" i="6"/>
  <c r="BR78" i="6"/>
  <c r="BR79" i="6"/>
  <c r="BR80" i="6"/>
  <c r="BR81" i="6"/>
  <c r="BR82" i="6"/>
  <c r="BR83" i="6"/>
  <c r="BR84" i="6"/>
  <c r="BR85" i="6"/>
  <c r="BR86" i="6"/>
  <c r="BR87" i="6"/>
  <c r="BR88" i="6"/>
  <c r="BR89" i="6"/>
  <c r="BR90" i="6"/>
  <c r="BR91" i="6"/>
  <c r="BR92" i="6"/>
  <c r="BR93" i="6"/>
  <c r="BR94" i="6"/>
  <c r="BR95" i="6"/>
  <c r="BR96" i="6"/>
  <c r="BR97" i="6"/>
  <c r="BR98" i="6"/>
  <c r="BR99" i="6"/>
  <c r="BR100" i="6"/>
  <c r="BR101" i="6"/>
  <c r="BR102" i="6"/>
  <c r="BR103" i="6"/>
  <c r="BR104" i="6"/>
  <c r="BR105" i="6"/>
  <c r="BR106" i="6"/>
  <c r="BR107" i="6"/>
  <c r="BR108" i="6"/>
  <c r="BR109" i="6"/>
  <c r="BR110" i="6"/>
  <c r="BR111" i="6"/>
  <c r="BR112" i="6"/>
  <c r="BR113" i="6"/>
  <c r="BQ6" i="6"/>
  <c r="BQ7" i="6"/>
  <c r="BQ8" i="6"/>
  <c r="BQ9" i="6"/>
  <c r="BQ10" i="6"/>
  <c r="BQ11" i="6"/>
  <c r="BQ12" i="6"/>
  <c r="BQ13" i="6"/>
  <c r="BQ14" i="6"/>
  <c r="BQ15" i="6"/>
  <c r="BQ16" i="6"/>
  <c r="BQ17" i="6"/>
  <c r="BQ18" i="6"/>
  <c r="BQ19" i="6"/>
  <c r="BQ20" i="6"/>
  <c r="BQ21" i="6"/>
  <c r="BQ22" i="6"/>
  <c r="BQ23" i="6"/>
  <c r="BQ24" i="6"/>
  <c r="BQ25" i="6"/>
  <c r="BQ26" i="6"/>
  <c r="BQ27" i="6"/>
  <c r="BQ28" i="6"/>
  <c r="BQ29" i="6"/>
  <c r="BQ30" i="6"/>
  <c r="BQ31" i="6"/>
  <c r="BQ32" i="6"/>
  <c r="BQ33" i="6"/>
  <c r="BQ34" i="6"/>
  <c r="BQ35" i="6"/>
  <c r="BQ36" i="6"/>
  <c r="BQ37" i="6"/>
  <c r="BQ38" i="6"/>
  <c r="BQ39" i="6"/>
  <c r="BQ40" i="6"/>
  <c r="BQ41" i="6"/>
  <c r="BQ42" i="6"/>
  <c r="BQ43" i="6"/>
  <c r="BQ44" i="6"/>
  <c r="BQ45" i="6"/>
  <c r="BQ46" i="6"/>
  <c r="BQ47" i="6"/>
  <c r="BQ48" i="6"/>
  <c r="BQ49" i="6"/>
  <c r="BQ50" i="6"/>
  <c r="BQ51" i="6"/>
  <c r="BQ52" i="6"/>
  <c r="BQ53" i="6"/>
  <c r="BQ54" i="6"/>
  <c r="BQ55" i="6"/>
  <c r="BQ56" i="6"/>
  <c r="BQ57" i="6"/>
  <c r="BQ58" i="6"/>
  <c r="BQ59" i="6"/>
  <c r="BQ60" i="6"/>
  <c r="BQ61" i="6"/>
  <c r="BQ62" i="6"/>
  <c r="BQ63" i="6"/>
  <c r="BQ64" i="6"/>
  <c r="BQ65" i="6"/>
  <c r="BQ66" i="6"/>
  <c r="BQ67" i="6"/>
  <c r="BQ68" i="6"/>
  <c r="BQ69" i="6"/>
  <c r="BQ70" i="6"/>
  <c r="BQ71" i="6"/>
  <c r="BQ72" i="6"/>
  <c r="BQ73" i="6"/>
  <c r="BQ74" i="6"/>
  <c r="BQ75" i="6"/>
  <c r="BQ76" i="6"/>
  <c r="BQ77" i="6"/>
  <c r="BQ78" i="6"/>
  <c r="BQ79" i="6"/>
  <c r="BQ80" i="6"/>
  <c r="BQ81" i="6"/>
  <c r="BQ82" i="6"/>
  <c r="BQ83" i="6"/>
  <c r="BQ84" i="6"/>
  <c r="BQ85" i="6"/>
  <c r="BQ86" i="6"/>
  <c r="BQ87" i="6"/>
  <c r="BQ88" i="6"/>
  <c r="BQ89" i="6"/>
  <c r="BQ90" i="6"/>
  <c r="BQ91" i="6"/>
  <c r="BQ92" i="6"/>
  <c r="BQ93" i="6"/>
  <c r="BQ94" i="6"/>
  <c r="BQ95" i="6"/>
  <c r="BQ96" i="6"/>
  <c r="BQ97" i="6"/>
  <c r="BQ98" i="6"/>
  <c r="BQ99" i="6"/>
  <c r="BQ100" i="6"/>
  <c r="BQ101" i="6"/>
  <c r="BQ102" i="6"/>
  <c r="BQ103" i="6"/>
  <c r="BQ104" i="6"/>
  <c r="BQ105" i="6"/>
  <c r="BQ106" i="6"/>
  <c r="BQ107" i="6"/>
  <c r="BQ108" i="6"/>
  <c r="BQ109" i="6"/>
  <c r="BQ110" i="6"/>
  <c r="BQ111" i="6"/>
  <c r="BQ112" i="6"/>
  <c r="BQ113" i="6"/>
  <c r="BP6" i="6"/>
  <c r="BP7" i="6"/>
  <c r="BP8" i="6"/>
  <c r="BP9" i="6"/>
  <c r="BP10" i="6"/>
  <c r="BP11" i="6"/>
  <c r="BP12" i="6"/>
  <c r="BP13" i="6"/>
  <c r="BP14" i="6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47" i="6"/>
  <c r="BP48" i="6"/>
  <c r="BP49" i="6"/>
  <c r="BP50" i="6"/>
  <c r="BP51" i="6"/>
  <c r="BP52" i="6"/>
  <c r="BP53" i="6"/>
  <c r="BP54" i="6"/>
  <c r="BP55" i="6"/>
  <c r="BP56" i="6"/>
  <c r="BP57" i="6"/>
  <c r="BP58" i="6"/>
  <c r="BP59" i="6"/>
  <c r="BP60" i="6"/>
  <c r="BP61" i="6"/>
  <c r="BP62" i="6"/>
  <c r="BP63" i="6"/>
  <c r="BP64" i="6"/>
  <c r="BP65" i="6"/>
  <c r="BP66" i="6"/>
  <c r="BP67" i="6"/>
  <c r="BP68" i="6"/>
  <c r="BP69" i="6"/>
  <c r="BP70" i="6"/>
  <c r="BP71" i="6"/>
  <c r="BP72" i="6"/>
  <c r="BP73" i="6"/>
  <c r="BP74" i="6"/>
  <c r="BP75" i="6"/>
  <c r="BP76" i="6"/>
  <c r="BP77" i="6"/>
  <c r="BP78" i="6"/>
  <c r="BP79" i="6"/>
  <c r="BP80" i="6"/>
  <c r="BP81" i="6"/>
  <c r="BP82" i="6"/>
  <c r="BP83" i="6"/>
  <c r="BP84" i="6"/>
  <c r="BP85" i="6"/>
  <c r="BP86" i="6"/>
  <c r="BP87" i="6"/>
  <c r="BP88" i="6"/>
  <c r="BP89" i="6"/>
  <c r="BP90" i="6"/>
  <c r="BP91" i="6"/>
  <c r="BP92" i="6"/>
  <c r="BP93" i="6"/>
  <c r="BP94" i="6"/>
  <c r="BP95" i="6"/>
  <c r="BP96" i="6"/>
  <c r="BP97" i="6"/>
  <c r="BP98" i="6"/>
  <c r="BP99" i="6"/>
  <c r="BP100" i="6"/>
  <c r="BP101" i="6"/>
  <c r="BP102" i="6"/>
  <c r="BP103" i="6"/>
  <c r="BP104" i="6"/>
  <c r="BP105" i="6"/>
  <c r="BP106" i="6"/>
  <c r="BP107" i="6"/>
  <c r="BP108" i="6"/>
  <c r="BP109" i="6"/>
  <c r="BP110" i="6"/>
  <c r="BP111" i="6"/>
  <c r="BP112" i="6"/>
  <c r="BP113" i="6"/>
  <c r="BO6" i="6"/>
  <c r="BO7" i="6"/>
  <c r="BO8" i="6"/>
  <c r="BO9" i="6"/>
  <c r="BO10" i="6"/>
  <c r="BO11" i="6"/>
  <c r="BO12" i="6"/>
  <c r="BO13" i="6"/>
  <c r="BO14" i="6"/>
  <c r="BO15" i="6"/>
  <c r="BO16" i="6"/>
  <c r="BO17" i="6"/>
  <c r="BO18" i="6"/>
  <c r="BO19" i="6"/>
  <c r="BO20" i="6"/>
  <c r="BO21" i="6"/>
  <c r="BO22" i="6"/>
  <c r="BO23" i="6"/>
  <c r="BO24" i="6"/>
  <c r="BO25" i="6"/>
  <c r="BO26" i="6"/>
  <c r="BO27" i="6"/>
  <c r="BO28" i="6"/>
  <c r="BO29" i="6"/>
  <c r="BO30" i="6"/>
  <c r="BO31" i="6"/>
  <c r="BO32" i="6"/>
  <c r="BO33" i="6"/>
  <c r="BO34" i="6"/>
  <c r="BO35" i="6"/>
  <c r="BO36" i="6"/>
  <c r="BO37" i="6"/>
  <c r="BO38" i="6"/>
  <c r="BO39" i="6"/>
  <c r="BO40" i="6"/>
  <c r="BO41" i="6"/>
  <c r="BO42" i="6"/>
  <c r="BO43" i="6"/>
  <c r="BO44" i="6"/>
  <c r="BO45" i="6"/>
  <c r="BO46" i="6"/>
  <c r="BO47" i="6"/>
  <c r="BO48" i="6"/>
  <c r="BO49" i="6"/>
  <c r="BO50" i="6"/>
  <c r="BO51" i="6"/>
  <c r="BO52" i="6"/>
  <c r="BO53" i="6"/>
  <c r="BO54" i="6"/>
  <c r="BO55" i="6"/>
  <c r="BO56" i="6"/>
  <c r="BO57" i="6"/>
  <c r="BO58" i="6"/>
  <c r="BO59" i="6"/>
  <c r="BO60" i="6"/>
  <c r="BO61" i="6"/>
  <c r="BO62" i="6"/>
  <c r="BO63" i="6"/>
  <c r="BO64" i="6"/>
  <c r="BO65" i="6"/>
  <c r="BO66" i="6"/>
  <c r="BO67" i="6"/>
  <c r="BO68" i="6"/>
  <c r="BO69" i="6"/>
  <c r="BO70" i="6"/>
  <c r="BO71" i="6"/>
  <c r="BO72" i="6"/>
  <c r="BO73" i="6"/>
  <c r="BO74" i="6"/>
  <c r="BO75" i="6"/>
  <c r="BO76" i="6"/>
  <c r="BO77" i="6"/>
  <c r="BO78" i="6"/>
  <c r="BO79" i="6"/>
  <c r="BO80" i="6"/>
  <c r="BO81" i="6"/>
  <c r="BO82" i="6"/>
  <c r="BO83" i="6"/>
  <c r="BO84" i="6"/>
  <c r="BO85" i="6"/>
  <c r="BO86" i="6"/>
  <c r="BO87" i="6"/>
  <c r="BO88" i="6"/>
  <c r="BO89" i="6"/>
  <c r="BO90" i="6"/>
  <c r="BO91" i="6"/>
  <c r="BO92" i="6"/>
  <c r="BO93" i="6"/>
  <c r="BO94" i="6"/>
  <c r="BO95" i="6"/>
  <c r="BO96" i="6"/>
  <c r="BO97" i="6"/>
  <c r="BO98" i="6"/>
  <c r="BO99" i="6"/>
  <c r="BO100" i="6"/>
  <c r="BO101" i="6"/>
  <c r="BO102" i="6"/>
  <c r="BO103" i="6"/>
  <c r="BO104" i="6"/>
  <c r="BO105" i="6"/>
  <c r="BO106" i="6"/>
  <c r="BO107" i="6"/>
  <c r="BO108" i="6"/>
  <c r="BO109" i="6"/>
  <c r="BO110" i="6"/>
  <c r="BO111" i="6"/>
  <c r="BO112" i="6"/>
  <c r="BO113" i="6"/>
  <c r="BN6" i="6"/>
  <c r="BN7" i="6"/>
  <c r="BN8" i="6"/>
  <c r="BN9" i="6"/>
  <c r="BN10" i="6"/>
  <c r="BN11" i="6"/>
  <c r="BN12" i="6"/>
  <c r="BN13" i="6"/>
  <c r="BX13" i="6" s="1"/>
  <c r="BN14" i="6"/>
  <c r="BN15" i="6"/>
  <c r="BN16" i="6"/>
  <c r="BN17" i="6"/>
  <c r="BN18" i="6"/>
  <c r="BN19" i="6"/>
  <c r="BN20" i="6"/>
  <c r="BN21" i="6"/>
  <c r="BN22" i="6"/>
  <c r="BN23" i="6"/>
  <c r="BN24" i="6"/>
  <c r="BN25" i="6"/>
  <c r="BN26" i="6"/>
  <c r="BN27" i="6"/>
  <c r="BN28" i="6"/>
  <c r="BN29" i="6"/>
  <c r="BN30" i="6"/>
  <c r="BN31" i="6"/>
  <c r="BN32" i="6"/>
  <c r="BN33" i="6"/>
  <c r="BN34" i="6"/>
  <c r="BN35" i="6"/>
  <c r="BN36" i="6"/>
  <c r="BN37" i="6"/>
  <c r="BN38" i="6"/>
  <c r="BN39" i="6"/>
  <c r="BN40" i="6"/>
  <c r="BN41" i="6"/>
  <c r="BN42" i="6"/>
  <c r="BN43" i="6"/>
  <c r="BN44" i="6"/>
  <c r="BN45" i="6"/>
  <c r="BN46" i="6"/>
  <c r="BN47" i="6"/>
  <c r="BN48" i="6"/>
  <c r="BN49" i="6"/>
  <c r="BN50" i="6"/>
  <c r="BN51" i="6"/>
  <c r="BN52" i="6"/>
  <c r="BN53" i="6"/>
  <c r="BN54" i="6"/>
  <c r="BN55" i="6"/>
  <c r="BN56" i="6"/>
  <c r="BN57" i="6"/>
  <c r="BN58" i="6"/>
  <c r="BN59" i="6"/>
  <c r="BN60" i="6"/>
  <c r="BN61" i="6"/>
  <c r="BN62" i="6"/>
  <c r="BN63" i="6"/>
  <c r="BN64" i="6"/>
  <c r="BN65" i="6"/>
  <c r="BN66" i="6"/>
  <c r="BN67" i="6"/>
  <c r="BN68" i="6"/>
  <c r="BN69" i="6"/>
  <c r="BN70" i="6"/>
  <c r="BN71" i="6"/>
  <c r="BN72" i="6"/>
  <c r="BN73" i="6"/>
  <c r="BN74" i="6"/>
  <c r="BN75" i="6"/>
  <c r="BN76" i="6"/>
  <c r="BN77" i="6"/>
  <c r="BN78" i="6"/>
  <c r="BN79" i="6"/>
  <c r="BN80" i="6"/>
  <c r="BN81" i="6"/>
  <c r="BN82" i="6"/>
  <c r="BN83" i="6"/>
  <c r="BN84" i="6"/>
  <c r="BN85" i="6"/>
  <c r="BN86" i="6"/>
  <c r="BN87" i="6"/>
  <c r="BN88" i="6"/>
  <c r="BN89" i="6"/>
  <c r="BN90" i="6"/>
  <c r="BN91" i="6"/>
  <c r="BN92" i="6"/>
  <c r="BN93" i="6"/>
  <c r="BN94" i="6"/>
  <c r="BN95" i="6"/>
  <c r="BN96" i="6"/>
  <c r="BN97" i="6"/>
  <c r="BN98" i="6"/>
  <c r="BN99" i="6"/>
  <c r="BN100" i="6"/>
  <c r="BN101" i="6"/>
  <c r="BN102" i="6"/>
  <c r="BN103" i="6"/>
  <c r="BN104" i="6"/>
  <c r="BN105" i="6"/>
  <c r="BN106" i="6"/>
  <c r="BN107" i="6"/>
  <c r="BN108" i="6"/>
  <c r="BN109" i="6"/>
  <c r="BN110" i="6"/>
  <c r="BN111" i="6"/>
  <c r="BN112" i="6"/>
  <c r="BN113" i="6"/>
  <c r="BT5" i="6"/>
  <c r="BS5" i="6"/>
  <c r="BR5" i="6"/>
  <c r="BQ5" i="6"/>
  <c r="BP5" i="6"/>
  <c r="BO5" i="6"/>
  <c r="BW1" i="6"/>
  <c r="BX1" i="6"/>
  <c r="BY1" i="6"/>
  <c r="BZ1" i="6"/>
  <c r="CA1" i="6"/>
  <c r="CB1" i="6"/>
  <c r="CC1" i="6"/>
  <c r="CD1" i="6"/>
  <c r="BW2" i="6"/>
  <c r="BX2" i="6"/>
  <c r="BY2" i="6"/>
  <c r="BZ2" i="6"/>
  <c r="CA2" i="6"/>
  <c r="CB2" i="6"/>
  <c r="CC2" i="6"/>
  <c r="CD2" i="6"/>
  <c r="BW3" i="6"/>
  <c r="BX3" i="6"/>
  <c r="BY3" i="6"/>
  <c r="BZ3" i="6"/>
  <c r="CA3" i="6"/>
  <c r="CB3" i="6"/>
  <c r="CC3" i="6"/>
  <c r="CD3" i="6"/>
  <c r="BN3" i="6"/>
  <c r="BO3" i="6"/>
  <c r="BP3" i="6"/>
  <c r="BQ3" i="6"/>
  <c r="BR3" i="6"/>
  <c r="BS3" i="6"/>
  <c r="BT3" i="6"/>
  <c r="BN5" i="6"/>
  <c r="BX5" i="6" s="1"/>
  <c r="AZ6" i="6"/>
  <c r="AZ7" i="6"/>
  <c r="AZ8" i="6"/>
  <c r="AZ9" i="6"/>
  <c r="AZ10" i="6"/>
  <c r="AZ11" i="6"/>
  <c r="AZ12" i="6"/>
  <c r="AZ13" i="6"/>
  <c r="AZ14" i="6"/>
  <c r="AZ15" i="6"/>
  <c r="AZ16" i="6"/>
  <c r="AZ17" i="6"/>
  <c r="AZ18" i="6"/>
  <c r="AZ19" i="6"/>
  <c r="AZ20" i="6"/>
  <c r="AZ21" i="6"/>
  <c r="AZ22" i="6"/>
  <c r="AZ23" i="6"/>
  <c r="AZ24" i="6"/>
  <c r="AZ25" i="6"/>
  <c r="AZ26" i="6"/>
  <c r="AZ27" i="6"/>
  <c r="AZ28" i="6"/>
  <c r="AZ29" i="6"/>
  <c r="AZ30" i="6"/>
  <c r="AZ31" i="6"/>
  <c r="AZ32" i="6"/>
  <c r="AZ33" i="6"/>
  <c r="AZ34" i="6"/>
  <c r="AZ35" i="6"/>
  <c r="AZ36" i="6"/>
  <c r="AZ37" i="6"/>
  <c r="AZ38" i="6"/>
  <c r="AZ39" i="6"/>
  <c r="AZ40" i="6"/>
  <c r="AZ41" i="6"/>
  <c r="AZ42" i="6"/>
  <c r="AZ43" i="6"/>
  <c r="AZ44" i="6"/>
  <c r="AZ45" i="6"/>
  <c r="AZ46" i="6"/>
  <c r="AZ47" i="6"/>
  <c r="AZ48" i="6"/>
  <c r="AZ49" i="6"/>
  <c r="AZ50" i="6"/>
  <c r="AZ51" i="6"/>
  <c r="AZ52" i="6"/>
  <c r="AZ53" i="6"/>
  <c r="AZ54" i="6"/>
  <c r="AZ55" i="6"/>
  <c r="AZ56" i="6"/>
  <c r="AZ57" i="6"/>
  <c r="AZ58" i="6"/>
  <c r="AZ59" i="6"/>
  <c r="AZ60" i="6"/>
  <c r="AZ61" i="6"/>
  <c r="AZ62" i="6"/>
  <c r="AZ63" i="6"/>
  <c r="AZ64" i="6"/>
  <c r="AZ65" i="6"/>
  <c r="AZ66" i="6"/>
  <c r="AZ67" i="6"/>
  <c r="AZ68" i="6"/>
  <c r="AZ69" i="6"/>
  <c r="AZ70" i="6"/>
  <c r="AZ71" i="6"/>
  <c r="AZ72" i="6"/>
  <c r="AZ73" i="6"/>
  <c r="AZ74" i="6"/>
  <c r="AZ75" i="6"/>
  <c r="AZ76" i="6"/>
  <c r="AZ77" i="6"/>
  <c r="AZ78" i="6"/>
  <c r="AZ79" i="6"/>
  <c r="AZ80" i="6"/>
  <c r="AZ81" i="6"/>
  <c r="AZ82" i="6"/>
  <c r="AZ83" i="6"/>
  <c r="AZ84" i="6"/>
  <c r="AZ85" i="6"/>
  <c r="AZ86" i="6"/>
  <c r="AZ87" i="6"/>
  <c r="AZ88" i="6"/>
  <c r="AZ89" i="6"/>
  <c r="AZ90" i="6"/>
  <c r="AZ91" i="6"/>
  <c r="AZ92" i="6"/>
  <c r="AZ93" i="6"/>
  <c r="AZ94" i="6"/>
  <c r="AZ95" i="6"/>
  <c r="AZ96" i="6"/>
  <c r="AZ97" i="6"/>
  <c r="AZ98" i="6"/>
  <c r="AZ99" i="6"/>
  <c r="AZ100" i="6"/>
  <c r="AZ101" i="6"/>
  <c r="AZ102" i="6"/>
  <c r="AZ103" i="6"/>
  <c r="AZ104" i="6"/>
  <c r="AZ105" i="6"/>
  <c r="AZ106" i="6"/>
  <c r="AZ107" i="6"/>
  <c r="AZ108" i="6"/>
  <c r="AZ109" i="6"/>
  <c r="AZ110" i="6"/>
  <c r="AZ111" i="6"/>
  <c r="AZ112" i="6"/>
  <c r="AZ113" i="6"/>
  <c r="AY6" i="6"/>
  <c r="AY7" i="6"/>
  <c r="AY8" i="6"/>
  <c r="AY9" i="6"/>
  <c r="AY10" i="6"/>
  <c r="AY11" i="6"/>
  <c r="AY12" i="6"/>
  <c r="AY13" i="6"/>
  <c r="AY14" i="6"/>
  <c r="AY15" i="6"/>
  <c r="AY16" i="6"/>
  <c r="AY17" i="6"/>
  <c r="AY18" i="6"/>
  <c r="AY19" i="6"/>
  <c r="AY20" i="6"/>
  <c r="AY21" i="6"/>
  <c r="AY22" i="6"/>
  <c r="AY23" i="6"/>
  <c r="AY24" i="6"/>
  <c r="AY25" i="6"/>
  <c r="AY26" i="6"/>
  <c r="AY27" i="6"/>
  <c r="AY28" i="6"/>
  <c r="AY29" i="6"/>
  <c r="AY30" i="6"/>
  <c r="AY31" i="6"/>
  <c r="AY32" i="6"/>
  <c r="AY33" i="6"/>
  <c r="AY34" i="6"/>
  <c r="AY35" i="6"/>
  <c r="AY36" i="6"/>
  <c r="AY37" i="6"/>
  <c r="AY38" i="6"/>
  <c r="AY39" i="6"/>
  <c r="AY40" i="6"/>
  <c r="AY41" i="6"/>
  <c r="AY42" i="6"/>
  <c r="AY43" i="6"/>
  <c r="AY44" i="6"/>
  <c r="AY45" i="6"/>
  <c r="AY46" i="6"/>
  <c r="AY47" i="6"/>
  <c r="AY48" i="6"/>
  <c r="AY49" i="6"/>
  <c r="AY50" i="6"/>
  <c r="AY51" i="6"/>
  <c r="AY52" i="6"/>
  <c r="AY53" i="6"/>
  <c r="AY54" i="6"/>
  <c r="AY55" i="6"/>
  <c r="AY56" i="6"/>
  <c r="AY57" i="6"/>
  <c r="AY58" i="6"/>
  <c r="AY59" i="6"/>
  <c r="AY60" i="6"/>
  <c r="AY61" i="6"/>
  <c r="AY62" i="6"/>
  <c r="AY63" i="6"/>
  <c r="AY64" i="6"/>
  <c r="AY65" i="6"/>
  <c r="AY66" i="6"/>
  <c r="AY67" i="6"/>
  <c r="AY68" i="6"/>
  <c r="AY69" i="6"/>
  <c r="AY70" i="6"/>
  <c r="AY71" i="6"/>
  <c r="AY72" i="6"/>
  <c r="AY73" i="6"/>
  <c r="AY74" i="6"/>
  <c r="AY75" i="6"/>
  <c r="AY76" i="6"/>
  <c r="AY77" i="6"/>
  <c r="AY78" i="6"/>
  <c r="AY79" i="6"/>
  <c r="AY80" i="6"/>
  <c r="AY81" i="6"/>
  <c r="AY82" i="6"/>
  <c r="AY83" i="6"/>
  <c r="AY84" i="6"/>
  <c r="AY85" i="6"/>
  <c r="AY86" i="6"/>
  <c r="AY87" i="6"/>
  <c r="AY88" i="6"/>
  <c r="AY89" i="6"/>
  <c r="AY90" i="6"/>
  <c r="AY91" i="6"/>
  <c r="AY92" i="6"/>
  <c r="AY93" i="6"/>
  <c r="AY94" i="6"/>
  <c r="AY95" i="6"/>
  <c r="AY96" i="6"/>
  <c r="AY97" i="6"/>
  <c r="AY98" i="6"/>
  <c r="AY99" i="6"/>
  <c r="AY100" i="6"/>
  <c r="AY101" i="6"/>
  <c r="AY102" i="6"/>
  <c r="AY103" i="6"/>
  <c r="AY104" i="6"/>
  <c r="AY105" i="6"/>
  <c r="AY106" i="6"/>
  <c r="AY107" i="6"/>
  <c r="AY108" i="6"/>
  <c r="AY109" i="6"/>
  <c r="AY110" i="6"/>
  <c r="AY111" i="6"/>
  <c r="AY112" i="6"/>
  <c r="AY113" i="6"/>
  <c r="AX6" i="6"/>
  <c r="AX7" i="6"/>
  <c r="AX8" i="6"/>
  <c r="AX9" i="6"/>
  <c r="AX10" i="6"/>
  <c r="AX11" i="6"/>
  <c r="AX12" i="6"/>
  <c r="AX13" i="6"/>
  <c r="AX14" i="6"/>
  <c r="AX15" i="6"/>
  <c r="AX16" i="6"/>
  <c r="AX17" i="6"/>
  <c r="AX18" i="6"/>
  <c r="AX19" i="6"/>
  <c r="AX20" i="6"/>
  <c r="AX21" i="6"/>
  <c r="AX22" i="6"/>
  <c r="AX23" i="6"/>
  <c r="AX24" i="6"/>
  <c r="AX25" i="6"/>
  <c r="AX26" i="6"/>
  <c r="AX27" i="6"/>
  <c r="AX28" i="6"/>
  <c r="AX29" i="6"/>
  <c r="AX30" i="6"/>
  <c r="AX31" i="6"/>
  <c r="AX32" i="6"/>
  <c r="AX33" i="6"/>
  <c r="AX34" i="6"/>
  <c r="AX35" i="6"/>
  <c r="AX36" i="6"/>
  <c r="AX37" i="6"/>
  <c r="BH37" i="6" s="1"/>
  <c r="AX38" i="6"/>
  <c r="AX39" i="6"/>
  <c r="AX40" i="6"/>
  <c r="AX41" i="6"/>
  <c r="AX42" i="6"/>
  <c r="AX43" i="6"/>
  <c r="AX44" i="6"/>
  <c r="AX45" i="6"/>
  <c r="AX46" i="6"/>
  <c r="AX47" i="6"/>
  <c r="AX48" i="6"/>
  <c r="AX49" i="6"/>
  <c r="AX50" i="6"/>
  <c r="AX51" i="6"/>
  <c r="AX52" i="6"/>
  <c r="AX53" i="6"/>
  <c r="AX54" i="6"/>
  <c r="AX55" i="6"/>
  <c r="AX56" i="6"/>
  <c r="AX57" i="6"/>
  <c r="AX58" i="6"/>
  <c r="AX59" i="6"/>
  <c r="AX60" i="6"/>
  <c r="AX61" i="6"/>
  <c r="AX62" i="6"/>
  <c r="AX63" i="6"/>
  <c r="AX64" i="6"/>
  <c r="AX65" i="6"/>
  <c r="AX66" i="6"/>
  <c r="AX67" i="6"/>
  <c r="AX68" i="6"/>
  <c r="AX69" i="6"/>
  <c r="AX70" i="6"/>
  <c r="AX71" i="6"/>
  <c r="AX72" i="6"/>
  <c r="AX73" i="6"/>
  <c r="AX74" i="6"/>
  <c r="AX75" i="6"/>
  <c r="AX76" i="6"/>
  <c r="AX77" i="6"/>
  <c r="AX78" i="6"/>
  <c r="AX79" i="6"/>
  <c r="AX80" i="6"/>
  <c r="AX81" i="6"/>
  <c r="AX82" i="6"/>
  <c r="AX83" i="6"/>
  <c r="AX84" i="6"/>
  <c r="AX85" i="6"/>
  <c r="AX86" i="6"/>
  <c r="AX87" i="6"/>
  <c r="AX88" i="6"/>
  <c r="AX89" i="6"/>
  <c r="AX90" i="6"/>
  <c r="AX91" i="6"/>
  <c r="AX92" i="6"/>
  <c r="AX93" i="6"/>
  <c r="AX94" i="6"/>
  <c r="AX95" i="6"/>
  <c r="AX96" i="6"/>
  <c r="AX97" i="6"/>
  <c r="AX98" i="6"/>
  <c r="AX99" i="6"/>
  <c r="AX100" i="6"/>
  <c r="AX101" i="6"/>
  <c r="AX102" i="6"/>
  <c r="AX103" i="6"/>
  <c r="AX104" i="6"/>
  <c r="AX105" i="6"/>
  <c r="AX106" i="6"/>
  <c r="AX107" i="6"/>
  <c r="AX108" i="6"/>
  <c r="AX109" i="6"/>
  <c r="AX110" i="6"/>
  <c r="AX111" i="6"/>
  <c r="AX112" i="6"/>
  <c r="AX113" i="6"/>
  <c r="AW6" i="6"/>
  <c r="AW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56" i="6"/>
  <c r="AW57" i="6"/>
  <c r="AW58" i="6"/>
  <c r="AW59" i="6"/>
  <c r="AW60" i="6"/>
  <c r="AW61" i="6"/>
  <c r="AW62" i="6"/>
  <c r="AW63" i="6"/>
  <c r="AW64" i="6"/>
  <c r="AW65" i="6"/>
  <c r="AW66" i="6"/>
  <c r="AW67" i="6"/>
  <c r="AW68" i="6"/>
  <c r="AW69" i="6"/>
  <c r="AW70" i="6"/>
  <c r="AW71" i="6"/>
  <c r="AW72" i="6"/>
  <c r="AW73" i="6"/>
  <c r="AW74" i="6"/>
  <c r="AW75" i="6"/>
  <c r="AW76" i="6"/>
  <c r="AW77" i="6"/>
  <c r="AW78" i="6"/>
  <c r="AW79" i="6"/>
  <c r="AW80" i="6"/>
  <c r="AW81" i="6"/>
  <c r="AW82" i="6"/>
  <c r="AW83" i="6"/>
  <c r="AW84" i="6"/>
  <c r="AW85" i="6"/>
  <c r="AW86" i="6"/>
  <c r="AW87" i="6"/>
  <c r="AW88" i="6"/>
  <c r="AW89" i="6"/>
  <c r="AW90" i="6"/>
  <c r="AW91" i="6"/>
  <c r="AW92" i="6"/>
  <c r="AW93" i="6"/>
  <c r="AW94" i="6"/>
  <c r="AW95" i="6"/>
  <c r="AW96" i="6"/>
  <c r="AW97" i="6"/>
  <c r="AW98" i="6"/>
  <c r="AW99" i="6"/>
  <c r="AW100" i="6"/>
  <c r="AW101" i="6"/>
  <c r="AW102" i="6"/>
  <c r="AW103" i="6"/>
  <c r="AW104" i="6"/>
  <c r="AW105" i="6"/>
  <c r="AW106" i="6"/>
  <c r="AW107" i="6"/>
  <c r="AW108" i="6"/>
  <c r="AW109" i="6"/>
  <c r="AW110" i="6"/>
  <c r="AW111" i="6"/>
  <c r="AW112" i="6"/>
  <c r="AW113" i="6"/>
  <c r="AV6" i="6"/>
  <c r="AV7" i="6"/>
  <c r="AV8" i="6"/>
  <c r="AV9" i="6"/>
  <c r="AV10" i="6"/>
  <c r="AV11" i="6"/>
  <c r="AV12" i="6"/>
  <c r="AV13" i="6"/>
  <c r="BF13" i="6" s="1"/>
  <c r="AV14" i="6"/>
  <c r="AV15" i="6"/>
  <c r="AV16" i="6"/>
  <c r="AV17" i="6"/>
  <c r="AV18" i="6"/>
  <c r="AV19" i="6"/>
  <c r="AV20" i="6"/>
  <c r="BF20" i="6" s="1"/>
  <c r="AV21" i="6"/>
  <c r="BF21" i="6" s="1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56" i="6"/>
  <c r="AV57" i="6"/>
  <c r="AV58" i="6"/>
  <c r="AV59" i="6"/>
  <c r="AV60" i="6"/>
  <c r="AV61" i="6"/>
  <c r="AV62" i="6"/>
  <c r="AV63" i="6"/>
  <c r="AV64" i="6"/>
  <c r="AV65" i="6"/>
  <c r="AV66" i="6"/>
  <c r="AV67" i="6"/>
  <c r="AV68" i="6"/>
  <c r="AV69" i="6"/>
  <c r="AV70" i="6"/>
  <c r="AV71" i="6"/>
  <c r="AV72" i="6"/>
  <c r="AV73" i="6"/>
  <c r="AV74" i="6"/>
  <c r="AV75" i="6"/>
  <c r="AV76" i="6"/>
  <c r="AV77" i="6"/>
  <c r="AV78" i="6"/>
  <c r="AV79" i="6"/>
  <c r="AV80" i="6"/>
  <c r="AV81" i="6"/>
  <c r="AV82" i="6"/>
  <c r="AV83" i="6"/>
  <c r="AV84" i="6"/>
  <c r="AV85" i="6"/>
  <c r="AV86" i="6"/>
  <c r="AV87" i="6"/>
  <c r="AV88" i="6"/>
  <c r="AV89" i="6"/>
  <c r="AV90" i="6"/>
  <c r="AV91" i="6"/>
  <c r="AV92" i="6"/>
  <c r="AV93" i="6"/>
  <c r="AV94" i="6"/>
  <c r="AV95" i="6"/>
  <c r="AV96" i="6"/>
  <c r="AV97" i="6"/>
  <c r="AV98" i="6"/>
  <c r="AV99" i="6"/>
  <c r="AV100" i="6"/>
  <c r="AV101" i="6"/>
  <c r="AV102" i="6"/>
  <c r="AV103" i="6"/>
  <c r="AV104" i="6"/>
  <c r="AV105" i="6"/>
  <c r="AV106" i="6"/>
  <c r="AV107" i="6"/>
  <c r="AV108" i="6"/>
  <c r="AV109" i="6"/>
  <c r="AV110" i="6"/>
  <c r="AV111" i="6"/>
  <c r="AV112" i="6"/>
  <c r="AV113" i="6"/>
  <c r="AU6" i="6"/>
  <c r="AU7" i="6"/>
  <c r="AU8" i="6"/>
  <c r="AU9" i="6"/>
  <c r="AU10" i="6"/>
  <c r="AU11" i="6"/>
  <c r="AU12" i="6"/>
  <c r="AU13" i="6"/>
  <c r="AU14" i="6"/>
  <c r="AU15" i="6"/>
  <c r="AU16" i="6"/>
  <c r="AU17" i="6"/>
  <c r="AU18" i="6"/>
  <c r="AU19" i="6"/>
  <c r="AU20" i="6"/>
  <c r="AU21" i="6"/>
  <c r="BE21" i="6" s="1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37" i="6"/>
  <c r="AU38" i="6"/>
  <c r="AU39" i="6"/>
  <c r="AU40" i="6"/>
  <c r="AU41" i="6"/>
  <c r="AU42" i="6"/>
  <c r="AU43" i="6"/>
  <c r="AU44" i="6"/>
  <c r="AU45" i="6"/>
  <c r="AU46" i="6"/>
  <c r="AU47" i="6"/>
  <c r="AU48" i="6"/>
  <c r="AU49" i="6"/>
  <c r="AU50" i="6"/>
  <c r="AU51" i="6"/>
  <c r="AU52" i="6"/>
  <c r="AU53" i="6"/>
  <c r="AU54" i="6"/>
  <c r="AU55" i="6"/>
  <c r="AU56" i="6"/>
  <c r="AU57" i="6"/>
  <c r="AU58" i="6"/>
  <c r="AU59" i="6"/>
  <c r="AU60" i="6"/>
  <c r="AU61" i="6"/>
  <c r="AU62" i="6"/>
  <c r="AU63" i="6"/>
  <c r="AU64" i="6"/>
  <c r="AU65" i="6"/>
  <c r="AU66" i="6"/>
  <c r="AU67" i="6"/>
  <c r="AU68" i="6"/>
  <c r="AU69" i="6"/>
  <c r="AU70" i="6"/>
  <c r="AU71" i="6"/>
  <c r="AU72" i="6"/>
  <c r="AU73" i="6"/>
  <c r="AU74" i="6"/>
  <c r="AU75" i="6"/>
  <c r="AU76" i="6"/>
  <c r="AU77" i="6"/>
  <c r="AU78" i="6"/>
  <c r="AU79" i="6"/>
  <c r="AU80" i="6"/>
  <c r="AU81" i="6"/>
  <c r="AU82" i="6"/>
  <c r="AU83" i="6"/>
  <c r="AU84" i="6"/>
  <c r="AU85" i="6"/>
  <c r="AU86" i="6"/>
  <c r="AU87" i="6"/>
  <c r="AU88" i="6"/>
  <c r="AU89" i="6"/>
  <c r="AU90" i="6"/>
  <c r="AU91" i="6"/>
  <c r="AU92" i="6"/>
  <c r="AU93" i="6"/>
  <c r="AU94" i="6"/>
  <c r="AU95" i="6"/>
  <c r="AU96" i="6"/>
  <c r="AU97" i="6"/>
  <c r="AU98" i="6"/>
  <c r="AU99" i="6"/>
  <c r="AU100" i="6"/>
  <c r="AU101" i="6"/>
  <c r="AU102" i="6"/>
  <c r="AU103" i="6"/>
  <c r="AU104" i="6"/>
  <c r="AU105" i="6"/>
  <c r="AU106" i="6"/>
  <c r="AU107" i="6"/>
  <c r="AU108" i="6"/>
  <c r="AU109" i="6"/>
  <c r="AU110" i="6"/>
  <c r="AU111" i="6"/>
  <c r="AU112" i="6"/>
  <c r="AU113" i="6"/>
  <c r="AT6" i="6"/>
  <c r="AT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T56" i="6"/>
  <c r="AT57" i="6"/>
  <c r="AT58" i="6"/>
  <c r="AT59" i="6"/>
  <c r="AT60" i="6"/>
  <c r="AT61" i="6"/>
  <c r="AT62" i="6"/>
  <c r="AT63" i="6"/>
  <c r="AT64" i="6"/>
  <c r="AT65" i="6"/>
  <c r="AT66" i="6"/>
  <c r="AT67" i="6"/>
  <c r="AT68" i="6"/>
  <c r="AT69" i="6"/>
  <c r="AT70" i="6"/>
  <c r="AT71" i="6"/>
  <c r="AT72" i="6"/>
  <c r="AT73" i="6"/>
  <c r="AT74" i="6"/>
  <c r="AT75" i="6"/>
  <c r="AT76" i="6"/>
  <c r="AT77" i="6"/>
  <c r="AT78" i="6"/>
  <c r="AT79" i="6"/>
  <c r="AT80" i="6"/>
  <c r="AT81" i="6"/>
  <c r="AT82" i="6"/>
  <c r="AT83" i="6"/>
  <c r="AT84" i="6"/>
  <c r="AT85" i="6"/>
  <c r="AT86" i="6"/>
  <c r="AT87" i="6"/>
  <c r="AT88" i="6"/>
  <c r="AT89" i="6"/>
  <c r="AT90" i="6"/>
  <c r="AT91" i="6"/>
  <c r="AT92" i="6"/>
  <c r="AT93" i="6"/>
  <c r="AT94" i="6"/>
  <c r="AT95" i="6"/>
  <c r="AT96" i="6"/>
  <c r="AT97" i="6"/>
  <c r="AT98" i="6"/>
  <c r="AT99" i="6"/>
  <c r="AT100" i="6"/>
  <c r="AT101" i="6"/>
  <c r="AT102" i="6"/>
  <c r="AT103" i="6"/>
  <c r="AT104" i="6"/>
  <c r="AT105" i="6"/>
  <c r="AT106" i="6"/>
  <c r="AT107" i="6"/>
  <c r="AT108" i="6"/>
  <c r="AT109" i="6"/>
  <c r="AT110" i="6"/>
  <c r="AT111" i="6"/>
  <c r="AT112" i="6"/>
  <c r="AT113" i="6"/>
  <c r="AZ5" i="6"/>
  <c r="AY5" i="6"/>
  <c r="AX5" i="6"/>
  <c r="AW5" i="6"/>
  <c r="AV5" i="6"/>
  <c r="AU5" i="6"/>
  <c r="AT5" i="6"/>
  <c r="BD5" i="6" s="1"/>
  <c r="BJ2" i="6"/>
  <c r="BI2" i="6"/>
  <c r="BH2" i="6"/>
  <c r="BG2" i="6"/>
  <c r="BF2" i="6"/>
  <c r="BE2" i="6"/>
  <c r="BJ1" i="6"/>
  <c r="BI1" i="6"/>
  <c r="BH1" i="6"/>
  <c r="BG1" i="6"/>
  <c r="BF1" i="6"/>
  <c r="BE1" i="6"/>
  <c r="BD2" i="6"/>
  <c r="BD1" i="6"/>
  <c r="BD3" i="6"/>
  <c r="BE3" i="6"/>
  <c r="BF3" i="6"/>
  <c r="BG3" i="6"/>
  <c r="BH3" i="6"/>
  <c r="BI3" i="6"/>
  <c r="BJ3" i="6"/>
  <c r="BD6" i="6"/>
  <c r="BD7" i="6"/>
  <c r="BD8" i="6"/>
  <c r="BD9" i="6"/>
  <c r="AZ3" i="6"/>
  <c r="AY3" i="6"/>
  <c r="AX3" i="6"/>
  <c r="AW3" i="6"/>
  <c r="AV3" i="6"/>
  <c r="AU3" i="6"/>
  <c r="AT3" i="6"/>
  <c r="BZ165" i="6"/>
  <c r="BY165" i="6"/>
  <c r="BX165" i="6"/>
  <c r="BN165" i="6"/>
  <c r="BM165" i="6"/>
  <c r="BL165" i="6"/>
  <c r="AO113" i="6"/>
  <c r="AN113" i="6"/>
  <c r="AL113" i="6"/>
  <c r="AJ113" i="6"/>
  <c r="AI113" i="6"/>
  <c r="AE113" i="6"/>
  <c r="AD113" i="6"/>
  <c r="AA113" i="6"/>
  <c r="X113" i="6"/>
  <c r="W113" i="6"/>
  <c r="AP113" i="6" s="1"/>
  <c r="V113" i="6"/>
  <c r="U113" i="6"/>
  <c r="T113" i="6"/>
  <c r="AM113" i="6" s="1"/>
  <c r="S113" i="6"/>
  <c r="AB113" i="6" s="1"/>
  <c r="R113" i="6"/>
  <c r="AK113" i="6" s="1"/>
  <c r="Q113" i="6"/>
  <c r="Z113" i="6" s="1"/>
  <c r="AQ112" i="6"/>
  <c r="AO112" i="6"/>
  <c r="AM112" i="6"/>
  <c r="AJ112" i="6"/>
  <c r="AI112" i="6"/>
  <c r="AF112" i="6"/>
  <c r="AC112" i="6"/>
  <c r="X112" i="6"/>
  <c r="AG112" i="6" s="1"/>
  <c r="W112" i="6"/>
  <c r="AP112" i="6" s="1"/>
  <c r="V112" i="6"/>
  <c r="AE112" i="6" s="1"/>
  <c r="U112" i="6"/>
  <c r="AN112" i="6" s="1"/>
  <c r="T112" i="6"/>
  <c r="S112" i="6"/>
  <c r="AL112" i="6" s="1"/>
  <c r="R112" i="6"/>
  <c r="AA112" i="6" s="1"/>
  <c r="Q112" i="6"/>
  <c r="Z112" i="6" s="1"/>
  <c r="AQ111" i="6"/>
  <c r="AO111" i="6"/>
  <c r="AN111" i="6"/>
  <c r="AL111" i="6"/>
  <c r="AJ111" i="6"/>
  <c r="AI111" i="6"/>
  <c r="AF111" i="6"/>
  <c r="AE111" i="6"/>
  <c r="X111" i="6"/>
  <c r="AG111" i="6" s="1"/>
  <c r="W111" i="6"/>
  <c r="AP111" i="6" s="1"/>
  <c r="V111" i="6"/>
  <c r="U111" i="6"/>
  <c r="AD111" i="6" s="1"/>
  <c r="T111" i="6"/>
  <c r="S111" i="6"/>
  <c r="AB111" i="6" s="1"/>
  <c r="R111" i="6"/>
  <c r="AK111" i="6" s="1"/>
  <c r="Q111" i="6"/>
  <c r="Z111" i="6" s="1"/>
  <c r="AQ110" i="6"/>
  <c r="AM110" i="6"/>
  <c r="AI110" i="6"/>
  <c r="X110" i="6"/>
  <c r="AG110" i="6" s="1"/>
  <c r="W110" i="6"/>
  <c r="AP110" i="6" s="1"/>
  <c r="V110" i="6"/>
  <c r="U110" i="6"/>
  <c r="AN110" i="6" s="1"/>
  <c r="T110" i="6"/>
  <c r="AC110" i="6" s="1"/>
  <c r="S110" i="6"/>
  <c r="R110" i="6"/>
  <c r="AK110" i="6" s="1"/>
  <c r="Q110" i="6"/>
  <c r="AJ110" i="6" s="1"/>
  <c r="AP109" i="6"/>
  <c r="AN109" i="6"/>
  <c r="AM109" i="6"/>
  <c r="AL109" i="6"/>
  <c r="AI109" i="6"/>
  <c r="AD109" i="6"/>
  <c r="X109" i="6"/>
  <c r="W109" i="6"/>
  <c r="AF109" i="6" s="1"/>
  <c r="V109" i="6"/>
  <c r="AO109" i="6" s="1"/>
  <c r="U109" i="6"/>
  <c r="T109" i="6"/>
  <c r="AC109" i="6" s="1"/>
  <c r="S109" i="6"/>
  <c r="AB109" i="6" s="1"/>
  <c r="R109" i="6"/>
  <c r="AK109" i="6" s="1"/>
  <c r="Q109" i="6"/>
  <c r="AJ109" i="6" s="1"/>
  <c r="AQ108" i="6"/>
  <c r="AM108" i="6"/>
  <c r="AJ108" i="6"/>
  <c r="AI108" i="6"/>
  <c r="AD108" i="6"/>
  <c r="X108" i="6"/>
  <c r="AG108" i="6" s="1"/>
  <c r="W108" i="6"/>
  <c r="AP108" i="6" s="1"/>
  <c r="V108" i="6"/>
  <c r="AO108" i="6" s="1"/>
  <c r="U108" i="6"/>
  <c r="AN108" i="6" s="1"/>
  <c r="T108" i="6"/>
  <c r="AC108" i="6" s="1"/>
  <c r="S108" i="6"/>
  <c r="R108" i="6"/>
  <c r="AA108" i="6" s="1"/>
  <c r="Q108" i="6"/>
  <c r="Z108" i="6" s="1"/>
  <c r="AO107" i="6"/>
  <c r="AN107" i="6"/>
  <c r="AJ107" i="6"/>
  <c r="AI107" i="6"/>
  <c r="AG107" i="6"/>
  <c r="X107" i="6"/>
  <c r="AQ107" i="6" s="1"/>
  <c r="W107" i="6"/>
  <c r="V107" i="6"/>
  <c r="AE107" i="6" s="1"/>
  <c r="U107" i="6"/>
  <c r="AD107" i="6" s="1"/>
  <c r="T107" i="6"/>
  <c r="AM107" i="6" s="1"/>
  <c r="S107" i="6"/>
  <c r="AL107" i="6" s="1"/>
  <c r="R107" i="6"/>
  <c r="Q107" i="6"/>
  <c r="Z107" i="6" s="1"/>
  <c r="AO106" i="6"/>
  <c r="AL106" i="6"/>
  <c r="AK106" i="6"/>
  <c r="AI106" i="6"/>
  <c r="AC106" i="6"/>
  <c r="X106" i="6"/>
  <c r="AQ106" i="6" s="1"/>
  <c r="W106" i="6"/>
  <c r="V106" i="6"/>
  <c r="AE106" i="6" s="1"/>
  <c r="U106" i="6"/>
  <c r="T106" i="6"/>
  <c r="AM106" i="6" s="1"/>
  <c r="S106" i="6"/>
  <c r="AB106" i="6" s="1"/>
  <c r="R106" i="6"/>
  <c r="AA106" i="6" s="1"/>
  <c r="Q106" i="6"/>
  <c r="AJ106" i="6" s="1"/>
  <c r="AQ105" i="6"/>
  <c r="AP105" i="6"/>
  <c r="AL105" i="6"/>
  <c r="AI105" i="6"/>
  <c r="AG105" i="6"/>
  <c r="X105" i="6"/>
  <c r="W105" i="6"/>
  <c r="AF105" i="6" s="1"/>
  <c r="V105" i="6"/>
  <c r="AO105" i="6" s="1"/>
  <c r="U105" i="6"/>
  <c r="AN105" i="6" s="1"/>
  <c r="T105" i="6"/>
  <c r="S105" i="6"/>
  <c r="AB105" i="6" s="1"/>
  <c r="R105" i="6"/>
  <c r="AK105" i="6" s="1"/>
  <c r="Q105" i="6"/>
  <c r="AJ105" i="6" s="1"/>
  <c r="AQ104" i="6"/>
  <c r="AM104" i="6"/>
  <c r="AJ104" i="6"/>
  <c r="AI104" i="6"/>
  <c r="AD104" i="6"/>
  <c r="X104" i="6"/>
  <c r="AG104" i="6" s="1"/>
  <c r="W104" i="6"/>
  <c r="V104" i="6"/>
  <c r="U104" i="6"/>
  <c r="AN104" i="6" s="1"/>
  <c r="T104" i="6"/>
  <c r="AC104" i="6" s="1"/>
  <c r="S104" i="6"/>
  <c r="AL104" i="6" s="1"/>
  <c r="R104" i="6"/>
  <c r="AK104" i="6" s="1"/>
  <c r="Q104" i="6"/>
  <c r="Z104" i="6" s="1"/>
  <c r="AO103" i="6"/>
  <c r="AN103" i="6"/>
  <c r="AK103" i="6"/>
  <c r="AI103" i="6"/>
  <c r="AF103" i="6"/>
  <c r="AE103" i="6"/>
  <c r="X103" i="6"/>
  <c r="AQ103" i="6" s="1"/>
  <c r="W103" i="6"/>
  <c r="AP103" i="6" s="1"/>
  <c r="V103" i="6"/>
  <c r="U103" i="6"/>
  <c r="AD103" i="6" s="1"/>
  <c r="T103" i="6"/>
  <c r="S103" i="6"/>
  <c r="R103" i="6"/>
  <c r="AA103" i="6" s="1"/>
  <c r="Q103" i="6"/>
  <c r="Z103" i="6" s="1"/>
  <c r="AP102" i="6"/>
  <c r="AK102" i="6"/>
  <c r="AJ102" i="6"/>
  <c r="AI102" i="6"/>
  <c r="AG102" i="6"/>
  <c r="AD102" i="6"/>
  <c r="AC102" i="6"/>
  <c r="X102" i="6"/>
  <c r="AQ102" i="6" s="1"/>
  <c r="W102" i="6"/>
  <c r="AF102" i="6" s="1"/>
  <c r="V102" i="6"/>
  <c r="AO102" i="6" s="1"/>
  <c r="U102" i="6"/>
  <c r="AN102" i="6" s="1"/>
  <c r="T102" i="6"/>
  <c r="AM102" i="6" s="1"/>
  <c r="S102" i="6"/>
  <c r="R102" i="6"/>
  <c r="AA102" i="6" s="1"/>
  <c r="Q102" i="6"/>
  <c r="Z102" i="6" s="1"/>
  <c r="AQ101" i="6"/>
  <c r="AP101" i="6"/>
  <c r="AO101" i="6"/>
  <c r="AM101" i="6"/>
  <c r="AJ101" i="6"/>
  <c r="AI101" i="6"/>
  <c r="AG101" i="6"/>
  <c r="AA101" i="6"/>
  <c r="X101" i="6"/>
  <c r="W101" i="6"/>
  <c r="AF101" i="6" s="1"/>
  <c r="V101" i="6"/>
  <c r="AE101" i="6" s="1"/>
  <c r="U101" i="6"/>
  <c r="T101" i="6"/>
  <c r="AC101" i="6" s="1"/>
  <c r="S101" i="6"/>
  <c r="AL101" i="6" s="1"/>
  <c r="R101" i="6"/>
  <c r="AK101" i="6" s="1"/>
  <c r="Q101" i="6"/>
  <c r="Z101" i="6" s="1"/>
  <c r="AO100" i="6"/>
  <c r="AM100" i="6"/>
  <c r="AL100" i="6"/>
  <c r="AJ100" i="6"/>
  <c r="AI100" i="6"/>
  <c r="AE100" i="6"/>
  <c r="AD100" i="6"/>
  <c r="X100" i="6"/>
  <c r="AQ100" i="6" s="1"/>
  <c r="W100" i="6"/>
  <c r="AP100" i="6" s="1"/>
  <c r="V100" i="6"/>
  <c r="U100" i="6"/>
  <c r="AN100" i="6" s="1"/>
  <c r="T100" i="6"/>
  <c r="AC100" i="6" s="1"/>
  <c r="S100" i="6"/>
  <c r="AB100" i="6" s="1"/>
  <c r="R100" i="6"/>
  <c r="Q100" i="6"/>
  <c r="Z100" i="6" s="1"/>
  <c r="AO99" i="6"/>
  <c r="AJ99" i="6"/>
  <c r="AI99" i="6"/>
  <c r="AC99" i="6"/>
  <c r="AB99" i="6"/>
  <c r="X99" i="6"/>
  <c r="AQ99" i="6" s="1"/>
  <c r="W99" i="6"/>
  <c r="AP99" i="6" s="1"/>
  <c r="V99" i="6"/>
  <c r="AE99" i="6" s="1"/>
  <c r="U99" i="6"/>
  <c r="AN99" i="6" s="1"/>
  <c r="T99" i="6"/>
  <c r="AM99" i="6" s="1"/>
  <c r="S99" i="6"/>
  <c r="AL99" i="6" s="1"/>
  <c r="R99" i="6"/>
  <c r="Q99" i="6"/>
  <c r="Z99" i="6" s="1"/>
  <c r="AP98" i="6"/>
  <c r="AO98" i="6"/>
  <c r="AL98" i="6"/>
  <c r="AI98" i="6"/>
  <c r="AF98" i="6"/>
  <c r="AC98" i="6"/>
  <c r="X98" i="6"/>
  <c r="AG98" i="6" s="1"/>
  <c r="W98" i="6"/>
  <c r="V98" i="6"/>
  <c r="AE98" i="6" s="1"/>
  <c r="U98" i="6"/>
  <c r="AN98" i="6" s="1"/>
  <c r="T98" i="6"/>
  <c r="AM98" i="6" s="1"/>
  <c r="S98" i="6"/>
  <c r="AB98" i="6" s="1"/>
  <c r="R98" i="6"/>
  <c r="AK98" i="6" s="1"/>
  <c r="Q98" i="6"/>
  <c r="AJ98" i="6" s="1"/>
  <c r="AQ97" i="6"/>
  <c r="AN97" i="6"/>
  <c r="AM97" i="6"/>
  <c r="AL97" i="6"/>
  <c r="AI97" i="6"/>
  <c r="AE97" i="6"/>
  <c r="AC97" i="6"/>
  <c r="X97" i="6"/>
  <c r="AG97" i="6" s="1"/>
  <c r="W97" i="6"/>
  <c r="AP97" i="6" s="1"/>
  <c r="V97" i="6"/>
  <c r="AO97" i="6" s="1"/>
  <c r="U97" i="6"/>
  <c r="AD97" i="6" s="1"/>
  <c r="T97" i="6"/>
  <c r="S97" i="6"/>
  <c r="AB97" i="6" s="1"/>
  <c r="R97" i="6"/>
  <c r="AK97" i="6" s="1"/>
  <c r="Q97" i="6"/>
  <c r="AJ97" i="6" s="1"/>
  <c r="AQ96" i="6"/>
  <c r="AN96" i="6"/>
  <c r="AK96" i="6"/>
  <c r="AJ96" i="6"/>
  <c r="AI96" i="6"/>
  <c r="X96" i="6"/>
  <c r="AG96" i="6" s="1"/>
  <c r="W96" i="6"/>
  <c r="AP96" i="6" s="1"/>
  <c r="V96" i="6"/>
  <c r="U96" i="6"/>
  <c r="AD96" i="6" s="1"/>
  <c r="T96" i="6"/>
  <c r="AM96" i="6" s="1"/>
  <c r="S96" i="6"/>
  <c r="AL96" i="6" s="1"/>
  <c r="R96" i="6"/>
  <c r="AA96" i="6" s="1"/>
  <c r="Q96" i="6"/>
  <c r="Z96" i="6" s="1"/>
  <c r="AN95" i="6"/>
  <c r="AK95" i="6"/>
  <c r="AI95" i="6"/>
  <c r="AG95" i="6"/>
  <c r="AB95" i="6"/>
  <c r="X95" i="6"/>
  <c r="AQ95" i="6" s="1"/>
  <c r="W95" i="6"/>
  <c r="V95" i="6"/>
  <c r="AE95" i="6" s="1"/>
  <c r="U95" i="6"/>
  <c r="AD95" i="6" s="1"/>
  <c r="T95" i="6"/>
  <c r="AM95" i="6" s="1"/>
  <c r="S95" i="6"/>
  <c r="AL95" i="6" s="1"/>
  <c r="R95" i="6"/>
  <c r="AA95" i="6" s="1"/>
  <c r="Q95" i="6"/>
  <c r="AJ95" i="6" s="1"/>
  <c r="AP94" i="6"/>
  <c r="AL94" i="6"/>
  <c r="AK94" i="6"/>
  <c r="AI94" i="6"/>
  <c r="AG94" i="6"/>
  <c r="AB94" i="6"/>
  <c r="X94" i="6"/>
  <c r="AQ94" i="6" s="1"/>
  <c r="W94" i="6"/>
  <c r="AF94" i="6" s="1"/>
  <c r="V94" i="6"/>
  <c r="AO94" i="6" s="1"/>
  <c r="U94" i="6"/>
  <c r="T94" i="6"/>
  <c r="S94" i="6"/>
  <c r="R94" i="6"/>
  <c r="AA94" i="6" s="1"/>
  <c r="Q94" i="6"/>
  <c r="AJ94" i="6" s="1"/>
  <c r="AQ93" i="6"/>
  <c r="AM93" i="6"/>
  <c r="AI93" i="6"/>
  <c r="AG93" i="6"/>
  <c r="X93" i="6"/>
  <c r="W93" i="6"/>
  <c r="V93" i="6"/>
  <c r="AO93" i="6" s="1"/>
  <c r="U93" i="6"/>
  <c r="T93" i="6"/>
  <c r="AC93" i="6" s="1"/>
  <c r="S93" i="6"/>
  <c r="AL93" i="6" s="1"/>
  <c r="R93" i="6"/>
  <c r="AK93" i="6" s="1"/>
  <c r="Q93" i="6"/>
  <c r="AJ93" i="6" s="1"/>
  <c r="AQ92" i="6"/>
  <c r="AN92" i="6"/>
  <c r="AL92" i="6"/>
  <c r="AJ92" i="6"/>
  <c r="AI92" i="6"/>
  <c r="AC92" i="6"/>
  <c r="X92" i="6"/>
  <c r="AG92" i="6" s="1"/>
  <c r="W92" i="6"/>
  <c r="AP92" i="6" s="1"/>
  <c r="V92" i="6"/>
  <c r="AO92" i="6" s="1"/>
  <c r="U92" i="6"/>
  <c r="AD92" i="6" s="1"/>
  <c r="T92" i="6"/>
  <c r="AM92" i="6" s="1"/>
  <c r="S92" i="6"/>
  <c r="AB92" i="6" s="1"/>
  <c r="R92" i="6"/>
  <c r="AK92" i="6" s="1"/>
  <c r="Q92" i="6"/>
  <c r="Z92" i="6" s="1"/>
  <c r="AQ91" i="6"/>
  <c r="AN91" i="6"/>
  <c r="AK91" i="6"/>
  <c r="AI91" i="6"/>
  <c r="X91" i="6"/>
  <c r="AG91" i="6" s="1"/>
  <c r="W91" i="6"/>
  <c r="V91" i="6"/>
  <c r="AE91" i="6" s="1"/>
  <c r="U91" i="6"/>
  <c r="AD91" i="6" s="1"/>
  <c r="T91" i="6"/>
  <c r="AM91" i="6" s="1"/>
  <c r="S91" i="6"/>
  <c r="AL91" i="6" s="1"/>
  <c r="R91" i="6"/>
  <c r="AA91" i="6" s="1"/>
  <c r="Q91" i="6"/>
  <c r="AJ91" i="6" s="1"/>
  <c r="AP90" i="6"/>
  <c r="AN90" i="6"/>
  <c r="AK90" i="6"/>
  <c r="AI90" i="6"/>
  <c r="AC90" i="6"/>
  <c r="AB90" i="6"/>
  <c r="X90" i="6"/>
  <c r="AQ90" i="6" s="1"/>
  <c r="W90" i="6"/>
  <c r="AF90" i="6" s="1"/>
  <c r="V90" i="6"/>
  <c r="AO90" i="6" s="1"/>
  <c r="U90" i="6"/>
  <c r="AD90" i="6" s="1"/>
  <c r="T90" i="6"/>
  <c r="AM90" i="6" s="1"/>
  <c r="S90" i="6"/>
  <c r="AL90" i="6" s="1"/>
  <c r="R90" i="6"/>
  <c r="AA90" i="6" s="1"/>
  <c r="Q90" i="6"/>
  <c r="AJ90" i="6" s="1"/>
  <c r="AP89" i="6"/>
  <c r="AM89" i="6"/>
  <c r="AK89" i="6"/>
  <c r="AI89" i="6"/>
  <c r="AG89" i="6"/>
  <c r="X89" i="6"/>
  <c r="AQ89" i="6" s="1"/>
  <c r="W89" i="6"/>
  <c r="AF89" i="6" s="1"/>
  <c r="V89" i="6"/>
  <c r="AO89" i="6" s="1"/>
  <c r="U89" i="6"/>
  <c r="AN89" i="6" s="1"/>
  <c r="T89" i="6"/>
  <c r="AC89" i="6" s="1"/>
  <c r="S89" i="6"/>
  <c r="R89" i="6"/>
  <c r="AA89" i="6" s="1"/>
  <c r="Q89" i="6"/>
  <c r="AJ89" i="6" s="1"/>
  <c r="AP88" i="6"/>
  <c r="AM88" i="6"/>
  <c r="AJ88" i="6"/>
  <c r="AI88" i="6"/>
  <c r="X88" i="6"/>
  <c r="W88" i="6"/>
  <c r="AF88" i="6" s="1"/>
  <c r="V88" i="6"/>
  <c r="U88" i="6"/>
  <c r="T88" i="6"/>
  <c r="AC88" i="6" s="1"/>
  <c r="S88" i="6"/>
  <c r="AL88" i="6" s="1"/>
  <c r="R88" i="6"/>
  <c r="AK88" i="6" s="1"/>
  <c r="Q88" i="6"/>
  <c r="Z88" i="6" s="1"/>
  <c r="AO87" i="6"/>
  <c r="AM87" i="6"/>
  <c r="AJ87" i="6"/>
  <c r="AI87" i="6"/>
  <c r="AB87" i="6"/>
  <c r="AA87" i="6"/>
  <c r="X87" i="6"/>
  <c r="AQ87" i="6" s="1"/>
  <c r="W87" i="6"/>
  <c r="AP87" i="6" s="1"/>
  <c r="V87" i="6"/>
  <c r="AE87" i="6" s="1"/>
  <c r="U87" i="6"/>
  <c r="AN87" i="6" s="1"/>
  <c r="T87" i="6"/>
  <c r="AC87" i="6" s="1"/>
  <c r="S87" i="6"/>
  <c r="AL87" i="6" s="1"/>
  <c r="R87" i="6"/>
  <c r="AK87" i="6" s="1"/>
  <c r="Q87" i="6"/>
  <c r="Z87" i="6" s="1"/>
  <c r="AQ86" i="6"/>
  <c r="AO86" i="6"/>
  <c r="AM86" i="6"/>
  <c r="AL86" i="6"/>
  <c r="AJ86" i="6"/>
  <c r="AI86" i="6"/>
  <c r="AF86" i="6"/>
  <c r="AC86" i="6"/>
  <c r="X86" i="6"/>
  <c r="AG86" i="6" s="1"/>
  <c r="W86" i="6"/>
  <c r="AP86" i="6" s="1"/>
  <c r="V86" i="6"/>
  <c r="AE86" i="6" s="1"/>
  <c r="U86" i="6"/>
  <c r="T86" i="6"/>
  <c r="S86" i="6"/>
  <c r="AB86" i="6" s="1"/>
  <c r="R86" i="6"/>
  <c r="AK86" i="6" s="1"/>
  <c r="Q86" i="6"/>
  <c r="Z86" i="6" s="1"/>
  <c r="AQ85" i="6"/>
  <c r="AO85" i="6"/>
  <c r="AL85" i="6"/>
  <c r="AJ85" i="6"/>
  <c r="AI85" i="6"/>
  <c r="AE85" i="6"/>
  <c r="AD85" i="6"/>
  <c r="X85" i="6"/>
  <c r="AG85" i="6" s="1"/>
  <c r="W85" i="6"/>
  <c r="V85" i="6"/>
  <c r="U85" i="6"/>
  <c r="AN85" i="6" s="1"/>
  <c r="T85" i="6"/>
  <c r="S85" i="6"/>
  <c r="AB85" i="6" s="1"/>
  <c r="R85" i="6"/>
  <c r="AK85" i="6" s="1"/>
  <c r="Q85" i="6"/>
  <c r="Z85" i="6" s="1"/>
  <c r="AP84" i="6"/>
  <c r="AM84" i="6"/>
  <c r="AJ84" i="6"/>
  <c r="AI84" i="6"/>
  <c r="AB84" i="6"/>
  <c r="X84" i="6"/>
  <c r="AQ84" i="6" s="1"/>
  <c r="W84" i="6"/>
  <c r="AF84" i="6" s="1"/>
  <c r="V84" i="6"/>
  <c r="AO84" i="6" s="1"/>
  <c r="U84" i="6"/>
  <c r="AN84" i="6" s="1"/>
  <c r="T84" i="6"/>
  <c r="AC84" i="6" s="1"/>
  <c r="S84" i="6"/>
  <c r="AL84" i="6" s="1"/>
  <c r="R84" i="6"/>
  <c r="AA84" i="6" s="1"/>
  <c r="Q84" i="6"/>
  <c r="Z84" i="6" s="1"/>
  <c r="AP83" i="6"/>
  <c r="AO83" i="6"/>
  <c r="AM83" i="6"/>
  <c r="AJ83" i="6"/>
  <c r="AI83" i="6"/>
  <c r="AA83" i="6"/>
  <c r="X83" i="6"/>
  <c r="AQ83" i="6" s="1"/>
  <c r="W83" i="6"/>
  <c r="AF83" i="6" s="1"/>
  <c r="V83" i="6"/>
  <c r="AE83" i="6" s="1"/>
  <c r="U83" i="6"/>
  <c r="AN83" i="6" s="1"/>
  <c r="T83" i="6"/>
  <c r="AC83" i="6" s="1"/>
  <c r="S83" i="6"/>
  <c r="AL83" i="6" s="1"/>
  <c r="R83" i="6"/>
  <c r="AK83" i="6" s="1"/>
  <c r="Q83" i="6"/>
  <c r="Z83" i="6" s="1"/>
  <c r="AO82" i="6"/>
  <c r="AM82" i="6"/>
  <c r="AL82" i="6"/>
  <c r="AJ82" i="6"/>
  <c r="AI82" i="6"/>
  <c r="AD82" i="6"/>
  <c r="AC82" i="6"/>
  <c r="X82" i="6"/>
  <c r="AQ82" i="6" s="1"/>
  <c r="W82" i="6"/>
  <c r="AP82" i="6" s="1"/>
  <c r="V82" i="6"/>
  <c r="AE82" i="6" s="1"/>
  <c r="U82" i="6"/>
  <c r="AN82" i="6" s="1"/>
  <c r="T82" i="6"/>
  <c r="S82" i="6"/>
  <c r="AB82" i="6" s="1"/>
  <c r="R82" i="6"/>
  <c r="AK82" i="6" s="1"/>
  <c r="Q82" i="6"/>
  <c r="Z82" i="6" s="1"/>
  <c r="AQ81" i="6"/>
  <c r="AO81" i="6"/>
  <c r="AL81" i="6"/>
  <c r="AI81" i="6"/>
  <c r="X81" i="6"/>
  <c r="AG81" i="6" s="1"/>
  <c r="W81" i="6"/>
  <c r="AP81" i="6" s="1"/>
  <c r="V81" i="6"/>
  <c r="AE81" i="6" s="1"/>
  <c r="U81" i="6"/>
  <c r="AN81" i="6" s="1"/>
  <c r="T81" i="6"/>
  <c r="S81" i="6"/>
  <c r="AB81" i="6" s="1"/>
  <c r="R81" i="6"/>
  <c r="AK81" i="6" s="1"/>
  <c r="Q81" i="6"/>
  <c r="Z81" i="6" s="1"/>
  <c r="AQ80" i="6"/>
  <c r="AO80" i="6"/>
  <c r="AN80" i="6"/>
  <c r="AL80" i="6"/>
  <c r="AI80" i="6"/>
  <c r="AE80" i="6"/>
  <c r="X80" i="6"/>
  <c r="AG80" i="6" s="1"/>
  <c r="W80" i="6"/>
  <c r="AP80" i="6" s="1"/>
  <c r="V80" i="6"/>
  <c r="U80" i="6"/>
  <c r="AD80" i="6" s="1"/>
  <c r="T80" i="6"/>
  <c r="AM80" i="6" s="1"/>
  <c r="S80" i="6"/>
  <c r="AB80" i="6" s="1"/>
  <c r="R80" i="6"/>
  <c r="AK80" i="6" s="1"/>
  <c r="Q80" i="6"/>
  <c r="AJ80" i="6" s="1"/>
  <c r="AQ79" i="6"/>
  <c r="AN79" i="6"/>
  <c r="AK79" i="6"/>
  <c r="AI79" i="6"/>
  <c r="AE79" i="6"/>
  <c r="AB79" i="6"/>
  <c r="X79" i="6"/>
  <c r="AG79" i="6" s="1"/>
  <c r="W79" i="6"/>
  <c r="AP79" i="6" s="1"/>
  <c r="V79" i="6"/>
  <c r="AO79" i="6" s="1"/>
  <c r="U79" i="6"/>
  <c r="AD79" i="6" s="1"/>
  <c r="T79" i="6"/>
  <c r="S79" i="6"/>
  <c r="AL79" i="6" s="1"/>
  <c r="R79" i="6"/>
  <c r="AA79" i="6" s="1"/>
  <c r="Q79" i="6"/>
  <c r="AJ79" i="6" s="1"/>
  <c r="AP78" i="6"/>
  <c r="AN78" i="6"/>
  <c r="AK78" i="6"/>
  <c r="AI78" i="6"/>
  <c r="AG78" i="6"/>
  <c r="AE78" i="6"/>
  <c r="AB78" i="6"/>
  <c r="X78" i="6"/>
  <c r="AQ78" i="6" s="1"/>
  <c r="W78" i="6"/>
  <c r="AF78" i="6" s="1"/>
  <c r="V78" i="6"/>
  <c r="AO78" i="6" s="1"/>
  <c r="U78" i="6"/>
  <c r="AD78" i="6" s="1"/>
  <c r="T78" i="6"/>
  <c r="AM78" i="6" s="1"/>
  <c r="S78" i="6"/>
  <c r="AL78" i="6" s="1"/>
  <c r="R78" i="6"/>
  <c r="AA78" i="6" s="1"/>
  <c r="Q78" i="6"/>
  <c r="AJ78" i="6" s="1"/>
  <c r="AP77" i="6"/>
  <c r="AN77" i="6"/>
  <c r="AM77" i="6"/>
  <c r="AK77" i="6"/>
  <c r="AI77" i="6"/>
  <c r="AE77" i="6"/>
  <c r="AD77" i="6"/>
  <c r="AB77" i="6"/>
  <c r="X77" i="6"/>
  <c r="AQ77" i="6" s="1"/>
  <c r="W77" i="6"/>
  <c r="AF77" i="6" s="1"/>
  <c r="V77" i="6"/>
  <c r="AO77" i="6" s="1"/>
  <c r="U77" i="6"/>
  <c r="T77" i="6"/>
  <c r="AC77" i="6" s="1"/>
  <c r="S77" i="6"/>
  <c r="AL77" i="6" s="1"/>
  <c r="R77" i="6"/>
  <c r="AA77" i="6" s="1"/>
  <c r="Q77" i="6"/>
  <c r="AJ77" i="6" s="1"/>
  <c r="AP76" i="6"/>
  <c r="AM76" i="6"/>
  <c r="AK76" i="6"/>
  <c r="AJ76" i="6"/>
  <c r="AI76" i="6"/>
  <c r="AD76" i="6"/>
  <c r="AA76" i="6"/>
  <c r="X76" i="6"/>
  <c r="AQ76" i="6" s="1"/>
  <c r="W76" i="6"/>
  <c r="AF76" i="6" s="1"/>
  <c r="V76" i="6"/>
  <c r="AO76" i="6" s="1"/>
  <c r="U76" i="6"/>
  <c r="AN76" i="6" s="1"/>
  <c r="T76" i="6"/>
  <c r="AC76" i="6" s="1"/>
  <c r="S76" i="6"/>
  <c r="R76" i="6"/>
  <c r="Q76" i="6"/>
  <c r="Z76" i="6" s="1"/>
  <c r="AP75" i="6"/>
  <c r="AI75" i="6"/>
  <c r="AE75" i="6"/>
  <c r="X75" i="6"/>
  <c r="AQ75" i="6" s="1"/>
  <c r="W75" i="6"/>
  <c r="AF75" i="6" s="1"/>
  <c r="V75" i="6"/>
  <c r="AO75" i="6" s="1"/>
  <c r="U75" i="6"/>
  <c r="AN75" i="6" s="1"/>
  <c r="T75" i="6"/>
  <c r="AM75" i="6" s="1"/>
  <c r="S75" i="6"/>
  <c r="AL75" i="6" s="1"/>
  <c r="R75" i="6"/>
  <c r="AK75" i="6" s="1"/>
  <c r="Q75" i="6"/>
  <c r="AJ75" i="6" s="1"/>
  <c r="AQ74" i="6"/>
  <c r="AO74" i="6"/>
  <c r="AN74" i="6"/>
  <c r="AM74" i="6"/>
  <c r="AK74" i="6"/>
  <c r="AI74" i="6"/>
  <c r="AF74" i="6"/>
  <c r="X74" i="6"/>
  <c r="AG74" i="6" s="1"/>
  <c r="W74" i="6"/>
  <c r="AP74" i="6" s="1"/>
  <c r="V74" i="6"/>
  <c r="AE74" i="6" s="1"/>
  <c r="U74" i="6"/>
  <c r="AD74" i="6" s="1"/>
  <c r="T74" i="6"/>
  <c r="AC74" i="6" s="1"/>
  <c r="S74" i="6"/>
  <c r="AL74" i="6" s="1"/>
  <c r="R74" i="6"/>
  <c r="AA74" i="6" s="1"/>
  <c r="Q74" i="6"/>
  <c r="AJ74" i="6" s="1"/>
  <c r="AP73" i="6"/>
  <c r="AN73" i="6"/>
  <c r="AK73" i="6"/>
  <c r="AJ73" i="6"/>
  <c r="AI73" i="6"/>
  <c r="AG73" i="6"/>
  <c r="AB73" i="6"/>
  <c r="X73" i="6"/>
  <c r="AQ73" i="6" s="1"/>
  <c r="W73" i="6"/>
  <c r="AF73" i="6" s="1"/>
  <c r="V73" i="6"/>
  <c r="AO73" i="6" s="1"/>
  <c r="U73" i="6"/>
  <c r="AD73" i="6" s="1"/>
  <c r="T73" i="6"/>
  <c r="S73" i="6"/>
  <c r="AL73" i="6" s="1"/>
  <c r="R73" i="6"/>
  <c r="AA73" i="6" s="1"/>
  <c r="Q73" i="6"/>
  <c r="Z73" i="6" s="1"/>
  <c r="AP72" i="6"/>
  <c r="AO72" i="6"/>
  <c r="AM72" i="6"/>
  <c r="AK72" i="6"/>
  <c r="AI72" i="6"/>
  <c r="AG72" i="6"/>
  <c r="AD72" i="6"/>
  <c r="X72" i="6"/>
  <c r="AQ72" i="6" s="1"/>
  <c r="W72" i="6"/>
  <c r="AF72" i="6" s="1"/>
  <c r="V72" i="6"/>
  <c r="AE72" i="6" s="1"/>
  <c r="U72" i="6"/>
  <c r="AN72" i="6" s="1"/>
  <c r="T72" i="6"/>
  <c r="AC72" i="6" s="1"/>
  <c r="S72" i="6"/>
  <c r="AL72" i="6" s="1"/>
  <c r="R72" i="6"/>
  <c r="AA72" i="6" s="1"/>
  <c r="Q72" i="6"/>
  <c r="AJ72" i="6" s="1"/>
  <c r="AP71" i="6"/>
  <c r="AN71" i="6"/>
  <c r="AM71" i="6"/>
  <c r="AJ71" i="6"/>
  <c r="AI71" i="6"/>
  <c r="AE71" i="6"/>
  <c r="X71" i="6"/>
  <c r="W71" i="6"/>
  <c r="AF71" i="6" s="1"/>
  <c r="V71" i="6"/>
  <c r="AO71" i="6" s="1"/>
  <c r="U71" i="6"/>
  <c r="AD71" i="6" s="1"/>
  <c r="T71" i="6"/>
  <c r="AC71" i="6" s="1"/>
  <c r="S71" i="6"/>
  <c r="AL71" i="6" s="1"/>
  <c r="R71" i="6"/>
  <c r="AK71" i="6" s="1"/>
  <c r="Q71" i="6"/>
  <c r="Z71" i="6" s="1"/>
  <c r="AO70" i="6"/>
  <c r="AM70" i="6"/>
  <c r="AJ70" i="6"/>
  <c r="AI70" i="6"/>
  <c r="AD70" i="6"/>
  <c r="X70" i="6"/>
  <c r="AQ70" i="6" s="1"/>
  <c r="W70" i="6"/>
  <c r="AP70" i="6" s="1"/>
  <c r="V70" i="6"/>
  <c r="AE70" i="6" s="1"/>
  <c r="U70" i="6"/>
  <c r="AN70" i="6" s="1"/>
  <c r="T70" i="6"/>
  <c r="AC70" i="6" s="1"/>
  <c r="S70" i="6"/>
  <c r="R70" i="6"/>
  <c r="AA70" i="6" s="1"/>
  <c r="Q70" i="6"/>
  <c r="Z70" i="6" s="1"/>
  <c r="AO69" i="6"/>
  <c r="AL69" i="6"/>
  <c r="AJ69" i="6"/>
  <c r="AI69" i="6"/>
  <c r="AG69" i="6"/>
  <c r="AC69" i="6"/>
  <c r="X69" i="6"/>
  <c r="AQ69" i="6" s="1"/>
  <c r="W69" i="6"/>
  <c r="V69" i="6"/>
  <c r="AE69" i="6" s="1"/>
  <c r="U69" i="6"/>
  <c r="AN69" i="6" s="1"/>
  <c r="T69" i="6"/>
  <c r="AM69" i="6" s="1"/>
  <c r="S69" i="6"/>
  <c r="AB69" i="6" s="1"/>
  <c r="R69" i="6"/>
  <c r="Q69" i="6"/>
  <c r="Z69" i="6" s="1"/>
  <c r="AQ68" i="6"/>
  <c r="AO68" i="6"/>
  <c r="AL68" i="6"/>
  <c r="AI68" i="6"/>
  <c r="AF68" i="6"/>
  <c r="AD68" i="6"/>
  <c r="X68" i="6"/>
  <c r="AG68" i="6" s="1"/>
  <c r="W68" i="6"/>
  <c r="AP68" i="6" s="1"/>
  <c r="V68" i="6"/>
  <c r="AE68" i="6" s="1"/>
  <c r="U68" i="6"/>
  <c r="AN68" i="6" s="1"/>
  <c r="T68" i="6"/>
  <c r="AM68" i="6" s="1"/>
  <c r="S68" i="6"/>
  <c r="AB68" i="6" s="1"/>
  <c r="R68" i="6"/>
  <c r="AK68" i="6" s="1"/>
  <c r="Q68" i="6"/>
  <c r="AJ68" i="6" s="1"/>
  <c r="AQ67" i="6"/>
  <c r="AN67" i="6"/>
  <c r="AL67" i="6"/>
  <c r="AJ67" i="6"/>
  <c r="AI67" i="6"/>
  <c r="AC67" i="6"/>
  <c r="X67" i="6"/>
  <c r="AG67" i="6" s="1"/>
  <c r="W67" i="6"/>
  <c r="AP67" i="6" s="1"/>
  <c r="V67" i="6"/>
  <c r="AO67" i="6" s="1"/>
  <c r="U67" i="6"/>
  <c r="AD67" i="6" s="1"/>
  <c r="T67" i="6"/>
  <c r="AM67" i="6" s="1"/>
  <c r="S67" i="6"/>
  <c r="AB67" i="6" s="1"/>
  <c r="R67" i="6"/>
  <c r="AK67" i="6" s="1"/>
  <c r="Q67" i="6"/>
  <c r="Z67" i="6" s="1"/>
  <c r="AQ66" i="6"/>
  <c r="AN66" i="6"/>
  <c r="AK66" i="6"/>
  <c r="AI66" i="6"/>
  <c r="AF66" i="6"/>
  <c r="X66" i="6"/>
  <c r="AG66" i="6" s="1"/>
  <c r="W66" i="6"/>
  <c r="AP66" i="6" s="1"/>
  <c r="V66" i="6"/>
  <c r="AO66" i="6" s="1"/>
  <c r="U66" i="6"/>
  <c r="AD66" i="6" s="1"/>
  <c r="T66" i="6"/>
  <c r="AM66" i="6" s="1"/>
  <c r="S66" i="6"/>
  <c r="R66" i="6"/>
  <c r="AA66" i="6" s="1"/>
  <c r="Q66" i="6"/>
  <c r="AJ66" i="6" s="1"/>
  <c r="AN65" i="6"/>
  <c r="AI65" i="6"/>
  <c r="X65" i="6"/>
  <c r="AQ65" i="6" s="1"/>
  <c r="W65" i="6"/>
  <c r="AF65" i="6" s="1"/>
  <c r="V65" i="6"/>
  <c r="AO65" i="6" s="1"/>
  <c r="U65" i="6"/>
  <c r="AD65" i="6" s="1"/>
  <c r="T65" i="6"/>
  <c r="AM65" i="6" s="1"/>
  <c r="S65" i="6"/>
  <c r="AL65" i="6" s="1"/>
  <c r="R65" i="6"/>
  <c r="AK65" i="6" s="1"/>
  <c r="Q65" i="6"/>
  <c r="AJ65" i="6" s="1"/>
  <c r="AP64" i="6"/>
  <c r="AN64" i="6"/>
  <c r="AK64" i="6"/>
  <c r="AI64" i="6"/>
  <c r="AB64" i="6"/>
  <c r="X64" i="6"/>
  <c r="AQ64" i="6" s="1"/>
  <c r="W64" i="6"/>
  <c r="AF64" i="6" s="1"/>
  <c r="V64" i="6"/>
  <c r="AO64" i="6" s="1"/>
  <c r="U64" i="6"/>
  <c r="AD64" i="6" s="1"/>
  <c r="T64" i="6"/>
  <c r="AC64" i="6" s="1"/>
  <c r="S64" i="6"/>
  <c r="AL64" i="6" s="1"/>
  <c r="R64" i="6"/>
  <c r="AA64" i="6" s="1"/>
  <c r="Q64" i="6"/>
  <c r="AJ64" i="6" s="1"/>
  <c r="AP63" i="6"/>
  <c r="AM63" i="6"/>
  <c r="AK63" i="6"/>
  <c r="AI63" i="6"/>
  <c r="AG63" i="6"/>
  <c r="AB63" i="6"/>
  <c r="X63" i="6"/>
  <c r="AQ63" i="6" s="1"/>
  <c r="W63" i="6"/>
  <c r="AF63" i="6" s="1"/>
  <c r="V63" i="6"/>
  <c r="AO63" i="6" s="1"/>
  <c r="U63" i="6"/>
  <c r="AN63" i="6" s="1"/>
  <c r="T63" i="6"/>
  <c r="AC63" i="6" s="1"/>
  <c r="S63" i="6"/>
  <c r="AL63" i="6" s="1"/>
  <c r="R63" i="6"/>
  <c r="AA63" i="6" s="1"/>
  <c r="Q63" i="6"/>
  <c r="Z63" i="6" s="1"/>
  <c r="AP62" i="6"/>
  <c r="AM62" i="6"/>
  <c r="AJ62" i="6"/>
  <c r="AI62" i="6"/>
  <c r="AG62" i="6"/>
  <c r="X62" i="6"/>
  <c r="AQ62" i="6" s="1"/>
  <c r="W62" i="6"/>
  <c r="AF62" i="6" s="1"/>
  <c r="V62" i="6"/>
  <c r="AE62" i="6" s="1"/>
  <c r="U62" i="6"/>
  <c r="AN62" i="6" s="1"/>
  <c r="T62" i="6"/>
  <c r="AC62" i="6" s="1"/>
  <c r="S62" i="6"/>
  <c r="AL62" i="6" s="1"/>
  <c r="R62" i="6"/>
  <c r="AK62" i="6" s="1"/>
  <c r="Q62" i="6"/>
  <c r="Z62" i="6" s="1"/>
  <c r="AO61" i="6"/>
  <c r="AM61" i="6"/>
  <c r="AJ61" i="6"/>
  <c r="AI61" i="6"/>
  <c r="AA61" i="6"/>
  <c r="X61" i="6"/>
  <c r="AQ61" i="6" s="1"/>
  <c r="W61" i="6"/>
  <c r="AP61" i="6" s="1"/>
  <c r="V61" i="6"/>
  <c r="AE61" i="6" s="1"/>
  <c r="U61" i="6"/>
  <c r="T61" i="6"/>
  <c r="AC61" i="6" s="1"/>
  <c r="S61" i="6"/>
  <c r="AB61" i="6" s="1"/>
  <c r="R61" i="6"/>
  <c r="AK61" i="6" s="1"/>
  <c r="Q61" i="6"/>
  <c r="Z61" i="6" s="1"/>
  <c r="AO60" i="6"/>
  <c r="AL60" i="6"/>
  <c r="AJ60" i="6"/>
  <c r="AI60" i="6"/>
  <c r="AF60" i="6"/>
  <c r="X60" i="6"/>
  <c r="AG60" i="6" s="1"/>
  <c r="W60" i="6"/>
  <c r="AP60" i="6" s="1"/>
  <c r="V60" i="6"/>
  <c r="AE60" i="6" s="1"/>
  <c r="U60" i="6"/>
  <c r="AN60" i="6" s="1"/>
  <c r="T60" i="6"/>
  <c r="AM60" i="6" s="1"/>
  <c r="S60" i="6"/>
  <c r="AB60" i="6" s="1"/>
  <c r="R60" i="6"/>
  <c r="Q60" i="6"/>
  <c r="Z60" i="6" s="1"/>
  <c r="AQ59" i="6"/>
  <c r="AO59" i="6"/>
  <c r="AL59" i="6"/>
  <c r="AI59" i="6"/>
  <c r="X59" i="6"/>
  <c r="AG59" i="6" s="1"/>
  <c r="W59" i="6"/>
  <c r="V59" i="6"/>
  <c r="AE59" i="6" s="1"/>
  <c r="U59" i="6"/>
  <c r="AD59" i="6" s="1"/>
  <c r="T59" i="6"/>
  <c r="AM59" i="6" s="1"/>
  <c r="S59" i="6"/>
  <c r="AB59" i="6" s="1"/>
  <c r="R59" i="6"/>
  <c r="AK59" i="6" s="1"/>
  <c r="Q59" i="6"/>
  <c r="AJ59" i="6" s="1"/>
  <c r="AQ58" i="6"/>
  <c r="AN58" i="6"/>
  <c r="AL58" i="6"/>
  <c r="AI58" i="6"/>
  <c r="X58" i="6"/>
  <c r="AG58" i="6" s="1"/>
  <c r="W58" i="6"/>
  <c r="AP58" i="6" s="1"/>
  <c r="V58" i="6"/>
  <c r="AO58" i="6" s="1"/>
  <c r="U58" i="6"/>
  <c r="AD58" i="6" s="1"/>
  <c r="T58" i="6"/>
  <c r="S58" i="6"/>
  <c r="AB58" i="6" s="1"/>
  <c r="R58" i="6"/>
  <c r="AA58" i="6" s="1"/>
  <c r="Q58" i="6"/>
  <c r="AJ58" i="6" s="1"/>
  <c r="AQ57" i="6"/>
  <c r="AN57" i="6"/>
  <c r="AK57" i="6"/>
  <c r="AI57" i="6"/>
  <c r="X57" i="6"/>
  <c r="AG57" i="6" s="1"/>
  <c r="W57" i="6"/>
  <c r="AF57" i="6" s="1"/>
  <c r="V57" i="6"/>
  <c r="AO57" i="6" s="1"/>
  <c r="U57" i="6"/>
  <c r="AD57" i="6" s="1"/>
  <c r="T57" i="6"/>
  <c r="AM57" i="6" s="1"/>
  <c r="S57" i="6"/>
  <c r="AL57" i="6" s="1"/>
  <c r="R57" i="6"/>
  <c r="AA57" i="6" s="1"/>
  <c r="Q57" i="6"/>
  <c r="AJ57" i="6" s="1"/>
  <c r="AP56" i="6"/>
  <c r="AN56" i="6"/>
  <c r="AK56" i="6"/>
  <c r="AI56" i="6"/>
  <c r="AB56" i="6"/>
  <c r="X56" i="6"/>
  <c r="W56" i="6"/>
  <c r="AF56" i="6" s="1"/>
  <c r="V56" i="6"/>
  <c r="AO56" i="6" s="1"/>
  <c r="U56" i="6"/>
  <c r="AD56" i="6" s="1"/>
  <c r="T56" i="6"/>
  <c r="AC56" i="6" s="1"/>
  <c r="S56" i="6"/>
  <c r="AL56" i="6" s="1"/>
  <c r="R56" i="6"/>
  <c r="AA56" i="6" s="1"/>
  <c r="Q56" i="6"/>
  <c r="AJ56" i="6" s="1"/>
  <c r="AP55" i="6"/>
  <c r="AM55" i="6"/>
  <c r="AK55" i="6"/>
  <c r="AI55" i="6"/>
  <c r="AG55" i="6"/>
  <c r="AD55" i="6"/>
  <c r="X55" i="6"/>
  <c r="AQ55" i="6" s="1"/>
  <c r="W55" i="6"/>
  <c r="AF55" i="6" s="1"/>
  <c r="V55" i="6"/>
  <c r="AO55" i="6" s="1"/>
  <c r="U55" i="6"/>
  <c r="AN55" i="6" s="1"/>
  <c r="T55" i="6"/>
  <c r="AC55" i="6" s="1"/>
  <c r="S55" i="6"/>
  <c r="R55" i="6"/>
  <c r="AA55" i="6" s="1"/>
  <c r="Q55" i="6"/>
  <c r="Z55" i="6" s="1"/>
  <c r="AP54" i="6"/>
  <c r="AM54" i="6"/>
  <c r="AJ54" i="6"/>
  <c r="AI54" i="6"/>
  <c r="AA54" i="6"/>
  <c r="X54" i="6"/>
  <c r="AQ54" i="6" s="1"/>
  <c r="W54" i="6"/>
  <c r="AF54" i="6" s="1"/>
  <c r="V54" i="6"/>
  <c r="U54" i="6"/>
  <c r="T54" i="6"/>
  <c r="AC54" i="6" s="1"/>
  <c r="S54" i="6"/>
  <c r="AL54" i="6" s="1"/>
  <c r="R54" i="6"/>
  <c r="AK54" i="6" s="1"/>
  <c r="Q54" i="6"/>
  <c r="Z54" i="6" s="1"/>
  <c r="AO53" i="6"/>
  <c r="AK53" i="6"/>
  <c r="AJ53" i="6"/>
  <c r="AI53" i="6"/>
  <c r="AF53" i="6"/>
  <c r="AB53" i="6"/>
  <c r="AA53" i="6"/>
  <c r="X53" i="6"/>
  <c r="W53" i="6"/>
  <c r="AP53" i="6" s="1"/>
  <c r="V53" i="6"/>
  <c r="AE53" i="6" s="1"/>
  <c r="U53" i="6"/>
  <c r="T53" i="6"/>
  <c r="AC53" i="6" s="1"/>
  <c r="S53" i="6"/>
  <c r="AL53" i="6" s="1"/>
  <c r="R53" i="6"/>
  <c r="Q53" i="6"/>
  <c r="Z53" i="6" s="1"/>
  <c r="AP52" i="6"/>
  <c r="AO52" i="6"/>
  <c r="AN52" i="6"/>
  <c r="AL52" i="6"/>
  <c r="AK52" i="6"/>
  <c r="AI52" i="6"/>
  <c r="X52" i="6"/>
  <c r="AQ52" i="6" s="1"/>
  <c r="W52" i="6"/>
  <c r="AF52" i="6" s="1"/>
  <c r="V52" i="6"/>
  <c r="AE52" i="6" s="1"/>
  <c r="U52" i="6"/>
  <c r="AD52" i="6" s="1"/>
  <c r="T52" i="6"/>
  <c r="AM52" i="6" s="1"/>
  <c r="S52" i="6"/>
  <c r="AB52" i="6" s="1"/>
  <c r="R52" i="6"/>
  <c r="AA52" i="6" s="1"/>
  <c r="Q52" i="6"/>
  <c r="AJ52" i="6" s="1"/>
  <c r="AQ51" i="6"/>
  <c r="AP51" i="6"/>
  <c r="AM51" i="6"/>
  <c r="AL51" i="6"/>
  <c r="AK51" i="6"/>
  <c r="AI51" i="6"/>
  <c r="AD51" i="6"/>
  <c r="X51" i="6"/>
  <c r="AG51" i="6" s="1"/>
  <c r="W51" i="6"/>
  <c r="AF51" i="6" s="1"/>
  <c r="V51" i="6"/>
  <c r="AO51" i="6" s="1"/>
  <c r="U51" i="6"/>
  <c r="AN51" i="6" s="1"/>
  <c r="T51" i="6"/>
  <c r="AC51" i="6" s="1"/>
  <c r="S51" i="6"/>
  <c r="AB51" i="6" s="1"/>
  <c r="R51" i="6"/>
  <c r="AA51" i="6" s="1"/>
  <c r="Q51" i="6"/>
  <c r="AJ51" i="6" s="1"/>
  <c r="AQ50" i="6"/>
  <c r="AP50" i="6"/>
  <c r="AN50" i="6"/>
  <c r="AM50" i="6"/>
  <c r="AJ50" i="6"/>
  <c r="AI50" i="6"/>
  <c r="AA50" i="6"/>
  <c r="X50" i="6"/>
  <c r="AG50" i="6" s="1"/>
  <c r="W50" i="6"/>
  <c r="AF50" i="6" s="1"/>
  <c r="V50" i="6"/>
  <c r="AO50" i="6" s="1"/>
  <c r="U50" i="6"/>
  <c r="AD50" i="6" s="1"/>
  <c r="T50" i="6"/>
  <c r="AC50" i="6" s="1"/>
  <c r="S50" i="6"/>
  <c r="AL50" i="6" s="1"/>
  <c r="R50" i="6"/>
  <c r="AK50" i="6" s="1"/>
  <c r="Q50" i="6"/>
  <c r="Z50" i="6" s="1"/>
  <c r="AN49" i="6"/>
  <c r="AM49" i="6"/>
  <c r="AJ49" i="6"/>
  <c r="AI49" i="6"/>
  <c r="AB49" i="6"/>
  <c r="AA49" i="6"/>
  <c r="X49" i="6"/>
  <c r="AQ49" i="6" s="1"/>
  <c r="W49" i="6"/>
  <c r="AP49" i="6" s="1"/>
  <c r="V49" i="6"/>
  <c r="AE49" i="6" s="1"/>
  <c r="U49" i="6"/>
  <c r="AD49" i="6" s="1"/>
  <c r="T49" i="6"/>
  <c r="AC49" i="6" s="1"/>
  <c r="S49" i="6"/>
  <c r="AL49" i="6" s="1"/>
  <c r="R49" i="6"/>
  <c r="AK49" i="6" s="1"/>
  <c r="Q49" i="6"/>
  <c r="Z49" i="6" s="1"/>
  <c r="AP48" i="6"/>
  <c r="AO48" i="6"/>
  <c r="AK48" i="6"/>
  <c r="AJ48" i="6"/>
  <c r="AI48" i="6"/>
  <c r="AC48" i="6"/>
  <c r="AB48" i="6"/>
  <c r="X48" i="6"/>
  <c r="AQ48" i="6" s="1"/>
  <c r="W48" i="6"/>
  <c r="AF48" i="6" s="1"/>
  <c r="V48" i="6"/>
  <c r="AE48" i="6" s="1"/>
  <c r="U48" i="6"/>
  <c r="AN48" i="6" s="1"/>
  <c r="T48" i="6"/>
  <c r="AM48" i="6" s="1"/>
  <c r="S48" i="6"/>
  <c r="AL48" i="6" s="1"/>
  <c r="R48" i="6"/>
  <c r="AA48" i="6" s="1"/>
  <c r="Q48" i="6"/>
  <c r="Z48" i="6" s="1"/>
  <c r="BJ47" i="6"/>
  <c r="AQ47" i="6"/>
  <c r="AP47" i="6"/>
  <c r="AO47" i="6"/>
  <c r="AL47" i="6"/>
  <c r="AI47" i="6"/>
  <c r="AC47" i="6"/>
  <c r="X47" i="6"/>
  <c r="AG47" i="6" s="1"/>
  <c r="W47" i="6"/>
  <c r="AF47" i="6" s="1"/>
  <c r="V47" i="6"/>
  <c r="AE47" i="6" s="1"/>
  <c r="U47" i="6"/>
  <c r="T47" i="6"/>
  <c r="AM47" i="6" s="1"/>
  <c r="S47" i="6"/>
  <c r="AB47" i="6" s="1"/>
  <c r="R47" i="6"/>
  <c r="AK47" i="6" s="1"/>
  <c r="Q47" i="6"/>
  <c r="AJ47" i="6" s="1"/>
  <c r="CD46" i="6"/>
  <c r="BH46" i="6"/>
  <c r="AQ46" i="6"/>
  <c r="AM46" i="6"/>
  <c r="AL46" i="6"/>
  <c r="AI46" i="6"/>
  <c r="X46" i="6"/>
  <c r="AG46" i="6" s="1"/>
  <c r="W46" i="6"/>
  <c r="AP46" i="6" s="1"/>
  <c r="V46" i="6"/>
  <c r="AO46" i="6" s="1"/>
  <c r="U46" i="6"/>
  <c r="AD46" i="6" s="1"/>
  <c r="T46" i="6"/>
  <c r="AC46" i="6" s="1"/>
  <c r="S46" i="6"/>
  <c r="AB46" i="6" s="1"/>
  <c r="R46" i="6"/>
  <c r="AK46" i="6" s="1"/>
  <c r="Q46" i="6"/>
  <c r="AJ46" i="6" s="1"/>
  <c r="AQ45" i="6"/>
  <c r="AN45" i="6"/>
  <c r="AJ45" i="6"/>
  <c r="AI45" i="6"/>
  <c r="AB45" i="6"/>
  <c r="AA45" i="6"/>
  <c r="X45" i="6"/>
  <c r="AG45" i="6" s="1"/>
  <c r="W45" i="6"/>
  <c r="AP45" i="6" s="1"/>
  <c r="V45" i="6"/>
  <c r="AE45" i="6" s="1"/>
  <c r="U45" i="6"/>
  <c r="AD45" i="6" s="1"/>
  <c r="T45" i="6"/>
  <c r="AM45" i="6" s="1"/>
  <c r="S45" i="6"/>
  <c r="AL45" i="6" s="1"/>
  <c r="R45" i="6"/>
  <c r="AK45" i="6" s="1"/>
  <c r="Q45" i="6"/>
  <c r="Z45" i="6" s="1"/>
  <c r="AP44" i="6"/>
  <c r="AO44" i="6"/>
  <c r="AN44" i="6"/>
  <c r="AK44" i="6"/>
  <c r="AI44" i="6"/>
  <c r="AG44" i="6"/>
  <c r="AC44" i="6"/>
  <c r="AB44" i="6"/>
  <c r="X44" i="6"/>
  <c r="AQ44" i="6" s="1"/>
  <c r="W44" i="6"/>
  <c r="AF44" i="6" s="1"/>
  <c r="V44" i="6"/>
  <c r="AE44" i="6" s="1"/>
  <c r="U44" i="6"/>
  <c r="AD44" i="6" s="1"/>
  <c r="T44" i="6"/>
  <c r="AM44" i="6" s="1"/>
  <c r="S44" i="6"/>
  <c r="AL44" i="6" s="1"/>
  <c r="R44" i="6"/>
  <c r="AA44" i="6" s="1"/>
  <c r="Q44" i="6"/>
  <c r="AJ44" i="6" s="1"/>
  <c r="AQ43" i="6"/>
  <c r="AP43" i="6"/>
  <c r="AL43" i="6"/>
  <c r="AK43" i="6"/>
  <c r="AI43" i="6"/>
  <c r="AG43" i="6"/>
  <c r="AC43" i="6"/>
  <c r="X43" i="6"/>
  <c r="W43" i="6"/>
  <c r="AF43" i="6" s="1"/>
  <c r="V43" i="6"/>
  <c r="AO43" i="6" s="1"/>
  <c r="U43" i="6"/>
  <c r="T43" i="6"/>
  <c r="AM43" i="6" s="1"/>
  <c r="S43" i="6"/>
  <c r="AB43" i="6" s="1"/>
  <c r="R43" i="6"/>
  <c r="AA43" i="6" s="1"/>
  <c r="Q43" i="6"/>
  <c r="AJ43" i="6" s="1"/>
  <c r="BY42" i="6"/>
  <c r="BH42" i="6"/>
  <c r="AQ42" i="6"/>
  <c r="AP42" i="6"/>
  <c r="AM42" i="6"/>
  <c r="AJ42" i="6"/>
  <c r="AI42" i="6"/>
  <c r="X42" i="6"/>
  <c r="AG42" i="6" s="1"/>
  <c r="W42" i="6"/>
  <c r="AF42" i="6" s="1"/>
  <c r="V42" i="6"/>
  <c r="U42" i="6"/>
  <c r="T42" i="6"/>
  <c r="AC42" i="6" s="1"/>
  <c r="S42" i="6"/>
  <c r="AL42" i="6" s="1"/>
  <c r="R42" i="6"/>
  <c r="AK42" i="6" s="1"/>
  <c r="Q42" i="6"/>
  <c r="Z42" i="6" s="1"/>
  <c r="CD41" i="6"/>
  <c r="BH41" i="6"/>
  <c r="AO41" i="6"/>
  <c r="AN41" i="6"/>
  <c r="AM41" i="6"/>
  <c r="AJ41" i="6"/>
  <c r="AI41" i="6"/>
  <c r="AB41" i="6"/>
  <c r="X41" i="6"/>
  <c r="AQ41" i="6" s="1"/>
  <c r="W41" i="6"/>
  <c r="AP41" i="6" s="1"/>
  <c r="V41" i="6"/>
  <c r="AE41" i="6" s="1"/>
  <c r="U41" i="6"/>
  <c r="AD41" i="6" s="1"/>
  <c r="T41" i="6"/>
  <c r="AC41" i="6" s="1"/>
  <c r="S41" i="6"/>
  <c r="AL41" i="6" s="1"/>
  <c r="R41" i="6"/>
  <c r="AK41" i="6" s="1"/>
  <c r="Q41" i="6"/>
  <c r="Z41" i="6" s="1"/>
  <c r="AP40" i="6"/>
  <c r="AO40" i="6"/>
  <c r="AK40" i="6"/>
  <c r="AJ40" i="6"/>
  <c r="AI40" i="6"/>
  <c r="AG40" i="6"/>
  <c r="AC40" i="6"/>
  <c r="AB40" i="6"/>
  <c r="X40" i="6"/>
  <c r="AQ40" i="6" s="1"/>
  <c r="W40" i="6"/>
  <c r="AF40" i="6" s="1"/>
  <c r="V40" i="6"/>
  <c r="AE40" i="6" s="1"/>
  <c r="U40" i="6"/>
  <c r="AN40" i="6" s="1"/>
  <c r="T40" i="6"/>
  <c r="AM40" i="6" s="1"/>
  <c r="S40" i="6"/>
  <c r="AL40" i="6" s="1"/>
  <c r="R40" i="6"/>
  <c r="AA40" i="6" s="1"/>
  <c r="Q40" i="6"/>
  <c r="Z40" i="6" s="1"/>
  <c r="BY39" i="6"/>
  <c r="AQ39" i="6"/>
  <c r="AP39" i="6"/>
  <c r="AO39" i="6"/>
  <c r="AL39" i="6"/>
  <c r="AI39" i="6"/>
  <c r="AG39" i="6"/>
  <c r="AC39" i="6"/>
  <c r="X39" i="6"/>
  <c r="W39" i="6"/>
  <c r="AF39" i="6" s="1"/>
  <c r="V39" i="6"/>
  <c r="AE39" i="6" s="1"/>
  <c r="U39" i="6"/>
  <c r="T39" i="6"/>
  <c r="AM39" i="6" s="1"/>
  <c r="S39" i="6"/>
  <c r="AB39" i="6" s="1"/>
  <c r="R39" i="6"/>
  <c r="AK39" i="6" s="1"/>
  <c r="Q39" i="6"/>
  <c r="AJ39" i="6" s="1"/>
  <c r="BY38" i="6"/>
  <c r="BH38" i="6"/>
  <c r="AQ38" i="6"/>
  <c r="AN38" i="6"/>
  <c r="AM38" i="6"/>
  <c r="AL38" i="6"/>
  <c r="AJ38" i="6"/>
  <c r="AI38" i="6"/>
  <c r="X38" i="6"/>
  <c r="AG38" i="6" s="1"/>
  <c r="W38" i="6"/>
  <c r="AP38" i="6" s="1"/>
  <c r="V38" i="6"/>
  <c r="U38" i="6"/>
  <c r="AD38" i="6" s="1"/>
  <c r="T38" i="6"/>
  <c r="AC38" i="6" s="1"/>
  <c r="S38" i="6"/>
  <c r="AB38" i="6" s="1"/>
  <c r="R38" i="6"/>
  <c r="AK38" i="6" s="1"/>
  <c r="Q38" i="6"/>
  <c r="Z38" i="6" s="1"/>
  <c r="CD37" i="6"/>
  <c r="AQ37" i="6"/>
  <c r="AO37" i="6"/>
  <c r="AN37" i="6"/>
  <c r="AJ37" i="6"/>
  <c r="AI37" i="6"/>
  <c r="AF37" i="6"/>
  <c r="AB37" i="6"/>
  <c r="X37" i="6"/>
  <c r="AG37" i="6" s="1"/>
  <c r="W37" i="6"/>
  <c r="AP37" i="6" s="1"/>
  <c r="V37" i="6"/>
  <c r="AE37" i="6" s="1"/>
  <c r="U37" i="6"/>
  <c r="AD37" i="6" s="1"/>
  <c r="T37" i="6"/>
  <c r="AM37" i="6" s="1"/>
  <c r="S37" i="6"/>
  <c r="AL37" i="6" s="1"/>
  <c r="R37" i="6"/>
  <c r="AK37" i="6" s="1"/>
  <c r="Q37" i="6"/>
  <c r="Z37" i="6" s="1"/>
  <c r="AP36" i="6"/>
  <c r="AO36" i="6"/>
  <c r="AN36" i="6"/>
  <c r="AK36" i="6"/>
  <c r="AI36" i="6"/>
  <c r="AG36" i="6"/>
  <c r="AC36" i="6"/>
  <c r="AB36" i="6"/>
  <c r="X36" i="6"/>
  <c r="AQ36" i="6" s="1"/>
  <c r="W36" i="6"/>
  <c r="AF36" i="6" s="1"/>
  <c r="V36" i="6"/>
  <c r="AE36" i="6" s="1"/>
  <c r="U36" i="6"/>
  <c r="AD36" i="6" s="1"/>
  <c r="T36" i="6"/>
  <c r="AM36" i="6" s="1"/>
  <c r="S36" i="6"/>
  <c r="AL36" i="6" s="1"/>
  <c r="R36" i="6"/>
  <c r="AA36" i="6" s="1"/>
  <c r="Q36" i="6"/>
  <c r="AJ36" i="6" s="1"/>
  <c r="BY35" i="6"/>
  <c r="AQ35" i="6"/>
  <c r="AP35" i="6"/>
  <c r="AL35" i="6"/>
  <c r="AK35" i="6"/>
  <c r="AI35" i="6"/>
  <c r="AG35" i="6"/>
  <c r="AC35" i="6"/>
  <c r="X35" i="6"/>
  <c r="W35" i="6"/>
  <c r="AF35" i="6" s="1"/>
  <c r="V35" i="6"/>
  <c r="AO35" i="6" s="1"/>
  <c r="U35" i="6"/>
  <c r="T35" i="6"/>
  <c r="AM35" i="6" s="1"/>
  <c r="S35" i="6"/>
  <c r="AB35" i="6" s="1"/>
  <c r="R35" i="6"/>
  <c r="AA35" i="6" s="1"/>
  <c r="Q35" i="6"/>
  <c r="AJ35" i="6" s="1"/>
  <c r="BY34" i="6"/>
  <c r="BH34" i="6"/>
  <c r="AQ34" i="6"/>
  <c r="AP34" i="6"/>
  <c r="AM34" i="6"/>
  <c r="AI34" i="6"/>
  <c r="X34" i="6"/>
  <c r="AG34" i="6" s="1"/>
  <c r="W34" i="6"/>
  <c r="AF34" i="6" s="1"/>
  <c r="V34" i="6"/>
  <c r="U34" i="6"/>
  <c r="T34" i="6"/>
  <c r="AC34" i="6" s="1"/>
  <c r="S34" i="6"/>
  <c r="AL34" i="6" s="1"/>
  <c r="R34" i="6"/>
  <c r="AK34" i="6" s="1"/>
  <c r="Q34" i="6"/>
  <c r="Z34" i="6" s="1"/>
  <c r="BH33" i="6"/>
  <c r="AN33" i="6"/>
  <c r="AM33" i="6"/>
  <c r="AJ33" i="6"/>
  <c r="AI33" i="6"/>
  <c r="AF33" i="6"/>
  <c r="AB33" i="6"/>
  <c r="AA33" i="6"/>
  <c r="X33" i="6"/>
  <c r="AQ33" i="6" s="1"/>
  <c r="W33" i="6"/>
  <c r="AP33" i="6" s="1"/>
  <c r="V33" i="6"/>
  <c r="AE33" i="6" s="1"/>
  <c r="U33" i="6"/>
  <c r="AD33" i="6" s="1"/>
  <c r="T33" i="6"/>
  <c r="AC33" i="6" s="1"/>
  <c r="S33" i="6"/>
  <c r="AL33" i="6" s="1"/>
  <c r="R33" i="6"/>
  <c r="AK33" i="6" s="1"/>
  <c r="Q33" i="6"/>
  <c r="Z33" i="6" s="1"/>
  <c r="AP32" i="6"/>
  <c r="AO32" i="6"/>
  <c r="AK32" i="6"/>
  <c r="AJ32" i="6"/>
  <c r="AI32" i="6"/>
  <c r="AG32" i="6"/>
  <c r="AC32" i="6"/>
  <c r="AB32" i="6"/>
  <c r="X32" i="6"/>
  <c r="AQ32" i="6" s="1"/>
  <c r="W32" i="6"/>
  <c r="AF32" i="6" s="1"/>
  <c r="V32" i="6"/>
  <c r="AE32" i="6" s="1"/>
  <c r="U32" i="6"/>
  <c r="AN32" i="6" s="1"/>
  <c r="T32" i="6"/>
  <c r="AM32" i="6" s="1"/>
  <c r="S32" i="6"/>
  <c r="AL32" i="6" s="1"/>
  <c r="R32" i="6"/>
  <c r="AA32" i="6" s="1"/>
  <c r="Q32" i="6"/>
  <c r="Z32" i="6" s="1"/>
  <c r="AQ31" i="6"/>
  <c r="AP31" i="6"/>
  <c r="AO31" i="6"/>
  <c r="AL31" i="6"/>
  <c r="AI31" i="6"/>
  <c r="AG31" i="6"/>
  <c r="AC31" i="6"/>
  <c r="X31" i="6"/>
  <c r="W31" i="6"/>
  <c r="AF31" i="6" s="1"/>
  <c r="V31" i="6"/>
  <c r="AE31" i="6" s="1"/>
  <c r="U31" i="6"/>
  <c r="T31" i="6"/>
  <c r="AM31" i="6" s="1"/>
  <c r="S31" i="6"/>
  <c r="AB31" i="6" s="1"/>
  <c r="R31" i="6"/>
  <c r="AK31" i="6" s="1"/>
  <c r="Q31" i="6"/>
  <c r="AJ31" i="6" s="1"/>
  <c r="CD30" i="6"/>
  <c r="BH30" i="6"/>
  <c r="AQ30" i="6"/>
  <c r="AP30" i="6"/>
  <c r="AM30" i="6"/>
  <c r="AL30" i="6"/>
  <c r="AJ30" i="6"/>
  <c r="AI30" i="6"/>
  <c r="AD30" i="6"/>
  <c r="AA30" i="6"/>
  <c r="X30" i="6"/>
  <c r="AG30" i="6" s="1"/>
  <c r="W30" i="6"/>
  <c r="AF30" i="6" s="1"/>
  <c r="V30" i="6"/>
  <c r="U30" i="6"/>
  <c r="AN30" i="6" s="1"/>
  <c r="T30" i="6"/>
  <c r="AC30" i="6" s="1"/>
  <c r="S30" i="6"/>
  <c r="AB30" i="6" s="1"/>
  <c r="R30" i="6"/>
  <c r="AK30" i="6" s="1"/>
  <c r="Q30" i="6"/>
  <c r="Z30" i="6" s="1"/>
  <c r="AQ29" i="6"/>
  <c r="AN29" i="6"/>
  <c r="AM29" i="6"/>
  <c r="AK29" i="6"/>
  <c r="AJ29" i="6"/>
  <c r="AI29" i="6"/>
  <c r="AF29" i="6"/>
  <c r="AE29" i="6"/>
  <c r="AA29" i="6"/>
  <c r="X29" i="6"/>
  <c r="AG29" i="6" s="1"/>
  <c r="W29" i="6"/>
  <c r="AP29" i="6" s="1"/>
  <c r="V29" i="6"/>
  <c r="AO29" i="6" s="1"/>
  <c r="U29" i="6"/>
  <c r="AD29" i="6" s="1"/>
  <c r="T29" i="6"/>
  <c r="AC29" i="6" s="1"/>
  <c r="S29" i="6"/>
  <c r="R29" i="6"/>
  <c r="Q29" i="6"/>
  <c r="Z29" i="6" s="1"/>
  <c r="CB28" i="6"/>
  <c r="AO28" i="6"/>
  <c r="AN28" i="6"/>
  <c r="AL28" i="6"/>
  <c r="AK28" i="6"/>
  <c r="AJ28" i="6"/>
  <c r="AI28" i="6"/>
  <c r="AB28" i="6"/>
  <c r="X28" i="6"/>
  <c r="AQ28" i="6" s="1"/>
  <c r="W28" i="6"/>
  <c r="AP28" i="6" s="1"/>
  <c r="V28" i="6"/>
  <c r="AE28" i="6" s="1"/>
  <c r="U28" i="6"/>
  <c r="AD28" i="6" s="1"/>
  <c r="T28" i="6"/>
  <c r="S28" i="6"/>
  <c r="R28" i="6"/>
  <c r="AA28" i="6" s="1"/>
  <c r="Q28" i="6"/>
  <c r="Z28" i="6" s="1"/>
  <c r="BJ27" i="6"/>
  <c r="AP27" i="6"/>
  <c r="AO27" i="6"/>
  <c r="AM27" i="6"/>
  <c r="AK27" i="6"/>
  <c r="AI27" i="6"/>
  <c r="AD27" i="6"/>
  <c r="AC27" i="6"/>
  <c r="AB27" i="6"/>
  <c r="X27" i="6"/>
  <c r="AG27" i="6" s="1"/>
  <c r="W27" i="6"/>
  <c r="AF27" i="6" s="1"/>
  <c r="V27" i="6"/>
  <c r="AE27" i="6" s="1"/>
  <c r="U27" i="6"/>
  <c r="AN27" i="6" s="1"/>
  <c r="T27" i="6"/>
  <c r="S27" i="6"/>
  <c r="AL27" i="6" s="1"/>
  <c r="R27" i="6"/>
  <c r="AA27" i="6" s="1"/>
  <c r="Q27" i="6"/>
  <c r="AJ27" i="6" s="1"/>
  <c r="BJ26" i="6"/>
  <c r="AP26" i="6"/>
  <c r="AL26" i="6"/>
  <c r="AJ26" i="6"/>
  <c r="AI26" i="6"/>
  <c r="AE26" i="6"/>
  <c r="AD26" i="6"/>
  <c r="X26" i="6"/>
  <c r="AG26" i="6" s="1"/>
  <c r="W26" i="6"/>
  <c r="AF26" i="6" s="1"/>
  <c r="V26" i="6"/>
  <c r="AO26" i="6" s="1"/>
  <c r="U26" i="6"/>
  <c r="AN26" i="6" s="1"/>
  <c r="T26" i="6"/>
  <c r="S26" i="6"/>
  <c r="AB26" i="6" s="1"/>
  <c r="R26" i="6"/>
  <c r="AK26" i="6" s="1"/>
  <c r="Q26" i="6"/>
  <c r="Z26" i="6" s="1"/>
  <c r="CB25" i="6"/>
  <c r="BF25" i="6"/>
  <c r="AO25" i="6"/>
  <c r="AK25" i="6"/>
  <c r="AJ25" i="6"/>
  <c r="AI25" i="6"/>
  <c r="AG25" i="6"/>
  <c r="AF25" i="6"/>
  <c r="AB25" i="6"/>
  <c r="X25" i="6"/>
  <c r="AQ25" i="6" s="1"/>
  <c r="W25" i="6"/>
  <c r="AP25" i="6" s="1"/>
  <c r="V25" i="6"/>
  <c r="AE25" i="6" s="1"/>
  <c r="U25" i="6"/>
  <c r="AN25" i="6" s="1"/>
  <c r="T25" i="6"/>
  <c r="AM25" i="6" s="1"/>
  <c r="S25" i="6"/>
  <c r="AL25" i="6" s="1"/>
  <c r="R25" i="6"/>
  <c r="AA25" i="6" s="1"/>
  <c r="Q25" i="6"/>
  <c r="Z25" i="6" s="1"/>
  <c r="CB24" i="6"/>
  <c r="BX24" i="6"/>
  <c r="BF24" i="6"/>
  <c r="AP24" i="6"/>
  <c r="AO24" i="6"/>
  <c r="AL24" i="6"/>
  <c r="AI24" i="6"/>
  <c r="AG24" i="6"/>
  <c r="AD24" i="6"/>
  <c r="X24" i="6"/>
  <c r="AQ24" i="6" s="1"/>
  <c r="W24" i="6"/>
  <c r="AF24" i="6" s="1"/>
  <c r="V24" i="6"/>
  <c r="AE24" i="6" s="1"/>
  <c r="U24" i="6"/>
  <c r="AN24" i="6" s="1"/>
  <c r="T24" i="6"/>
  <c r="AM24" i="6" s="1"/>
  <c r="S24" i="6"/>
  <c r="AB24" i="6" s="1"/>
  <c r="R24" i="6"/>
  <c r="AK24" i="6" s="1"/>
  <c r="Q24" i="6"/>
  <c r="AJ24" i="6" s="1"/>
  <c r="AQ23" i="6"/>
  <c r="AN23" i="6"/>
  <c r="AM23" i="6"/>
  <c r="AL23" i="6"/>
  <c r="AI23" i="6"/>
  <c r="AD23" i="6"/>
  <c r="X23" i="6"/>
  <c r="AG23" i="6" s="1"/>
  <c r="W23" i="6"/>
  <c r="AP23" i="6" s="1"/>
  <c r="V23" i="6"/>
  <c r="AO23" i="6" s="1"/>
  <c r="U23" i="6"/>
  <c r="T23" i="6"/>
  <c r="AC23" i="6" s="1"/>
  <c r="S23" i="6"/>
  <c r="AB23" i="6" s="1"/>
  <c r="R23" i="6"/>
  <c r="AK23" i="6" s="1"/>
  <c r="Q23" i="6"/>
  <c r="AJ23" i="6" s="1"/>
  <c r="AQ22" i="6"/>
  <c r="AO22" i="6"/>
  <c r="AN22" i="6"/>
  <c r="AK22" i="6"/>
  <c r="AJ22" i="6"/>
  <c r="AI22" i="6"/>
  <c r="AF22" i="6"/>
  <c r="AE22" i="6"/>
  <c r="AA22" i="6"/>
  <c r="X22" i="6"/>
  <c r="AG22" i="6" s="1"/>
  <c r="W22" i="6"/>
  <c r="AP22" i="6" s="1"/>
  <c r="V22" i="6"/>
  <c r="U22" i="6"/>
  <c r="AD22" i="6" s="1"/>
  <c r="T22" i="6"/>
  <c r="AM22" i="6" s="1"/>
  <c r="S22" i="6"/>
  <c r="AL22" i="6" s="1"/>
  <c r="R22" i="6"/>
  <c r="Q22" i="6"/>
  <c r="Z22" i="6" s="1"/>
  <c r="CA21" i="6"/>
  <c r="AO21" i="6"/>
  <c r="AN21" i="6"/>
  <c r="AK21" i="6"/>
  <c r="AI21" i="6"/>
  <c r="AG21" i="6"/>
  <c r="AF21" i="6"/>
  <c r="AB21" i="6"/>
  <c r="X21" i="6"/>
  <c r="AQ21" i="6" s="1"/>
  <c r="W21" i="6"/>
  <c r="AP21" i="6" s="1"/>
  <c r="V21" i="6"/>
  <c r="AE21" i="6" s="1"/>
  <c r="U21" i="6"/>
  <c r="AD21" i="6" s="1"/>
  <c r="T21" i="6"/>
  <c r="AM21" i="6" s="1"/>
  <c r="S21" i="6"/>
  <c r="AL21" i="6" s="1"/>
  <c r="R21" i="6"/>
  <c r="AA21" i="6" s="1"/>
  <c r="Q21" i="6"/>
  <c r="AJ21" i="6" s="1"/>
  <c r="CB20" i="6"/>
  <c r="BX20" i="6"/>
  <c r="AP20" i="6"/>
  <c r="AL20" i="6"/>
  <c r="AK20" i="6"/>
  <c r="AI20" i="6"/>
  <c r="AG20" i="6"/>
  <c r="AD20" i="6"/>
  <c r="X20" i="6"/>
  <c r="AQ20" i="6" s="1"/>
  <c r="W20" i="6"/>
  <c r="AF20" i="6" s="1"/>
  <c r="V20" i="6"/>
  <c r="AO20" i="6" s="1"/>
  <c r="U20" i="6"/>
  <c r="AN20" i="6" s="1"/>
  <c r="T20" i="6"/>
  <c r="AC20" i="6" s="1"/>
  <c r="S20" i="6"/>
  <c r="AB20" i="6" s="1"/>
  <c r="R20" i="6"/>
  <c r="AA20" i="6" s="1"/>
  <c r="Q20" i="6"/>
  <c r="AJ20" i="6" s="1"/>
  <c r="BZ19" i="6"/>
  <c r="BD19" i="6"/>
  <c r="AQ19" i="6"/>
  <c r="AP19" i="6"/>
  <c r="AN19" i="6"/>
  <c r="AM19" i="6"/>
  <c r="AI19" i="6"/>
  <c r="AD19" i="6"/>
  <c r="X19" i="6"/>
  <c r="AG19" i="6" s="1"/>
  <c r="W19" i="6"/>
  <c r="AF19" i="6" s="1"/>
  <c r="V19" i="6"/>
  <c r="AO19" i="6" s="1"/>
  <c r="U19" i="6"/>
  <c r="T19" i="6"/>
  <c r="AC19" i="6" s="1"/>
  <c r="S19" i="6"/>
  <c r="AL19" i="6" s="1"/>
  <c r="R19" i="6"/>
  <c r="AK19" i="6" s="1"/>
  <c r="Q19" i="6"/>
  <c r="AJ19" i="6" s="1"/>
  <c r="BZ18" i="6"/>
  <c r="BD18" i="6"/>
  <c r="AN18" i="6"/>
  <c r="AM18" i="6"/>
  <c r="AK18" i="6"/>
  <c r="AJ18" i="6"/>
  <c r="AI18" i="6"/>
  <c r="AF18" i="6"/>
  <c r="AE18" i="6"/>
  <c r="AA18" i="6"/>
  <c r="X18" i="6"/>
  <c r="AQ18" i="6" s="1"/>
  <c r="W18" i="6"/>
  <c r="AP18" i="6" s="1"/>
  <c r="V18" i="6"/>
  <c r="AO18" i="6" s="1"/>
  <c r="U18" i="6"/>
  <c r="AD18" i="6" s="1"/>
  <c r="T18" i="6"/>
  <c r="AC18" i="6" s="1"/>
  <c r="S18" i="6"/>
  <c r="AL18" i="6" s="1"/>
  <c r="R18" i="6"/>
  <c r="Q18" i="6"/>
  <c r="Z18" i="6" s="1"/>
  <c r="CB17" i="6"/>
  <c r="CA17" i="6"/>
  <c r="BF17" i="6"/>
  <c r="BE17" i="6"/>
  <c r="AO17" i="6"/>
  <c r="AK17" i="6"/>
  <c r="AJ17" i="6"/>
  <c r="AI17" i="6"/>
  <c r="AG17" i="6"/>
  <c r="AF17" i="6"/>
  <c r="AB17" i="6"/>
  <c r="X17" i="6"/>
  <c r="AQ17" i="6" s="1"/>
  <c r="W17" i="6"/>
  <c r="AP17" i="6" s="1"/>
  <c r="V17" i="6"/>
  <c r="AE17" i="6" s="1"/>
  <c r="U17" i="6"/>
  <c r="AN17" i="6" s="1"/>
  <c r="T17" i="6"/>
  <c r="AM17" i="6" s="1"/>
  <c r="S17" i="6"/>
  <c r="AL17" i="6" s="1"/>
  <c r="R17" i="6"/>
  <c r="AA17" i="6" s="1"/>
  <c r="Q17" i="6"/>
  <c r="Z17" i="6" s="1"/>
  <c r="CB16" i="6"/>
  <c r="BX16" i="6"/>
  <c r="BF16" i="6"/>
  <c r="AP16" i="6"/>
  <c r="AO16" i="6"/>
  <c r="AL16" i="6"/>
  <c r="AI16" i="6"/>
  <c r="AG16" i="6"/>
  <c r="AD16" i="6"/>
  <c r="X16" i="6"/>
  <c r="AQ16" i="6" s="1"/>
  <c r="W16" i="6"/>
  <c r="AF16" i="6" s="1"/>
  <c r="V16" i="6"/>
  <c r="AE16" i="6" s="1"/>
  <c r="U16" i="6"/>
  <c r="AN16" i="6" s="1"/>
  <c r="T16" i="6"/>
  <c r="AM16" i="6" s="1"/>
  <c r="S16" i="6"/>
  <c r="AB16" i="6" s="1"/>
  <c r="R16" i="6"/>
  <c r="AK16" i="6" s="1"/>
  <c r="Q16" i="6"/>
  <c r="AJ16" i="6" s="1"/>
  <c r="BZ15" i="6"/>
  <c r="BD15" i="6"/>
  <c r="AQ15" i="6"/>
  <c r="AN15" i="6"/>
  <c r="AM15" i="6"/>
  <c r="AL15" i="6"/>
  <c r="AI15" i="6"/>
  <c r="AD15" i="6"/>
  <c r="X15" i="6"/>
  <c r="AG15" i="6" s="1"/>
  <c r="W15" i="6"/>
  <c r="AP15" i="6" s="1"/>
  <c r="V15" i="6"/>
  <c r="AO15" i="6" s="1"/>
  <c r="U15" i="6"/>
  <c r="T15" i="6"/>
  <c r="AC15" i="6" s="1"/>
  <c r="S15" i="6"/>
  <c r="AB15" i="6" s="1"/>
  <c r="R15" i="6"/>
  <c r="AK15" i="6" s="1"/>
  <c r="Q15" i="6"/>
  <c r="AJ15" i="6" s="1"/>
  <c r="BZ14" i="6"/>
  <c r="BD14" i="6"/>
  <c r="AQ14" i="6"/>
  <c r="AO14" i="6"/>
  <c r="AN14" i="6"/>
  <c r="AM14" i="6"/>
  <c r="AJ14" i="6"/>
  <c r="AI14" i="6"/>
  <c r="AF14" i="6"/>
  <c r="AB14" i="6"/>
  <c r="X14" i="6"/>
  <c r="AG14" i="6" s="1"/>
  <c r="W14" i="6"/>
  <c r="AP14" i="6" s="1"/>
  <c r="V14" i="6"/>
  <c r="AE14" i="6" s="1"/>
  <c r="U14" i="6"/>
  <c r="AD14" i="6" s="1"/>
  <c r="T14" i="6"/>
  <c r="AC14" i="6" s="1"/>
  <c r="S14" i="6"/>
  <c r="AL14" i="6" s="1"/>
  <c r="R14" i="6"/>
  <c r="AK14" i="6" s="1"/>
  <c r="Q14" i="6"/>
  <c r="Z14" i="6" s="1"/>
  <c r="AP13" i="6"/>
  <c r="AO13" i="6"/>
  <c r="AN13" i="6"/>
  <c r="AK13" i="6"/>
  <c r="AJ13" i="6"/>
  <c r="AI13" i="6"/>
  <c r="AF13" i="6"/>
  <c r="AC13" i="6"/>
  <c r="X13" i="6"/>
  <c r="AQ13" i="6" s="1"/>
  <c r="W13" i="6"/>
  <c r="V13" i="6"/>
  <c r="AE13" i="6" s="1"/>
  <c r="U13" i="6"/>
  <c r="AD13" i="6" s="1"/>
  <c r="T13" i="6"/>
  <c r="AM13" i="6" s="1"/>
  <c r="S13" i="6"/>
  <c r="AB13" i="6" s="1"/>
  <c r="R13" i="6"/>
  <c r="AA13" i="6" s="1"/>
  <c r="Q13" i="6"/>
  <c r="Z13" i="6" s="1"/>
  <c r="BY12" i="6"/>
  <c r="CB12" i="6"/>
  <c r="BJ12" i="6"/>
  <c r="BF12" i="6"/>
  <c r="AQ12" i="6"/>
  <c r="AP12" i="6"/>
  <c r="AO12" i="6"/>
  <c r="AL12" i="6"/>
  <c r="AK12" i="6"/>
  <c r="AI12" i="6"/>
  <c r="AG12" i="6"/>
  <c r="AD12" i="6"/>
  <c r="X12" i="6"/>
  <c r="W12" i="6"/>
  <c r="AF12" i="6" s="1"/>
  <c r="V12" i="6"/>
  <c r="AE12" i="6" s="1"/>
  <c r="U12" i="6"/>
  <c r="AN12" i="6" s="1"/>
  <c r="T12" i="6"/>
  <c r="AC12" i="6" s="1"/>
  <c r="S12" i="6"/>
  <c r="AB12" i="6" s="1"/>
  <c r="R12" i="6"/>
  <c r="AA12" i="6" s="1"/>
  <c r="Q12" i="6"/>
  <c r="AJ12" i="6" s="1"/>
  <c r="BY11" i="6"/>
  <c r="AQ11" i="6"/>
  <c r="AP11" i="6"/>
  <c r="AM11" i="6"/>
  <c r="AL11" i="6"/>
  <c r="AI11" i="6"/>
  <c r="AE11" i="6"/>
  <c r="X11" i="6"/>
  <c r="AG11" i="6" s="1"/>
  <c r="W11" i="6"/>
  <c r="AF11" i="6" s="1"/>
  <c r="V11" i="6"/>
  <c r="AO11" i="6" s="1"/>
  <c r="U11" i="6"/>
  <c r="AD11" i="6" s="1"/>
  <c r="T11" i="6"/>
  <c r="AC11" i="6" s="1"/>
  <c r="S11" i="6"/>
  <c r="AB11" i="6" s="1"/>
  <c r="R11" i="6"/>
  <c r="AK11" i="6" s="1"/>
  <c r="Q11" i="6"/>
  <c r="Z11" i="6" s="1"/>
  <c r="CD10" i="6"/>
  <c r="BH10" i="6"/>
  <c r="AQ10" i="6"/>
  <c r="AN10" i="6"/>
  <c r="AM10" i="6"/>
  <c r="AK10" i="6"/>
  <c r="AI10" i="6"/>
  <c r="AF10" i="6"/>
  <c r="AD10" i="6"/>
  <c r="X10" i="6"/>
  <c r="AG10" i="6" s="1"/>
  <c r="W10" i="6"/>
  <c r="AP10" i="6" s="1"/>
  <c r="V10" i="6"/>
  <c r="AE10" i="6" s="1"/>
  <c r="U10" i="6"/>
  <c r="T10" i="6"/>
  <c r="AC10" i="6" s="1"/>
  <c r="S10" i="6"/>
  <c r="AL10" i="6" s="1"/>
  <c r="R10" i="6"/>
  <c r="AA10" i="6" s="1"/>
  <c r="Q10" i="6"/>
  <c r="Z10" i="6" s="1"/>
  <c r="CD9" i="6"/>
  <c r="CA9" i="6"/>
  <c r="BJ9" i="6"/>
  <c r="BH9" i="6"/>
  <c r="BF9" i="6"/>
  <c r="AP9" i="6"/>
  <c r="AN9" i="6"/>
  <c r="AI9" i="6"/>
  <c r="AG9" i="6"/>
  <c r="AF9" i="6"/>
  <c r="X9" i="6"/>
  <c r="AQ9" i="6" s="1"/>
  <c r="W9" i="6"/>
  <c r="V9" i="6"/>
  <c r="AO9" i="6" s="1"/>
  <c r="U9" i="6"/>
  <c r="AD9" i="6" s="1"/>
  <c r="T9" i="6"/>
  <c r="AM9" i="6" s="1"/>
  <c r="S9" i="6"/>
  <c r="AL9" i="6" s="1"/>
  <c r="R9" i="6"/>
  <c r="AK9" i="6" s="1"/>
  <c r="Q9" i="6"/>
  <c r="AJ9" i="6" s="1"/>
  <c r="CD8" i="6"/>
  <c r="CB8" i="6"/>
  <c r="CA8" i="6"/>
  <c r="BY8" i="6"/>
  <c r="BH8" i="6"/>
  <c r="BF8" i="6"/>
  <c r="BE8" i="6"/>
  <c r="AQ8" i="6"/>
  <c r="AN8" i="6"/>
  <c r="AK8" i="6"/>
  <c r="AI8" i="6"/>
  <c r="X8" i="6"/>
  <c r="AG8" i="6" s="1"/>
  <c r="W8" i="6"/>
  <c r="AF8" i="6" s="1"/>
  <c r="V8" i="6"/>
  <c r="AO8" i="6" s="1"/>
  <c r="U8" i="6"/>
  <c r="AD8" i="6" s="1"/>
  <c r="T8" i="6"/>
  <c r="AM8" i="6" s="1"/>
  <c r="S8" i="6"/>
  <c r="AB8" i="6" s="1"/>
  <c r="R8" i="6"/>
  <c r="AA8" i="6" s="1"/>
  <c r="Q8" i="6"/>
  <c r="AJ8" i="6" s="1"/>
  <c r="CD7" i="6"/>
  <c r="CB7" i="6"/>
  <c r="CA7" i="6"/>
  <c r="BY7" i="6"/>
  <c r="BX7" i="6"/>
  <c r="BJ7" i="6"/>
  <c r="BH7" i="6"/>
  <c r="BF7" i="6"/>
  <c r="BE7" i="6"/>
  <c r="AP7" i="6"/>
  <c r="AN7" i="6"/>
  <c r="AK7" i="6"/>
  <c r="AI7" i="6"/>
  <c r="X7" i="6"/>
  <c r="AG7" i="6" s="1"/>
  <c r="W7" i="6"/>
  <c r="AF7" i="6" s="1"/>
  <c r="V7" i="6"/>
  <c r="AO7" i="6" s="1"/>
  <c r="U7" i="6"/>
  <c r="AD7" i="6" s="1"/>
  <c r="T7" i="6"/>
  <c r="AC7" i="6" s="1"/>
  <c r="S7" i="6"/>
  <c r="AL7" i="6" s="1"/>
  <c r="R7" i="6"/>
  <c r="AA7" i="6" s="1"/>
  <c r="Q7" i="6"/>
  <c r="AJ7" i="6" s="1"/>
  <c r="BY6" i="6"/>
  <c r="CD6" i="6"/>
  <c r="CA6" i="6"/>
  <c r="BX6" i="6"/>
  <c r="BJ6" i="6"/>
  <c r="BH6" i="6"/>
  <c r="BE6" i="6"/>
  <c r="AP6" i="6"/>
  <c r="AM6" i="6"/>
  <c r="AK6" i="6"/>
  <c r="AI6" i="6"/>
  <c r="X6" i="6"/>
  <c r="AQ6" i="6" s="1"/>
  <c r="W6" i="6"/>
  <c r="AF6" i="6" s="1"/>
  <c r="V6" i="6"/>
  <c r="AO6" i="6" s="1"/>
  <c r="U6" i="6"/>
  <c r="AN6" i="6" s="1"/>
  <c r="T6" i="6"/>
  <c r="AC6" i="6" s="1"/>
  <c r="S6" i="6"/>
  <c r="AL6" i="6" s="1"/>
  <c r="R6" i="6"/>
  <c r="AA6" i="6" s="1"/>
  <c r="Q6" i="6"/>
  <c r="Z6" i="6" s="1"/>
  <c r="CD5" i="6"/>
  <c r="BZ5" i="6"/>
  <c r="BJ5" i="6"/>
  <c r="BH5" i="6"/>
  <c r="AP5" i="6"/>
  <c r="AM5" i="6"/>
  <c r="AJ5" i="6"/>
  <c r="AI5" i="6"/>
  <c r="X5" i="6"/>
  <c r="AQ5" i="6" s="1"/>
  <c r="W5" i="6"/>
  <c r="AF5" i="6" s="1"/>
  <c r="V5" i="6"/>
  <c r="AE5" i="6" s="1"/>
  <c r="U5" i="6"/>
  <c r="AN5" i="6" s="1"/>
  <c r="T5" i="6"/>
  <c r="AC5" i="6" s="1"/>
  <c r="S5" i="6"/>
  <c r="AL5" i="6" s="1"/>
  <c r="R5" i="6"/>
  <c r="AK5" i="6" s="1"/>
  <c r="Q5" i="6"/>
  <c r="Z5" i="6" s="1"/>
  <c r="CC7" i="6"/>
  <c r="CA22" i="6"/>
  <c r="BZ7" i="6"/>
  <c r="BY30" i="6"/>
  <c r="BX44" i="6"/>
  <c r="BJ39" i="6"/>
  <c r="BI40" i="6"/>
  <c r="BG8" i="6"/>
  <c r="BE9" i="6"/>
  <c r="BD10" i="6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N195" i="4"/>
  <c r="BM195" i="4"/>
  <c r="BL195" i="4"/>
  <c r="BQ195" i="4"/>
  <c r="BP195" i="4"/>
  <c r="BO195" i="4"/>
  <c r="BK195" i="4"/>
  <c r="BJ195" i="4"/>
  <c r="BI195" i="4"/>
  <c r="BT195" i="4"/>
  <c r="BS195" i="4"/>
  <c r="BR195" i="4"/>
  <c r="BH195" i="4"/>
  <c r="BG195" i="4"/>
  <c r="BF195" i="4"/>
  <c r="BW195" i="4"/>
  <c r="BV195" i="4"/>
  <c r="BU195" i="4"/>
  <c r="BE195" i="4"/>
  <c r="BD195" i="4"/>
  <c r="BC195" i="4"/>
  <c r="BZ165" i="4"/>
  <c r="BY165" i="4"/>
  <c r="BX165" i="4"/>
  <c r="BT6" i="4"/>
  <c r="BT7" i="4"/>
  <c r="CD7" i="4" s="1"/>
  <c r="BT8" i="4"/>
  <c r="BT9" i="4"/>
  <c r="BT10" i="4"/>
  <c r="BT11" i="4"/>
  <c r="BT12" i="4"/>
  <c r="BT13" i="4"/>
  <c r="CD13" i="4" s="1"/>
  <c r="BT14" i="4"/>
  <c r="BT15" i="4"/>
  <c r="CD15" i="4" s="1"/>
  <c r="BT16" i="4"/>
  <c r="BT17" i="4"/>
  <c r="BT18" i="4"/>
  <c r="BT19" i="4"/>
  <c r="BT20" i="4"/>
  <c r="BT21" i="4"/>
  <c r="CD21" i="4" s="1"/>
  <c r="BT22" i="4"/>
  <c r="BT23" i="4"/>
  <c r="CD23" i="4" s="1"/>
  <c r="BT24" i="4"/>
  <c r="BT25" i="4"/>
  <c r="BT26" i="4"/>
  <c r="BT27" i="4"/>
  <c r="BT28" i="4"/>
  <c r="BT29" i="4"/>
  <c r="CD29" i="4" s="1"/>
  <c r="BT30" i="4"/>
  <c r="BT31" i="4"/>
  <c r="CD31" i="4" s="1"/>
  <c r="BT32" i="4"/>
  <c r="BT33" i="4"/>
  <c r="BT34" i="4"/>
  <c r="BT35" i="4"/>
  <c r="BT36" i="4"/>
  <c r="BT37" i="4"/>
  <c r="CD37" i="4" s="1"/>
  <c r="BT38" i="4"/>
  <c r="BT39" i="4"/>
  <c r="CD39" i="4" s="1"/>
  <c r="BT40" i="4"/>
  <c r="BT41" i="4"/>
  <c r="BT42" i="4"/>
  <c r="BT43" i="4"/>
  <c r="BT44" i="4"/>
  <c r="BT45" i="4"/>
  <c r="BT46" i="4"/>
  <c r="BT47" i="4"/>
  <c r="CD47" i="4" s="1"/>
  <c r="BT48" i="4"/>
  <c r="BT49" i="4"/>
  <c r="BT50" i="4"/>
  <c r="BT51" i="4"/>
  <c r="BT52" i="4"/>
  <c r="BT53" i="4"/>
  <c r="CD53" i="4" s="1"/>
  <c r="BT54" i="4"/>
  <c r="BT55" i="4"/>
  <c r="CD55" i="4" s="1"/>
  <c r="BT56" i="4"/>
  <c r="BT57" i="4"/>
  <c r="BT58" i="4"/>
  <c r="BT59" i="4"/>
  <c r="BT60" i="4"/>
  <c r="BT61" i="4"/>
  <c r="CD61" i="4" s="1"/>
  <c r="BT62" i="4"/>
  <c r="BT63" i="4"/>
  <c r="BT64" i="4"/>
  <c r="BT65" i="4"/>
  <c r="BT66" i="4"/>
  <c r="BT67" i="4"/>
  <c r="BT68" i="4"/>
  <c r="BT69" i="4"/>
  <c r="CD69" i="4" s="1"/>
  <c r="BT70" i="4"/>
  <c r="BT71" i="4"/>
  <c r="CD71" i="4" s="1"/>
  <c r="BT72" i="4"/>
  <c r="BT73" i="4"/>
  <c r="BT74" i="4"/>
  <c r="BT75" i="4"/>
  <c r="BT76" i="4"/>
  <c r="BT77" i="4"/>
  <c r="CD77" i="4" s="1"/>
  <c r="BT78" i="4"/>
  <c r="BT79" i="4"/>
  <c r="CD79" i="4" s="1"/>
  <c r="BT80" i="4"/>
  <c r="BT81" i="4"/>
  <c r="BT82" i="4"/>
  <c r="BT83" i="4"/>
  <c r="BT84" i="4"/>
  <c r="BT85" i="4"/>
  <c r="CD85" i="4" s="1"/>
  <c r="BT86" i="4"/>
  <c r="BT87" i="4"/>
  <c r="CD87" i="4" s="1"/>
  <c r="BT88" i="4"/>
  <c r="BT89" i="4"/>
  <c r="BT90" i="4"/>
  <c r="BT91" i="4"/>
  <c r="BT92" i="4"/>
  <c r="BT93" i="4"/>
  <c r="CD93" i="4" s="1"/>
  <c r="BT94" i="4"/>
  <c r="BT95" i="4"/>
  <c r="CD95" i="4" s="1"/>
  <c r="BT96" i="4"/>
  <c r="BT97" i="4"/>
  <c r="BT98" i="4"/>
  <c r="BT99" i="4"/>
  <c r="BT100" i="4"/>
  <c r="BT101" i="4"/>
  <c r="CD101" i="4" s="1"/>
  <c r="BT102" i="4"/>
  <c r="BT103" i="4"/>
  <c r="CD103" i="4" s="1"/>
  <c r="BT104" i="4"/>
  <c r="BT105" i="4"/>
  <c r="BT106" i="4"/>
  <c r="BT107" i="4"/>
  <c r="BT108" i="4"/>
  <c r="BT109" i="4"/>
  <c r="CD109" i="4" s="1"/>
  <c r="BT110" i="4"/>
  <c r="BT111" i="4"/>
  <c r="CD111" i="4" s="1"/>
  <c r="BT112" i="4"/>
  <c r="BT113" i="4"/>
  <c r="BS6" i="4"/>
  <c r="BS7" i="4"/>
  <c r="BS8" i="4"/>
  <c r="BS9" i="4"/>
  <c r="BS10" i="4"/>
  <c r="BS11" i="4"/>
  <c r="CC11" i="4" s="1"/>
  <c r="BS12" i="4"/>
  <c r="BS13" i="4"/>
  <c r="BS14" i="4"/>
  <c r="BS15" i="4"/>
  <c r="BS16" i="4"/>
  <c r="BS17" i="4"/>
  <c r="BS18" i="4"/>
  <c r="BS19" i="4"/>
  <c r="CC19" i="4" s="1"/>
  <c r="BS20" i="4"/>
  <c r="BS21" i="4"/>
  <c r="CC21" i="4" s="1"/>
  <c r="BS22" i="4"/>
  <c r="BS23" i="4"/>
  <c r="BS24" i="4"/>
  <c r="BS25" i="4"/>
  <c r="BS26" i="4"/>
  <c r="BS27" i="4"/>
  <c r="CC27" i="4" s="1"/>
  <c r="BS28" i="4"/>
  <c r="BS29" i="4"/>
  <c r="CC29" i="4" s="1"/>
  <c r="BS30" i="4"/>
  <c r="BS31" i="4"/>
  <c r="BS32" i="4"/>
  <c r="BS33" i="4"/>
  <c r="BS34" i="4"/>
  <c r="BS35" i="4"/>
  <c r="CC35" i="4" s="1"/>
  <c r="BS36" i="4"/>
  <c r="BS37" i="4"/>
  <c r="BS38" i="4"/>
  <c r="BS39" i="4"/>
  <c r="BS40" i="4"/>
  <c r="BS41" i="4"/>
  <c r="BS42" i="4"/>
  <c r="BS43" i="4"/>
  <c r="CC43" i="4" s="1"/>
  <c r="BS44" i="4"/>
  <c r="BS45" i="4"/>
  <c r="CC45" i="4" s="1"/>
  <c r="BS46" i="4"/>
  <c r="BS47" i="4"/>
  <c r="BS48" i="4"/>
  <c r="BS49" i="4"/>
  <c r="BS50" i="4"/>
  <c r="BS51" i="4"/>
  <c r="CC51" i="4" s="1"/>
  <c r="BS52" i="4"/>
  <c r="CC52" i="4" s="1"/>
  <c r="BS53" i="4"/>
  <c r="CC53" i="4" s="1"/>
  <c r="BS54" i="4"/>
  <c r="BS55" i="4"/>
  <c r="BS56" i="4"/>
  <c r="BS57" i="4"/>
  <c r="BS58" i="4"/>
  <c r="BS59" i="4"/>
  <c r="CC59" i="4" s="1"/>
  <c r="BS60" i="4"/>
  <c r="BS61" i="4"/>
  <c r="BS62" i="4"/>
  <c r="BS63" i="4"/>
  <c r="CC63" i="4" s="1"/>
  <c r="BS64" i="4"/>
  <c r="BS65" i="4"/>
  <c r="BS66" i="4"/>
  <c r="BS67" i="4"/>
  <c r="CC67" i="4" s="1"/>
  <c r="BS68" i="4"/>
  <c r="BS69" i="4"/>
  <c r="CC69" i="4" s="1"/>
  <c r="BS70" i="4"/>
  <c r="BS71" i="4"/>
  <c r="BS72" i="4"/>
  <c r="BS73" i="4"/>
  <c r="BS74" i="4"/>
  <c r="BS75" i="4"/>
  <c r="CC75" i="4" s="1"/>
  <c r="BS76" i="4"/>
  <c r="BS77" i="4"/>
  <c r="CC77" i="4" s="1"/>
  <c r="BS78" i="4"/>
  <c r="BS79" i="4"/>
  <c r="BS80" i="4"/>
  <c r="BS81" i="4"/>
  <c r="BS82" i="4"/>
  <c r="BS83" i="4"/>
  <c r="CC83" i="4" s="1"/>
  <c r="BS84" i="4"/>
  <c r="BS85" i="4"/>
  <c r="CC85" i="4" s="1"/>
  <c r="BS86" i="4"/>
  <c r="CC86" i="4" s="1"/>
  <c r="BS87" i="4"/>
  <c r="CC87" i="4" s="1"/>
  <c r="BS88" i="4"/>
  <c r="BS89" i="4"/>
  <c r="BS90" i="4"/>
  <c r="BS91" i="4"/>
  <c r="CC91" i="4" s="1"/>
  <c r="BS92" i="4"/>
  <c r="BS93" i="4"/>
  <c r="CC93" i="4" s="1"/>
  <c r="BS94" i="4"/>
  <c r="CC94" i="4" s="1"/>
  <c r="BS95" i="4"/>
  <c r="BS96" i="4"/>
  <c r="BS97" i="4"/>
  <c r="BS98" i="4"/>
  <c r="BS99" i="4"/>
  <c r="CC99" i="4" s="1"/>
  <c r="BS100" i="4"/>
  <c r="BS101" i="4"/>
  <c r="CC101" i="4" s="1"/>
  <c r="BS102" i="4"/>
  <c r="BS103" i="4"/>
  <c r="BS104" i="4"/>
  <c r="BS105" i="4"/>
  <c r="CC105" i="4" s="1"/>
  <c r="BS106" i="4"/>
  <c r="BS107" i="4"/>
  <c r="BS108" i="4"/>
  <c r="BS109" i="4"/>
  <c r="CC109" i="4" s="1"/>
  <c r="BS110" i="4"/>
  <c r="BS111" i="4"/>
  <c r="CC111" i="4" s="1"/>
  <c r="BS112" i="4"/>
  <c r="BS113" i="4"/>
  <c r="BR6" i="4"/>
  <c r="BR7" i="4"/>
  <c r="CB7" i="4" s="1"/>
  <c r="BR8" i="4"/>
  <c r="BR9" i="4"/>
  <c r="BR10" i="4"/>
  <c r="BR11" i="4"/>
  <c r="BR12" i="4"/>
  <c r="CB12" i="4" s="1"/>
  <c r="BR13" i="4"/>
  <c r="BR14" i="4"/>
  <c r="BR15" i="4"/>
  <c r="CB15" i="4" s="1"/>
  <c r="BR16" i="4"/>
  <c r="BR17" i="4"/>
  <c r="BR18" i="4"/>
  <c r="BR19" i="4"/>
  <c r="BR20" i="4"/>
  <c r="CB20" i="4" s="1"/>
  <c r="BR21" i="4"/>
  <c r="BR22" i="4"/>
  <c r="BR23" i="4"/>
  <c r="BR24" i="4"/>
  <c r="BR25" i="4"/>
  <c r="BR26" i="4"/>
  <c r="BR27" i="4"/>
  <c r="BR28" i="4"/>
  <c r="CB28" i="4" s="1"/>
  <c r="BR29" i="4"/>
  <c r="BR30" i="4"/>
  <c r="BR31" i="4"/>
  <c r="CB31" i="4" s="1"/>
  <c r="BR32" i="4"/>
  <c r="BR33" i="4"/>
  <c r="BR34" i="4"/>
  <c r="BR35" i="4"/>
  <c r="BR36" i="4"/>
  <c r="CB36" i="4" s="1"/>
  <c r="BR37" i="4"/>
  <c r="BR38" i="4"/>
  <c r="BR39" i="4"/>
  <c r="CB39" i="4" s="1"/>
  <c r="BR40" i="4"/>
  <c r="BR41" i="4"/>
  <c r="BR42" i="4"/>
  <c r="BR43" i="4"/>
  <c r="BR44" i="4"/>
  <c r="CB44" i="4" s="1"/>
  <c r="BR45" i="4"/>
  <c r="BR46" i="4"/>
  <c r="BR47" i="4"/>
  <c r="CB47" i="4" s="1"/>
  <c r="BR48" i="4"/>
  <c r="BR49" i="4"/>
  <c r="BR50" i="4"/>
  <c r="BR51" i="4"/>
  <c r="BR52" i="4"/>
  <c r="CB52" i="4" s="1"/>
  <c r="BR53" i="4"/>
  <c r="BR54" i="4"/>
  <c r="BR55" i="4"/>
  <c r="CB55" i="4" s="1"/>
  <c r="BR56" i="4"/>
  <c r="BR57" i="4"/>
  <c r="BR58" i="4"/>
  <c r="BR59" i="4"/>
  <c r="BR60" i="4"/>
  <c r="CB60" i="4" s="1"/>
  <c r="BR61" i="4"/>
  <c r="BR62" i="4"/>
  <c r="BR63" i="4"/>
  <c r="CB63" i="4" s="1"/>
  <c r="BR64" i="4"/>
  <c r="BR65" i="4"/>
  <c r="BR66" i="4"/>
  <c r="BR67" i="4"/>
  <c r="BR68" i="4"/>
  <c r="CB68" i="4" s="1"/>
  <c r="BR69" i="4"/>
  <c r="BR70" i="4"/>
  <c r="BR71" i="4"/>
  <c r="BR72" i="4"/>
  <c r="BR73" i="4"/>
  <c r="BR74" i="4"/>
  <c r="BR75" i="4"/>
  <c r="BR76" i="4"/>
  <c r="CB76" i="4" s="1"/>
  <c r="BR77" i="4"/>
  <c r="BR78" i="4"/>
  <c r="BR79" i="4"/>
  <c r="BR80" i="4"/>
  <c r="BR81" i="4"/>
  <c r="BR82" i="4"/>
  <c r="BR83" i="4"/>
  <c r="BR84" i="4"/>
  <c r="CB84" i="4" s="1"/>
  <c r="BR85" i="4"/>
  <c r="BR86" i="4"/>
  <c r="BR87" i="4"/>
  <c r="CB87" i="4" s="1"/>
  <c r="BR88" i="4"/>
  <c r="BR89" i="4"/>
  <c r="BR90" i="4"/>
  <c r="BR91" i="4"/>
  <c r="BR92" i="4"/>
  <c r="CB92" i="4" s="1"/>
  <c r="BR93" i="4"/>
  <c r="BR94" i="4"/>
  <c r="BR95" i="4"/>
  <c r="CB95" i="4" s="1"/>
  <c r="BR96" i="4"/>
  <c r="BR97" i="4"/>
  <c r="BR98" i="4"/>
  <c r="BR99" i="4"/>
  <c r="BR100" i="4"/>
  <c r="BR101" i="4"/>
  <c r="BR102" i="4"/>
  <c r="BR103" i="4"/>
  <c r="CB103" i="4" s="1"/>
  <c r="BR104" i="4"/>
  <c r="BR105" i="4"/>
  <c r="BR106" i="4"/>
  <c r="BR107" i="4"/>
  <c r="BR108" i="4"/>
  <c r="CB108" i="4" s="1"/>
  <c r="BR109" i="4"/>
  <c r="BR110" i="4"/>
  <c r="BR111" i="4"/>
  <c r="CB111" i="4" s="1"/>
  <c r="BR112" i="4"/>
  <c r="CB112" i="4" s="1"/>
  <c r="BR113" i="4"/>
  <c r="BQ6" i="4"/>
  <c r="BQ7" i="4"/>
  <c r="BQ8" i="4"/>
  <c r="BQ9" i="4"/>
  <c r="BQ10" i="4"/>
  <c r="BQ11" i="4"/>
  <c r="CA11" i="4" s="1"/>
  <c r="BQ12" i="4"/>
  <c r="CA12" i="4" s="1"/>
  <c r="BQ13" i="4"/>
  <c r="CA13" i="4" s="1"/>
  <c r="BQ14" i="4"/>
  <c r="BQ15" i="4"/>
  <c r="BQ16" i="4"/>
  <c r="BQ17" i="4"/>
  <c r="BQ18" i="4"/>
  <c r="BQ19" i="4"/>
  <c r="CA19" i="4" s="1"/>
  <c r="BQ20" i="4"/>
  <c r="CA20" i="4" s="1"/>
  <c r="BQ21" i="4"/>
  <c r="CA21" i="4" s="1"/>
  <c r="BQ22" i="4"/>
  <c r="BQ23" i="4"/>
  <c r="BQ24" i="4"/>
  <c r="BQ25" i="4"/>
  <c r="BQ26" i="4"/>
  <c r="BQ27" i="4"/>
  <c r="BQ28" i="4"/>
  <c r="BQ29" i="4"/>
  <c r="CA29" i="4" s="1"/>
  <c r="BQ30" i="4"/>
  <c r="BQ31" i="4"/>
  <c r="BQ32" i="4"/>
  <c r="BQ33" i="4"/>
  <c r="BQ34" i="4"/>
  <c r="BQ35" i="4"/>
  <c r="CA35" i="4" s="1"/>
  <c r="BQ36" i="4"/>
  <c r="BQ37" i="4"/>
  <c r="BQ38" i="4"/>
  <c r="BQ39" i="4"/>
  <c r="BQ40" i="4"/>
  <c r="BQ41" i="4"/>
  <c r="BQ42" i="4"/>
  <c r="BQ43" i="4"/>
  <c r="BQ44" i="4"/>
  <c r="CA44" i="4" s="1"/>
  <c r="BQ45" i="4"/>
  <c r="CA45" i="4" s="1"/>
  <c r="BQ46" i="4"/>
  <c r="BQ47" i="4"/>
  <c r="BQ48" i="4"/>
  <c r="BQ49" i="4"/>
  <c r="BQ50" i="4"/>
  <c r="BQ51" i="4"/>
  <c r="CA51" i="4" s="1"/>
  <c r="BQ52" i="4"/>
  <c r="CA52" i="4" s="1"/>
  <c r="BQ53" i="4"/>
  <c r="CA53" i="4" s="1"/>
  <c r="BQ54" i="4"/>
  <c r="BQ55" i="4"/>
  <c r="BQ56" i="4"/>
  <c r="BQ57" i="4"/>
  <c r="BQ58" i="4"/>
  <c r="BQ59" i="4"/>
  <c r="CA59" i="4" s="1"/>
  <c r="BQ60" i="4"/>
  <c r="CA60" i="4" s="1"/>
  <c r="BQ61" i="4"/>
  <c r="CA61" i="4" s="1"/>
  <c r="BQ62" i="4"/>
  <c r="BQ63" i="4"/>
  <c r="BQ64" i="4"/>
  <c r="BQ65" i="4"/>
  <c r="BQ66" i="4"/>
  <c r="BQ67" i="4"/>
  <c r="CA67" i="4" s="1"/>
  <c r="BQ68" i="4"/>
  <c r="CA68" i="4" s="1"/>
  <c r="BQ69" i="4"/>
  <c r="CA69" i="4" s="1"/>
  <c r="BQ70" i="4"/>
  <c r="BQ71" i="4"/>
  <c r="BQ72" i="4"/>
  <c r="BQ73" i="4"/>
  <c r="BQ74" i="4"/>
  <c r="BQ75" i="4"/>
  <c r="CA75" i="4" s="1"/>
  <c r="BQ76" i="4"/>
  <c r="CA76" i="4" s="1"/>
  <c r="BQ77" i="4"/>
  <c r="CA77" i="4" s="1"/>
  <c r="BQ78" i="4"/>
  <c r="BQ79" i="4"/>
  <c r="BQ80" i="4"/>
  <c r="BQ81" i="4"/>
  <c r="BQ82" i="4"/>
  <c r="BQ83" i="4"/>
  <c r="CA83" i="4" s="1"/>
  <c r="BQ84" i="4"/>
  <c r="CA84" i="4" s="1"/>
  <c r="BQ85" i="4"/>
  <c r="BQ86" i="4"/>
  <c r="BQ87" i="4"/>
  <c r="CA87" i="4" s="1"/>
  <c r="BQ88" i="4"/>
  <c r="BQ89" i="4"/>
  <c r="BQ90" i="4"/>
  <c r="BQ91" i="4"/>
  <c r="CA91" i="4" s="1"/>
  <c r="BQ92" i="4"/>
  <c r="CA92" i="4" s="1"/>
  <c r="BQ93" i="4"/>
  <c r="CA93" i="4" s="1"/>
  <c r="BQ94" i="4"/>
  <c r="BQ95" i="4"/>
  <c r="BQ96" i="4"/>
  <c r="BQ97" i="4"/>
  <c r="BQ98" i="4"/>
  <c r="BQ99" i="4"/>
  <c r="CA99" i="4" s="1"/>
  <c r="BQ100" i="4"/>
  <c r="CA100" i="4" s="1"/>
  <c r="BQ101" i="4"/>
  <c r="CA101" i="4" s="1"/>
  <c r="BQ102" i="4"/>
  <c r="BQ103" i="4"/>
  <c r="CA103" i="4" s="1"/>
  <c r="BQ104" i="4"/>
  <c r="BQ105" i="4"/>
  <c r="BQ106" i="4"/>
  <c r="BQ107" i="4"/>
  <c r="CA107" i="4" s="1"/>
  <c r="BQ108" i="4"/>
  <c r="CA108" i="4" s="1"/>
  <c r="BQ109" i="4"/>
  <c r="BQ110" i="4"/>
  <c r="BQ111" i="4"/>
  <c r="CA111" i="4" s="1"/>
  <c r="BQ112" i="4"/>
  <c r="BQ113" i="4"/>
  <c r="BP6" i="4"/>
  <c r="BP7" i="4"/>
  <c r="BZ7" i="4" s="1"/>
  <c r="BP8" i="4"/>
  <c r="BP9" i="4"/>
  <c r="BP10" i="4"/>
  <c r="BP11" i="4"/>
  <c r="BP12" i="4"/>
  <c r="BP13" i="4"/>
  <c r="BZ13" i="4" s="1"/>
  <c r="BP14" i="4"/>
  <c r="BP15" i="4"/>
  <c r="BZ15" i="4" s="1"/>
  <c r="BP16" i="4"/>
  <c r="BP17" i="4"/>
  <c r="BP18" i="4"/>
  <c r="BP19" i="4"/>
  <c r="BP20" i="4"/>
  <c r="BP21" i="4"/>
  <c r="BZ21" i="4" s="1"/>
  <c r="BP22" i="4"/>
  <c r="BP23" i="4"/>
  <c r="BZ23" i="4" s="1"/>
  <c r="BP24" i="4"/>
  <c r="BP25" i="4"/>
  <c r="BP26" i="4"/>
  <c r="BP27" i="4"/>
  <c r="BP28" i="4"/>
  <c r="BP29" i="4"/>
  <c r="BZ29" i="4" s="1"/>
  <c r="BP30" i="4"/>
  <c r="BP31" i="4"/>
  <c r="BZ31" i="4" s="1"/>
  <c r="BP32" i="4"/>
  <c r="BP33" i="4"/>
  <c r="BP34" i="4"/>
  <c r="BP35" i="4"/>
  <c r="BP36" i="4"/>
  <c r="BP37" i="4"/>
  <c r="BZ37" i="4" s="1"/>
  <c r="BP38" i="4"/>
  <c r="BP39" i="4"/>
  <c r="BZ39" i="4" s="1"/>
  <c r="BP40" i="4"/>
  <c r="BP41" i="4"/>
  <c r="BP42" i="4"/>
  <c r="BP43" i="4"/>
  <c r="BP44" i="4"/>
  <c r="BP45" i="4"/>
  <c r="BZ45" i="4" s="1"/>
  <c r="BP46" i="4"/>
  <c r="BP47" i="4"/>
  <c r="BZ47" i="4" s="1"/>
  <c r="BP48" i="4"/>
  <c r="BP49" i="4"/>
  <c r="BP50" i="4"/>
  <c r="BP51" i="4"/>
  <c r="BP52" i="4"/>
  <c r="BP53" i="4"/>
  <c r="BZ53" i="4" s="1"/>
  <c r="BP54" i="4"/>
  <c r="BP55" i="4"/>
  <c r="BZ55" i="4" s="1"/>
  <c r="BP56" i="4"/>
  <c r="BP57" i="4"/>
  <c r="BP58" i="4"/>
  <c r="BP59" i="4"/>
  <c r="BP60" i="4"/>
  <c r="BP61" i="4"/>
  <c r="BZ61" i="4" s="1"/>
  <c r="BP62" i="4"/>
  <c r="BP63" i="4"/>
  <c r="BZ63" i="4" s="1"/>
  <c r="BP64" i="4"/>
  <c r="BP65" i="4"/>
  <c r="BP66" i="4"/>
  <c r="BP67" i="4"/>
  <c r="BP68" i="4"/>
  <c r="BP69" i="4"/>
  <c r="BZ69" i="4" s="1"/>
  <c r="BP70" i="4"/>
  <c r="BP71" i="4"/>
  <c r="BZ71" i="4" s="1"/>
  <c r="BP72" i="4"/>
  <c r="BZ72" i="4" s="1"/>
  <c r="BP73" i="4"/>
  <c r="BP74" i="4"/>
  <c r="BP75" i="4"/>
  <c r="BP76" i="4"/>
  <c r="BP77" i="4"/>
  <c r="BZ77" i="4" s="1"/>
  <c r="BP78" i="4"/>
  <c r="BP79" i="4"/>
  <c r="BZ79" i="4" s="1"/>
  <c r="BP80" i="4"/>
  <c r="BP81" i="4"/>
  <c r="BP82" i="4"/>
  <c r="BP83" i="4"/>
  <c r="BP84" i="4"/>
  <c r="BP85" i="4"/>
  <c r="BZ85" i="4" s="1"/>
  <c r="BP86" i="4"/>
  <c r="BP87" i="4"/>
  <c r="BZ87" i="4" s="1"/>
  <c r="BP88" i="4"/>
  <c r="BZ88" i="4" s="1"/>
  <c r="BP89" i="4"/>
  <c r="BP90" i="4"/>
  <c r="BZ90" i="4" s="1"/>
  <c r="BP91" i="4"/>
  <c r="BP92" i="4"/>
  <c r="BP93" i="4"/>
  <c r="BP94" i="4"/>
  <c r="BP95" i="4"/>
  <c r="BZ95" i="4" s="1"/>
  <c r="BP96" i="4"/>
  <c r="BP97" i="4"/>
  <c r="BP98" i="4"/>
  <c r="BP99" i="4"/>
  <c r="BP100" i="4"/>
  <c r="BP101" i="4"/>
  <c r="BZ101" i="4" s="1"/>
  <c r="BP102" i="4"/>
  <c r="BP103" i="4"/>
  <c r="BZ103" i="4" s="1"/>
  <c r="BP104" i="4"/>
  <c r="BZ104" i="4" s="1"/>
  <c r="BP105" i="4"/>
  <c r="BP106" i="4"/>
  <c r="BP107" i="4"/>
  <c r="BP108" i="4"/>
  <c r="BP109" i="4"/>
  <c r="BZ109" i="4" s="1"/>
  <c r="BP110" i="4"/>
  <c r="BZ110" i="4" s="1"/>
  <c r="BP111" i="4"/>
  <c r="BP112" i="4"/>
  <c r="BP113" i="4"/>
  <c r="BO6" i="4"/>
  <c r="BO7" i="4"/>
  <c r="BO8" i="4"/>
  <c r="BO9" i="4"/>
  <c r="BO10" i="4"/>
  <c r="BO11" i="4"/>
  <c r="BY11" i="4" s="1"/>
  <c r="BO12" i="4"/>
  <c r="BY12" i="4" s="1"/>
  <c r="BO13" i="4"/>
  <c r="BY13" i="4" s="1"/>
  <c r="BO14" i="4"/>
  <c r="BO15" i="4"/>
  <c r="BO16" i="4"/>
  <c r="BO17" i="4"/>
  <c r="BO18" i="4"/>
  <c r="BO19" i="4"/>
  <c r="BO20" i="4"/>
  <c r="BO21" i="4"/>
  <c r="BY21" i="4" s="1"/>
  <c r="BO22" i="4"/>
  <c r="BO23" i="4"/>
  <c r="BO24" i="4"/>
  <c r="BO25" i="4"/>
  <c r="BO26" i="4"/>
  <c r="BO27" i="4"/>
  <c r="BY27" i="4" s="1"/>
  <c r="BO28" i="4"/>
  <c r="BY28" i="4" s="1"/>
  <c r="BO29" i="4"/>
  <c r="BY29" i="4" s="1"/>
  <c r="BO30" i="4"/>
  <c r="BO31" i="4"/>
  <c r="BO32" i="4"/>
  <c r="BO33" i="4"/>
  <c r="BO34" i="4"/>
  <c r="BO35" i="4"/>
  <c r="BY35" i="4" s="1"/>
  <c r="BO36" i="4"/>
  <c r="BY36" i="4" s="1"/>
  <c r="BO37" i="4"/>
  <c r="BY37" i="4" s="1"/>
  <c r="BO38" i="4"/>
  <c r="BO39" i="4"/>
  <c r="BO40" i="4"/>
  <c r="BO41" i="4"/>
  <c r="BO42" i="4"/>
  <c r="BO43" i="4"/>
  <c r="BY43" i="4" s="1"/>
  <c r="BO44" i="4"/>
  <c r="BY44" i="4" s="1"/>
  <c r="BO45" i="4"/>
  <c r="BO46" i="4"/>
  <c r="BO47" i="4"/>
  <c r="BO48" i="4"/>
  <c r="BO49" i="4"/>
  <c r="BO50" i="4"/>
  <c r="BO51" i="4"/>
  <c r="BY51" i="4" s="1"/>
  <c r="BO52" i="4"/>
  <c r="BO53" i="4"/>
  <c r="BY53" i="4" s="1"/>
  <c r="BO54" i="4"/>
  <c r="BO55" i="4"/>
  <c r="BO56" i="4"/>
  <c r="BO57" i="4"/>
  <c r="BO58" i="4"/>
  <c r="BO59" i="4"/>
  <c r="BY59" i="4" s="1"/>
  <c r="BO60" i="4"/>
  <c r="BY60" i="4" s="1"/>
  <c r="BO61" i="4"/>
  <c r="BY61" i="4" s="1"/>
  <c r="BO62" i="4"/>
  <c r="BO63" i="4"/>
  <c r="BO64" i="4"/>
  <c r="BO65" i="4"/>
  <c r="BO66" i="4"/>
  <c r="BO67" i="4"/>
  <c r="BY67" i="4" s="1"/>
  <c r="BO68" i="4"/>
  <c r="BO69" i="4"/>
  <c r="BY69" i="4" s="1"/>
  <c r="BO70" i="4"/>
  <c r="BO71" i="4"/>
  <c r="BO72" i="4"/>
  <c r="BO73" i="4"/>
  <c r="BO74" i="4"/>
  <c r="BO75" i="4"/>
  <c r="BY75" i="4" s="1"/>
  <c r="BO76" i="4"/>
  <c r="BY76" i="4" s="1"/>
  <c r="BO77" i="4"/>
  <c r="BY77" i="4" s="1"/>
  <c r="BO78" i="4"/>
  <c r="BO79" i="4"/>
  <c r="BO80" i="4"/>
  <c r="BO81" i="4"/>
  <c r="BO82" i="4"/>
  <c r="BY82" i="4" s="1"/>
  <c r="BO83" i="4"/>
  <c r="BY83" i="4" s="1"/>
  <c r="BO84" i="4"/>
  <c r="BY84" i="4" s="1"/>
  <c r="BO85" i="4"/>
  <c r="BY85" i="4" s="1"/>
  <c r="BO86" i="4"/>
  <c r="BO87" i="4"/>
  <c r="BY87" i="4" s="1"/>
  <c r="BO88" i="4"/>
  <c r="BO89" i="4"/>
  <c r="BO90" i="4"/>
  <c r="BO91" i="4"/>
  <c r="BY91" i="4" s="1"/>
  <c r="BO92" i="4"/>
  <c r="BY92" i="4" s="1"/>
  <c r="BO93" i="4"/>
  <c r="BY93" i="4" s="1"/>
  <c r="BO94" i="4"/>
  <c r="BY94" i="4" s="1"/>
  <c r="BO95" i="4"/>
  <c r="BY95" i="4" s="1"/>
  <c r="BO96" i="4"/>
  <c r="BO97" i="4"/>
  <c r="BO98" i="4"/>
  <c r="BO99" i="4"/>
  <c r="BO100" i="4"/>
  <c r="BY100" i="4" s="1"/>
  <c r="BO101" i="4"/>
  <c r="BY101" i="4" s="1"/>
  <c r="BO102" i="4"/>
  <c r="BO103" i="4"/>
  <c r="BO104" i="4"/>
  <c r="BO105" i="4"/>
  <c r="BO106" i="4"/>
  <c r="BY106" i="4" s="1"/>
  <c r="BO107" i="4"/>
  <c r="BY107" i="4" s="1"/>
  <c r="BO108" i="4"/>
  <c r="BY108" i="4" s="1"/>
  <c r="BO109" i="4"/>
  <c r="BY109" i="4" s="1"/>
  <c r="BO110" i="4"/>
  <c r="BO111" i="4"/>
  <c r="BO112" i="4"/>
  <c r="BO113" i="4"/>
  <c r="BN6" i="4"/>
  <c r="BN7" i="4"/>
  <c r="BN8" i="4"/>
  <c r="BN9" i="4"/>
  <c r="BN10" i="4"/>
  <c r="BN11" i="4"/>
  <c r="BN12" i="4"/>
  <c r="BX12" i="4" s="1"/>
  <c r="BN13" i="4"/>
  <c r="BX13" i="4" s="1"/>
  <c r="BN14" i="4"/>
  <c r="BN15" i="4"/>
  <c r="BX15" i="4" s="1"/>
  <c r="BN16" i="4"/>
  <c r="BN17" i="4"/>
  <c r="BN18" i="4"/>
  <c r="BN19" i="4"/>
  <c r="BN20" i="4"/>
  <c r="BX20" i="4" s="1"/>
  <c r="BN21" i="4"/>
  <c r="BN22" i="4"/>
  <c r="BN23" i="4"/>
  <c r="BX23" i="4" s="1"/>
  <c r="BN24" i="4"/>
  <c r="BX24" i="4" s="1"/>
  <c r="BN25" i="4"/>
  <c r="BN26" i="4"/>
  <c r="BN27" i="4"/>
  <c r="BN28" i="4"/>
  <c r="BX28" i="4" s="1"/>
  <c r="BN29" i="4"/>
  <c r="BX29" i="4" s="1"/>
  <c r="BN30" i="4"/>
  <c r="BN31" i="4"/>
  <c r="BX31" i="4" s="1"/>
  <c r="BN32" i="4"/>
  <c r="BN33" i="4"/>
  <c r="BN34" i="4"/>
  <c r="BN35" i="4"/>
  <c r="BN36" i="4"/>
  <c r="BX36" i="4" s="1"/>
  <c r="BN37" i="4"/>
  <c r="BX37" i="4" s="1"/>
  <c r="BN38" i="4"/>
  <c r="BN39" i="4"/>
  <c r="BX39" i="4" s="1"/>
  <c r="BN40" i="4"/>
  <c r="BN41" i="4"/>
  <c r="BN42" i="4"/>
  <c r="BN43" i="4"/>
  <c r="BX43" i="4" s="1"/>
  <c r="BN44" i="4"/>
  <c r="BX44" i="4" s="1"/>
  <c r="BN45" i="4"/>
  <c r="BX45" i="4" s="1"/>
  <c r="BN46" i="4"/>
  <c r="BX46" i="4" s="1"/>
  <c r="BN47" i="4"/>
  <c r="BX47" i="4" s="1"/>
  <c r="BN48" i="4"/>
  <c r="BN49" i="4"/>
  <c r="BN50" i="4"/>
  <c r="BN51" i="4"/>
  <c r="BN52" i="4"/>
  <c r="BX52" i="4" s="1"/>
  <c r="BN53" i="4"/>
  <c r="BN54" i="4"/>
  <c r="BN55" i="4"/>
  <c r="BN56" i="4"/>
  <c r="BN57" i="4"/>
  <c r="BX57" i="4" s="1"/>
  <c r="BN58" i="4"/>
  <c r="BN59" i="4"/>
  <c r="BN60" i="4"/>
  <c r="BX60" i="4" s="1"/>
  <c r="BN61" i="4"/>
  <c r="BX61" i="4" s="1"/>
  <c r="BN62" i="4"/>
  <c r="BX62" i="4" s="1"/>
  <c r="BN63" i="4"/>
  <c r="BX63" i="4" s="1"/>
  <c r="BN64" i="4"/>
  <c r="BX64" i="4" s="1"/>
  <c r="BN65" i="4"/>
  <c r="BN66" i="4"/>
  <c r="BN67" i="4"/>
  <c r="BN68" i="4"/>
  <c r="BX68" i="4" s="1"/>
  <c r="BN69" i="4"/>
  <c r="BX69" i="4" s="1"/>
  <c r="BN70" i="4"/>
  <c r="BX70" i="4" s="1"/>
  <c r="BN71" i="4"/>
  <c r="BX71" i="4" s="1"/>
  <c r="BN72" i="4"/>
  <c r="BN73" i="4"/>
  <c r="BN74" i="4"/>
  <c r="BN75" i="4"/>
  <c r="BN76" i="4"/>
  <c r="BX76" i="4" s="1"/>
  <c r="BN77" i="4"/>
  <c r="BN78" i="4"/>
  <c r="BN79" i="4"/>
  <c r="BX79" i="4" s="1"/>
  <c r="BN80" i="4"/>
  <c r="BN81" i="4"/>
  <c r="BX81" i="4" s="1"/>
  <c r="BN82" i="4"/>
  <c r="BN83" i="4"/>
  <c r="BX83" i="4" s="1"/>
  <c r="BN84" i="4"/>
  <c r="BN85" i="4"/>
  <c r="BX85" i="4" s="1"/>
  <c r="BN86" i="4"/>
  <c r="BN87" i="4"/>
  <c r="BX87" i="4" s="1"/>
  <c r="BN88" i="4"/>
  <c r="BN89" i="4"/>
  <c r="BN90" i="4"/>
  <c r="BN91" i="4"/>
  <c r="BX91" i="4" s="1"/>
  <c r="BN92" i="4"/>
  <c r="BX92" i="4" s="1"/>
  <c r="BN93" i="4"/>
  <c r="BX93" i="4" s="1"/>
  <c r="BN94" i="4"/>
  <c r="BX94" i="4" s="1"/>
  <c r="BN95" i="4"/>
  <c r="BX95" i="4" s="1"/>
  <c r="BN96" i="4"/>
  <c r="BX96" i="4" s="1"/>
  <c r="BN97" i="4"/>
  <c r="BX97" i="4" s="1"/>
  <c r="BN98" i="4"/>
  <c r="BN99" i="4"/>
  <c r="BN100" i="4"/>
  <c r="BN101" i="4"/>
  <c r="BX101" i="4" s="1"/>
  <c r="BN102" i="4"/>
  <c r="BX102" i="4" s="1"/>
  <c r="BN103" i="4"/>
  <c r="BX103" i="4" s="1"/>
  <c r="BN104" i="4"/>
  <c r="BX104" i="4" s="1"/>
  <c r="BN105" i="4"/>
  <c r="BN106" i="4"/>
  <c r="BN107" i="4"/>
  <c r="BN108" i="4"/>
  <c r="BX108" i="4" s="1"/>
  <c r="BN109" i="4"/>
  <c r="BX109" i="4" s="1"/>
  <c r="BN110" i="4"/>
  <c r="BN111" i="4"/>
  <c r="BX111" i="4" s="1"/>
  <c r="BN112" i="4"/>
  <c r="BX112" i="4" s="1"/>
  <c r="BN113" i="4"/>
  <c r="BX113" i="4" s="1"/>
  <c r="BT5" i="4"/>
  <c r="BS5" i="4"/>
  <c r="BR5" i="4"/>
  <c r="BQ5" i="4"/>
  <c r="BP5" i="4"/>
  <c r="BO5" i="4"/>
  <c r="BY5" i="4" s="1"/>
  <c r="CB5" i="4"/>
  <c r="CD45" i="4"/>
  <c r="CC6" i="4"/>
  <c r="CC14" i="4"/>
  <c r="CC20" i="4"/>
  <c r="CC37" i="4"/>
  <c r="CC55" i="4"/>
  <c r="CC60" i="4"/>
  <c r="CC61" i="4"/>
  <c r="CC65" i="4"/>
  <c r="CC70" i="4"/>
  <c r="CC76" i="4"/>
  <c r="CC84" i="4"/>
  <c r="CC89" i="4"/>
  <c r="CC92" i="4"/>
  <c r="CC97" i="4"/>
  <c r="CC102" i="4"/>
  <c r="CC108" i="4"/>
  <c r="CC110" i="4"/>
  <c r="CB21" i="4"/>
  <c r="CB29" i="4"/>
  <c r="CB37" i="4"/>
  <c r="CB45" i="4"/>
  <c r="CB53" i="4"/>
  <c r="CB61" i="4"/>
  <c r="CB69" i="4"/>
  <c r="CB77" i="4"/>
  <c r="CB93" i="4"/>
  <c r="CB100" i="4"/>
  <c r="CB101" i="4"/>
  <c r="CB109" i="4"/>
  <c r="CA37" i="4"/>
  <c r="CA85" i="4"/>
  <c r="CA109" i="4"/>
  <c r="BZ11" i="4"/>
  <c r="BZ19" i="4"/>
  <c r="BZ20" i="4"/>
  <c r="BZ27" i="4"/>
  <c r="BZ35" i="4"/>
  <c r="BZ36" i="4"/>
  <c r="BZ44" i="4"/>
  <c r="BZ51" i="4"/>
  <c r="BZ52" i="4"/>
  <c r="BZ59" i="4"/>
  <c r="BZ60" i="4"/>
  <c r="BZ67" i="4"/>
  <c r="BZ68" i="4"/>
  <c r="BZ76" i="4"/>
  <c r="BZ83" i="4"/>
  <c r="BZ84" i="4"/>
  <c r="BZ91" i="4"/>
  <c r="BZ92" i="4"/>
  <c r="BZ99" i="4"/>
  <c r="BZ100" i="4"/>
  <c r="BZ106" i="4"/>
  <c r="BZ107" i="4"/>
  <c r="BZ108" i="4"/>
  <c r="BY45" i="4"/>
  <c r="BY79" i="4"/>
  <c r="BY86" i="4"/>
  <c r="BY103" i="4"/>
  <c r="BY111" i="4"/>
  <c r="CC5" i="4"/>
  <c r="BY20" i="4"/>
  <c r="BY52" i="4"/>
  <c r="BY68" i="4"/>
  <c r="BX21" i="4"/>
  <c r="BX50" i="4"/>
  <c r="BX67" i="4"/>
  <c r="BX77" i="4"/>
  <c r="BX78" i="4"/>
  <c r="BX90" i="4"/>
  <c r="BX98" i="4"/>
  <c r="BX105" i="4"/>
  <c r="BX107" i="4"/>
  <c r="BN5" i="4"/>
  <c r="CD2" i="4"/>
  <c r="CC2" i="4"/>
  <c r="CB2" i="4"/>
  <c r="CA2" i="4"/>
  <c r="BZ2" i="4"/>
  <c r="BY2" i="4"/>
  <c r="BX2" i="4"/>
  <c r="CD1" i="4"/>
  <c r="CC1" i="4"/>
  <c r="CB1" i="4"/>
  <c r="CA1" i="4"/>
  <c r="BZ1" i="4"/>
  <c r="BY1" i="4"/>
  <c r="BX1" i="4"/>
  <c r="BJ2" i="4"/>
  <c r="BJ1" i="4"/>
  <c r="BI3" i="4"/>
  <c r="BI2" i="4"/>
  <c r="BI1" i="4"/>
  <c r="BH2" i="4"/>
  <c r="BH1" i="4"/>
  <c r="BG2" i="4"/>
  <c r="BG1" i="4"/>
  <c r="BF2" i="4"/>
  <c r="BF1" i="4"/>
  <c r="BE2" i="4"/>
  <c r="BE1" i="4"/>
  <c r="BD2" i="4"/>
  <c r="BD1" i="4"/>
  <c r="CC113" i="4"/>
  <c r="BY113" i="4"/>
  <c r="CD113" i="4"/>
  <c r="CB113" i="4"/>
  <c r="CA113" i="4"/>
  <c r="BZ113" i="4"/>
  <c r="CC112" i="4"/>
  <c r="CA112" i="4"/>
  <c r="CD112" i="4"/>
  <c r="BZ112" i="4"/>
  <c r="BY112" i="4"/>
  <c r="BZ111" i="4"/>
  <c r="CD110" i="4"/>
  <c r="CA110" i="4"/>
  <c r="BY110" i="4"/>
  <c r="CB110" i="4"/>
  <c r="BX110" i="4"/>
  <c r="CD108" i="4"/>
  <c r="CC107" i="4"/>
  <c r="CD107" i="4"/>
  <c r="CB107" i="4"/>
  <c r="CA106" i="4"/>
  <c r="CD106" i="4"/>
  <c r="CC106" i="4"/>
  <c r="CB106" i="4"/>
  <c r="BX106" i="4"/>
  <c r="BY105" i="4"/>
  <c r="CD105" i="4"/>
  <c r="CB105" i="4"/>
  <c r="CA105" i="4"/>
  <c r="BZ105" i="4"/>
  <c r="CC104" i="4"/>
  <c r="CA104" i="4"/>
  <c r="CD104" i="4"/>
  <c r="CB104" i="4"/>
  <c r="BY104" i="4"/>
  <c r="CC103" i="4"/>
  <c r="CA102" i="4"/>
  <c r="BY102" i="4"/>
  <c r="CD102" i="4"/>
  <c r="CB102" i="4"/>
  <c r="BZ102" i="4"/>
  <c r="CC100" i="4"/>
  <c r="CD100" i="4"/>
  <c r="BX100" i="4"/>
  <c r="BY99" i="4"/>
  <c r="BX99" i="4"/>
  <c r="CD99" i="4"/>
  <c r="CB99" i="4"/>
  <c r="CA98" i="4"/>
  <c r="BY98" i="4"/>
  <c r="CD98" i="4"/>
  <c r="CC98" i="4"/>
  <c r="CB98" i="4"/>
  <c r="BZ98" i="4"/>
  <c r="CB97" i="4"/>
  <c r="BY97" i="4"/>
  <c r="CD97" i="4"/>
  <c r="CA97" i="4"/>
  <c r="BZ97" i="4"/>
  <c r="CC96" i="4"/>
  <c r="CA96" i="4"/>
  <c r="CD96" i="4"/>
  <c r="CB96" i="4"/>
  <c r="BZ96" i="4"/>
  <c r="BY96" i="4"/>
  <c r="CC95" i="4"/>
  <c r="CA95" i="4"/>
  <c r="CA94" i="4"/>
  <c r="CD94" i="4"/>
  <c r="CB94" i="4"/>
  <c r="BZ94" i="4"/>
  <c r="BZ93" i="4"/>
  <c r="CD92" i="4"/>
  <c r="CD91" i="4"/>
  <c r="CB91" i="4"/>
  <c r="CA90" i="4"/>
  <c r="BY90" i="4"/>
  <c r="CD90" i="4"/>
  <c r="CC90" i="4"/>
  <c r="CB90" i="4"/>
  <c r="CB89" i="4"/>
  <c r="BY89" i="4"/>
  <c r="CD89" i="4"/>
  <c r="CA89" i="4"/>
  <c r="BZ89" i="4"/>
  <c r="BX89" i="4"/>
  <c r="CC88" i="4"/>
  <c r="CA88" i="4"/>
  <c r="CD88" i="4"/>
  <c r="CB88" i="4"/>
  <c r="BY88" i="4"/>
  <c r="BX88" i="4"/>
  <c r="CD86" i="4"/>
  <c r="CA86" i="4"/>
  <c r="CB86" i="4"/>
  <c r="BZ86" i="4"/>
  <c r="BX86" i="4"/>
  <c r="CB85" i="4"/>
  <c r="CD84" i="4"/>
  <c r="BX84" i="4"/>
  <c r="CD83" i="4"/>
  <c r="CB83" i="4"/>
  <c r="CD82" i="4"/>
  <c r="CA82" i="4"/>
  <c r="CC82" i="4"/>
  <c r="CB82" i="4"/>
  <c r="BZ82" i="4"/>
  <c r="BX82" i="4"/>
  <c r="CC81" i="4"/>
  <c r="BY81" i="4"/>
  <c r="CD81" i="4"/>
  <c r="CB81" i="4"/>
  <c r="CA81" i="4"/>
  <c r="BZ81" i="4"/>
  <c r="CC80" i="4"/>
  <c r="CA80" i="4"/>
  <c r="BX80" i="4"/>
  <c r="CD80" i="4"/>
  <c r="CB80" i="4"/>
  <c r="BZ80" i="4"/>
  <c r="BY80" i="4"/>
  <c r="CC79" i="4"/>
  <c r="CA79" i="4"/>
  <c r="CB79" i="4"/>
  <c r="CB78" i="4"/>
  <c r="CA78" i="4"/>
  <c r="BY78" i="4"/>
  <c r="CD78" i="4"/>
  <c r="CC78" i="4"/>
  <c r="BZ78" i="4"/>
  <c r="CD76" i="4"/>
  <c r="CD75" i="4"/>
  <c r="BX75" i="4"/>
  <c r="CB75" i="4"/>
  <c r="BZ75" i="4"/>
  <c r="CD74" i="4"/>
  <c r="CB74" i="4"/>
  <c r="CA74" i="4"/>
  <c r="BY74" i="4"/>
  <c r="CC74" i="4"/>
  <c r="BZ74" i="4"/>
  <c r="BX74" i="4"/>
  <c r="CC73" i="4"/>
  <c r="CB73" i="4"/>
  <c r="BZ73" i="4"/>
  <c r="BY73" i="4"/>
  <c r="CD73" i="4"/>
  <c r="CA73" i="4"/>
  <c r="BX73" i="4"/>
  <c r="CC72" i="4"/>
  <c r="CA72" i="4"/>
  <c r="BX72" i="4"/>
  <c r="CD72" i="4"/>
  <c r="CB72" i="4"/>
  <c r="BY72" i="4"/>
  <c r="CC71" i="4"/>
  <c r="CA71" i="4"/>
  <c r="BY71" i="4"/>
  <c r="CB71" i="4"/>
  <c r="CB70" i="4"/>
  <c r="CA70" i="4"/>
  <c r="BY70" i="4"/>
  <c r="CD70" i="4"/>
  <c r="BZ70" i="4"/>
  <c r="CC68" i="4"/>
  <c r="CD68" i="4"/>
  <c r="CD67" i="4"/>
  <c r="CB67" i="4"/>
  <c r="CD66" i="4"/>
  <c r="CB66" i="4"/>
  <c r="CA66" i="4"/>
  <c r="BY66" i="4"/>
  <c r="CC66" i="4"/>
  <c r="BZ66" i="4"/>
  <c r="BX66" i="4"/>
  <c r="BZ65" i="4"/>
  <c r="BY65" i="4"/>
  <c r="CD65" i="4"/>
  <c r="CB65" i="4"/>
  <c r="CA65" i="4"/>
  <c r="BX65" i="4"/>
  <c r="CC64" i="4"/>
  <c r="CA64" i="4"/>
  <c r="CD64" i="4"/>
  <c r="CB64" i="4"/>
  <c r="BZ64" i="4"/>
  <c r="BY64" i="4"/>
  <c r="CD63" i="4"/>
  <c r="CA63" i="4"/>
  <c r="BY63" i="4"/>
  <c r="CD62" i="4"/>
  <c r="CB62" i="4"/>
  <c r="CA62" i="4"/>
  <c r="BY62" i="4"/>
  <c r="CC62" i="4"/>
  <c r="BZ62" i="4"/>
  <c r="CD60" i="4"/>
  <c r="CD59" i="4"/>
  <c r="BX59" i="4"/>
  <c r="CB59" i="4"/>
  <c r="CB58" i="4"/>
  <c r="CA58" i="4"/>
  <c r="BY58" i="4"/>
  <c r="CD58" i="4"/>
  <c r="CC58" i="4"/>
  <c r="BZ58" i="4"/>
  <c r="BX58" i="4"/>
  <c r="CC57" i="4"/>
  <c r="CB57" i="4"/>
  <c r="BZ57" i="4"/>
  <c r="BY57" i="4"/>
  <c r="CD57" i="4"/>
  <c r="CA57" i="4"/>
  <c r="CC56" i="4"/>
  <c r="CA56" i="4"/>
  <c r="BX56" i="4"/>
  <c r="CD56" i="4"/>
  <c r="CB56" i="4"/>
  <c r="BZ56" i="4"/>
  <c r="BY56" i="4"/>
  <c r="BY55" i="4"/>
  <c r="BX55" i="4"/>
  <c r="CA55" i="4"/>
  <c r="CD54" i="4"/>
  <c r="CB54" i="4"/>
  <c r="BZ54" i="4"/>
  <c r="BY54" i="4"/>
  <c r="CC54" i="4"/>
  <c r="CA54" i="4"/>
  <c r="BX54" i="4"/>
  <c r="BX53" i="4"/>
  <c r="CD52" i="4"/>
  <c r="CD51" i="4"/>
  <c r="CB51" i="4"/>
  <c r="BX51" i="4"/>
  <c r="CB50" i="4"/>
  <c r="CA50" i="4"/>
  <c r="BZ50" i="4"/>
  <c r="CD50" i="4"/>
  <c r="CC50" i="4"/>
  <c r="BY50" i="4"/>
  <c r="CC49" i="4"/>
  <c r="BZ49" i="4"/>
  <c r="BY49" i="4"/>
  <c r="CD49" i="4"/>
  <c r="CB49" i="4"/>
  <c r="CA49" i="4"/>
  <c r="BX49" i="4"/>
  <c r="CC48" i="4"/>
  <c r="CA48" i="4"/>
  <c r="BZ48" i="4"/>
  <c r="BX48" i="4"/>
  <c r="CD48" i="4"/>
  <c r="CB48" i="4"/>
  <c r="BY48" i="4"/>
  <c r="CA47" i="4"/>
  <c r="BY47" i="4"/>
  <c r="CC47" i="4"/>
  <c r="CD46" i="4"/>
  <c r="CB46" i="4"/>
  <c r="CA46" i="4"/>
  <c r="CC46" i="4"/>
  <c r="BZ46" i="4"/>
  <c r="BY46" i="4"/>
  <c r="CD44" i="4"/>
  <c r="CC44" i="4"/>
  <c r="CD43" i="4"/>
  <c r="CB43" i="4"/>
  <c r="CA43" i="4"/>
  <c r="BZ43" i="4"/>
  <c r="CD42" i="4"/>
  <c r="CB42" i="4"/>
  <c r="CC42" i="4"/>
  <c r="CA42" i="4"/>
  <c r="BZ42" i="4"/>
  <c r="BY42" i="4"/>
  <c r="BX42" i="4"/>
  <c r="CB41" i="4"/>
  <c r="BZ41" i="4"/>
  <c r="BY41" i="4"/>
  <c r="BX41" i="4"/>
  <c r="CD41" i="4"/>
  <c r="CC41" i="4"/>
  <c r="CA41" i="4"/>
  <c r="CD40" i="4"/>
  <c r="BZ40" i="4"/>
  <c r="BX40" i="4"/>
  <c r="CC40" i="4"/>
  <c r="CB40" i="4"/>
  <c r="CA40" i="4"/>
  <c r="BY40" i="4"/>
  <c r="CC39" i="4"/>
  <c r="CA39" i="4"/>
  <c r="BY39" i="4"/>
  <c r="CD38" i="4"/>
  <c r="CB38" i="4"/>
  <c r="CA38" i="4"/>
  <c r="BZ38" i="4"/>
  <c r="CC38" i="4"/>
  <c r="BY38" i="4"/>
  <c r="BX38" i="4"/>
  <c r="CD36" i="4"/>
  <c r="CC36" i="4"/>
  <c r="CA36" i="4"/>
  <c r="CD35" i="4"/>
  <c r="CB35" i="4"/>
  <c r="BX35" i="4"/>
  <c r="CD34" i="4"/>
  <c r="CB34" i="4"/>
  <c r="CA34" i="4"/>
  <c r="BZ34" i="4"/>
  <c r="CC34" i="4"/>
  <c r="BY34" i="4"/>
  <c r="BX34" i="4"/>
  <c r="CB33" i="4"/>
  <c r="BZ33" i="4"/>
  <c r="BY33" i="4"/>
  <c r="BX33" i="4"/>
  <c r="CD33" i="4"/>
  <c r="CC33" i="4"/>
  <c r="CA33" i="4"/>
  <c r="CD32" i="4"/>
  <c r="BZ32" i="4"/>
  <c r="CC32" i="4"/>
  <c r="CB32" i="4"/>
  <c r="CA32" i="4"/>
  <c r="BY32" i="4"/>
  <c r="BX32" i="4"/>
  <c r="CC31" i="4"/>
  <c r="CA31" i="4"/>
  <c r="BY31" i="4"/>
  <c r="CD30" i="4"/>
  <c r="CA30" i="4"/>
  <c r="BZ30" i="4"/>
  <c r="CC30" i="4"/>
  <c r="CB30" i="4"/>
  <c r="BY30" i="4"/>
  <c r="BX30" i="4"/>
  <c r="CD28" i="4"/>
  <c r="BZ28" i="4"/>
  <c r="CC28" i="4"/>
  <c r="CA28" i="4"/>
  <c r="CB27" i="4"/>
  <c r="BX27" i="4"/>
  <c r="CD27" i="4"/>
  <c r="CA27" i="4"/>
  <c r="CD26" i="4"/>
  <c r="CA26" i="4"/>
  <c r="BZ26" i="4"/>
  <c r="CC26" i="4"/>
  <c r="CB26" i="4"/>
  <c r="BY26" i="4"/>
  <c r="BX26" i="4"/>
  <c r="CB25" i="4"/>
  <c r="BY25" i="4"/>
  <c r="BX25" i="4"/>
  <c r="CD25" i="4"/>
  <c r="CC25" i="4"/>
  <c r="CA25" i="4"/>
  <c r="BZ25" i="4"/>
  <c r="CD24" i="4"/>
  <c r="BZ24" i="4"/>
  <c r="CC24" i="4"/>
  <c r="CB24" i="4"/>
  <c r="CA24" i="4"/>
  <c r="BY24" i="4"/>
  <c r="CC23" i="4"/>
  <c r="CB23" i="4"/>
  <c r="CA23" i="4"/>
  <c r="BY23" i="4"/>
  <c r="CD22" i="4"/>
  <c r="CA22" i="4"/>
  <c r="BZ22" i="4"/>
  <c r="CC22" i="4"/>
  <c r="CB22" i="4"/>
  <c r="BY22" i="4"/>
  <c r="BX22" i="4"/>
  <c r="CD20" i="4"/>
  <c r="CB19" i="4"/>
  <c r="BY19" i="4"/>
  <c r="BX19" i="4"/>
  <c r="CD19" i="4"/>
  <c r="CD18" i="4"/>
  <c r="CA18" i="4"/>
  <c r="BZ18" i="4"/>
  <c r="CC18" i="4"/>
  <c r="CB18" i="4"/>
  <c r="BY18" i="4"/>
  <c r="BX18" i="4"/>
  <c r="CC17" i="4"/>
  <c r="CB17" i="4"/>
  <c r="BY17" i="4"/>
  <c r="BX17" i="4"/>
  <c r="CD17" i="4"/>
  <c r="CA17" i="4"/>
  <c r="BZ17" i="4"/>
  <c r="CD16" i="4"/>
  <c r="CA16" i="4"/>
  <c r="BZ16" i="4"/>
  <c r="CC16" i="4"/>
  <c r="CB16" i="4"/>
  <c r="BY16" i="4"/>
  <c r="BX16" i="4"/>
  <c r="CC15" i="4"/>
  <c r="BY15" i="4"/>
  <c r="CA15" i="4"/>
  <c r="CD14" i="4"/>
  <c r="CA14" i="4"/>
  <c r="BZ14" i="4"/>
  <c r="CB14" i="4"/>
  <c r="BY14" i="4"/>
  <c r="BX14" i="4"/>
  <c r="CC13" i="4"/>
  <c r="CB13" i="4"/>
  <c r="CD12" i="4"/>
  <c r="BZ12" i="4"/>
  <c r="CC12" i="4"/>
  <c r="CB11" i="4"/>
  <c r="BX11" i="4"/>
  <c r="CD11" i="4"/>
  <c r="CD10" i="4"/>
  <c r="CA10" i="4"/>
  <c r="BZ10" i="4"/>
  <c r="CC10" i="4"/>
  <c r="CB10" i="4"/>
  <c r="BY10" i="4"/>
  <c r="BX10" i="4"/>
  <c r="CC9" i="4"/>
  <c r="CB9" i="4"/>
  <c r="BY9" i="4"/>
  <c r="BX9" i="4"/>
  <c r="CD9" i="4"/>
  <c r="CA9" i="4"/>
  <c r="BZ9" i="4"/>
  <c r="CD8" i="4"/>
  <c r="CA8" i="4"/>
  <c r="BZ8" i="4"/>
  <c r="CC8" i="4"/>
  <c r="CB8" i="4"/>
  <c r="BY8" i="4"/>
  <c r="BX8" i="4"/>
  <c r="CC7" i="4"/>
  <c r="BY7" i="4"/>
  <c r="BX7" i="4"/>
  <c r="CA7" i="4"/>
  <c r="CD6" i="4"/>
  <c r="CA6" i="4"/>
  <c r="BZ6" i="4"/>
  <c r="CB6" i="4"/>
  <c r="BY6" i="4"/>
  <c r="BX6" i="4"/>
  <c r="BX5" i="4"/>
  <c r="CD5" i="4"/>
  <c r="CA5" i="4"/>
  <c r="BZ5" i="4"/>
  <c r="CD3" i="4"/>
  <c r="CC3" i="4"/>
  <c r="CB3" i="4"/>
  <c r="CA3" i="4"/>
  <c r="BZ3" i="4"/>
  <c r="BY3" i="4"/>
  <c r="BX3" i="4"/>
  <c r="BT3" i="4"/>
  <c r="BS3" i="4"/>
  <c r="BR3" i="4"/>
  <c r="BQ3" i="4"/>
  <c r="BP3" i="4"/>
  <c r="BO3" i="4"/>
  <c r="BN3" i="4"/>
  <c r="BN165" i="4"/>
  <c r="BM165" i="4"/>
  <c r="BL165" i="4"/>
  <c r="Y9" i="5"/>
  <c r="BJ3" i="4"/>
  <c r="BH3" i="4"/>
  <c r="BG3" i="4"/>
  <c r="BF3" i="4"/>
  <c r="BE3" i="4"/>
  <c r="BD3" i="4"/>
  <c r="AZ3" i="4"/>
  <c r="AZ9" i="4" s="1"/>
  <c r="AY3" i="4"/>
  <c r="AY7" i="4" s="1"/>
  <c r="AX3" i="4"/>
  <c r="AX7" i="4" s="1"/>
  <c r="AW3" i="4"/>
  <c r="AW6" i="4" s="1"/>
  <c r="AV3" i="4"/>
  <c r="AV6" i="4" s="1"/>
  <c r="AU3" i="4"/>
  <c r="AU7" i="4" s="1"/>
  <c r="AT3" i="4"/>
  <c r="AT10" i="4" s="1"/>
  <c r="BD10" i="4" s="1"/>
  <c r="AW5" i="4"/>
  <c r="AW7" i="4"/>
  <c r="AW8" i="4"/>
  <c r="AY8" i="4"/>
  <c r="Y14" i="5"/>
  <c r="Y20" i="5"/>
  <c r="Y16" i="5"/>
  <c r="Y17" i="5"/>
  <c r="Y18" i="5"/>
  <c r="Y19" i="5"/>
  <c r="Y15" i="5"/>
  <c r="Y8" i="5"/>
  <c r="Y3" i="5"/>
  <c r="Y5" i="5"/>
  <c r="Y6" i="5"/>
  <c r="Y7" i="5"/>
  <c r="Y4" i="5"/>
  <c r="I12" i="5"/>
  <c r="I18" i="5"/>
  <c r="I9" i="5"/>
  <c r="I3" i="5"/>
  <c r="I13" i="5"/>
  <c r="H13" i="5"/>
  <c r="H14" i="5"/>
  <c r="I14" i="5"/>
  <c r="H17" i="5"/>
  <c r="I17" i="5"/>
  <c r="I16" i="5"/>
  <c r="H16" i="5"/>
  <c r="H5" i="5"/>
  <c r="H4" i="5"/>
  <c r="I4" i="5"/>
  <c r="I7" i="5"/>
  <c r="H8" i="5"/>
  <c r="I8" i="5"/>
  <c r="I5" i="5"/>
  <c r="H7" i="5"/>
  <c r="AU28" i="4"/>
  <c r="BE28" i="4" s="1"/>
  <c r="AU92" i="4"/>
  <c r="BE92" i="4" s="1"/>
  <c r="AT104" i="4"/>
  <c r="BD104" i="4" s="1"/>
  <c r="AT113" i="4"/>
  <c r="BD113" i="4" s="1"/>
  <c r="AV13" i="4"/>
  <c r="BF13" i="4" s="1"/>
  <c r="AI113" i="4"/>
  <c r="X113" i="4"/>
  <c r="AQ113" i="4" s="1"/>
  <c r="W113" i="4"/>
  <c r="AP113" i="4" s="1"/>
  <c r="V113" i="4"/>
  <c r="AO113" i="4" s="1"/>
  <c r="U113" i="4"/>
  <c r="AN113" i="4" s="1"/>
  <c r="T113" i="4"/>
  <c r="AM113" i="4" s="1"/>
  <c r="S113" i="4"/>
  <c r="AL113" i="4" s="1"/>
  <c r="R113" i="4"/>
  <c r="Q113" i="4"/>
  <c r="Z113" i="4" s="1"/>
  <c r="AI112" i="4"/>
  <c r="X112" i="4"/>
  <c r="AQ112" i="4" s="1"/>
  <c r="W112" i="4"/>
  <c r="AP112" i="4" s="1"/>
  <c r="V112" i="4"/>
  <c r="AO112" i="4" s="1"/>
  <c r="U112" i="4"/>
  <c r="AN112" i="4" s="1"/>
  <c r="T112" i="4"/>
  <c r="AM112" i="4" s="1"/>
  <c r="S112" i="4"/>
  <c r="AL112" i="4" s="1"/>
  <c r="R112" i="4"/>
  <c r="AA112" i="4" s="1"/>
  <c r="Q112" i="4"/>
  <c r="AJ112" i="4" s="1"/>
  <c r="AI111" i="4"/>
  <c r="X111" i="4"/>
  <c r="AQ111" i="4" s="1"/>
  <c r="W111" i="4"/>
  <c r="AP111" i="4" s="1"/>
  <c r="V111" i="4"/>
  <c r="AO111" i="4" s="1"/>
  <c r="U111" i="4"/>
  <c r="AN111" i="4" s="1"/>
  <c r="T111" i="4"/>
  <c r="AM111" i="4" s="1"/>
  <c r="S111" i="4"/>
  <c r="AB111" i="4" s="1"/>
  <c r="R111" i="4"/>
  <c r="AK111" i="4" s="1"/>
  <c r="Q111" i="4"/>
  <c r="AJ111" i="4" s="1"/>
  <c r="AI110" i="4"/>
  <c r="X110" i="4"/>
  <c r="AQ110" i="4" s="1"/>
  <c r="W110" i="4"/>
  <c r="AP110" i="4" s="1"/>
  <c r="V110" i="4"/>
  <c r="AO110" i="4" s="1"/>
  <c r="U110" i="4"/>
  <c r="AN110" i="4" s="1"/>
  <c r="T110" i="4"/>
  <c r="AC110" i="4" s="1"/>
  <c r="S110" i="4"/>
  <c r="AL110" i="4" s="1"/>
  <c r="R110" i="4"/>
  <c r="AK110" i="4" s="1"/>
  <c r="Q110" i="4"/>
  <c r="AJ110" i="4" s="1"/>
  <c r="AI109" i="4"/>
  <c r="X109" i="4"/>
  <c r="AG109" i="4" s="1"/>
  <c r="W109" i="4"/>
  <c r="AP109" i="4" s="1"/>
  <c r="V109" i="4"/>
  <c r="AO109" i="4" s="1"/>
  <c r="U109" i="4"/>
  <c r="AD109" i="4" s="1"/>
  <c r="T109" i="4"/>
  <c r="AM109" i="4" s="1"/>
  <c r="S109" i="4"/>
  <c r="AL109" i="4" s="1"/>
  <c r="R109" i="4"/>
  <c r="AK109" i="4" s="1"/>
  <c r="Q109" i="4"/>
  <c r="AJ109" i="4" s="1"/>
  <c r="AI108" i="4"/>
  <c r="X108" i="4"/>
  <c r="AQ108" i="4" s="1"/>
  <c r="W108" i="4"/>
  <c r="AP108" i="4" s="1"/>
  <c r="V108" i="4"/>
  <c r="AE108" i="4" s="1"/>
  <c r="U108" i="4"/>
  <c r="AN108" i="4" s="1"/>
  <c r="T108" i="4"/>
  <c r="AM108" i="4" s="1"/>
  <c r="S108" i="4"/>
  <c r="AL108" i="4" s="1"/>
  <c r="R108" i="4"/>
  <c r="AK108" i="4" s="1"/>
  <c r="Q108" i="4"/>
  <c r="Z108" i="4" s="1"/>
  <c r="AO107" i="4"/>
  <c r="AI107" i="4"/>
  <c r="X107" i="4"/>
  <c r="W107" i="4"/>
  <c r="AF107" i="4" s="1"/>
  <c r="V107" i="4"/>
  <c r="AE107" i="4" s="1"/>
  <c r="U107" i="4"/>
  <c r="AN107" i="4" s="1"/>
  <c r="T107" i="4"/>
  <c r="AM107" i="4" s="1"/>
  <c r="S107" i="4"/>
  <c r="AL107" i="4" s="1"/>
  <c r="R107" i="4"/>
  <c r="AA107" i="4" s="1"/>
  <c r="Q107" i="4"/>
  <c r="AJ107" i="4" s="1"/>
  <c r="AI106" i="4"/>
  <c r="X106" i="4"/>
  <c r="AG106" i="4" s="1"/>
  <c r="W106" i="4"/>
  <c r="AF106" i="4" s="1"/>
  <c r="V106" i="4"/>
  <c r="AO106" i="4" s="1"/>
  <c r="U106" i="4"/>
  <c r="AN106" i="4" s="1"/>
  <c r="T106" i="4"/>
  <c r="AM106" i="4" s="1"/>
  <c r="S106" i="4"/>
  <c r="AB106" i="4" s="1"/>
  <c r="R106" i="4"/>
  <c r="AK106" i="4" s="1"/>
  <c r="Q106" i="4"/>
  <c r="AJ106" i="4" s="1"/>
  <c r="AI105" i="4"/>
  <c r="X105" i="4"/>
  <c r="AQ105" i="4" s="1"/>
  <c r="W105" i="4"/>
  <c r="AP105" i="4" s="1"/>
  <c r="V105" i="4"/>
  <c r="AO105" i="4" s="1"/>
  <c r="U105" i="4"/>
  <c r="AN105" i="4" s="1"/>
  <c r="T105" i="4"/>
  <c r="AC105" i="4" s="1"/>
  <c r="S105" i="4"/>
  <c r="AL105" i="4" s="1"/>
  <c r="R105" i="4"/>
  <c r="AK105" i="4" s="1"/>
  <c r="Q105" i="4"/>
  <c r="Z105" i="4" s="1"/>
  <c r="AI104" i="4"/>
  <c r="X104" i="4"/>
  <c r="AQ104" i="4" s="1"/>
  <c r="W104" i="4"/>
  <c r="AP104" i="4" s="1"/>
  <c r="V104" i="4"/>
  <c r="AO104" i="4" s="1"/>
  <c r="U104" i="4"/>
  <c r="AD104" i="4" s="1"/>
  <c r="T104" i="4"/>
  <c r="AM104" i="4" s="1"/>
  <c r="S104" i="4"/>
  <c r="AL104" i="4" s="1"/>
  <c r="R104" i="4"/>
  <c r="AA104" i="4" s="1"/>
  <c r="Q104" i="4"/>
  <c r="AJ104" i="4" s="1"/>
  <c r="AI103" i="4"/>
  <c r="X103" i="4"/>
  <c r="AQ103" i="4" s="1"/>
  <c r="W103" i="4"/>
  <c r="AP103" i="4" s="1"/>
  <c r="V103" i="4"/>
  <c r="AE103" i="4" s="1"/>
  <c r="U103" i="4"/>
  <c r="AN103" i="4" s="1"/>
  <c r="T103" i="4"/>
  <c r="AM103" i="4" s="1"/>
  <c r="S103" i="4"/>
  <c r="AB103" i="4" s="1"/>
  <c r="R103" i="4"/>
  <c r="AK103" i="4" s="1"/>
  <c r="Q103" i="4"/>
  <c r="AJ103" i="4" s="1"/>
  <c r="AI102" i="4"/>
  <c r="X102" i="4"/>
  <c r="AQ102" i="4" s="1"/>
  <c r="W102" i="4"/>
  <c r="AF102" i="4" s="1"/>
  <c r="V102" i="4"/>
  <c r="AO102" i="4" s="1"/>
  <c r="U102" i="4"/>
  <c r="T102" i="4"/>
  <c r="AC102" i="4" s="1"/>
  <c r="S102" i="4"/>
  <c r="AL102" i="4" s="1"/>
  <c r="R102" i="4"/>
  <c r="AK102" i="4" s="1"/>
  <c r="Q102" i="4"/>
  <c r="AJ102" i="4" s="1"/>
  <c r="AI101" i="4"/>
  <c r="X101" i="4"/>
  <c r="AG101" i="4" s="1"/>
  <c r="W101" i="4"/>
  <c r="AP101" i="4" s="1"/>
  <c r="V101" i="4"/>
  <c r="AO101" i="4" s="1"/>
  <c r="U101" i="4"/>
  <c r="AD101" i="4" s="1"/>
  <c r="T101" i="4"/>
  <c r="AC101" i="4" s="1"/>
  <c r="S101" i="4"/>
  <c r="AL101" i="4" s="1"/>
  <c r="R101" i="4"/>
  <c r="AK101" i="4" s="1"/>
  <c r="Q101" i="4"/>
  <c r="AJ101" i="4" s="1"/>
  <c r="AI100" i="4"/>
  <c r="X100" i="4"/>
  <c r="AQ100" i="4" s="1"/>
  <c r="W100" i="4"/>
  <c r="V100" i="4"/>
  <c r="AE100" i="4" s="1"/>
  <c r="U100" i="4"/>
  <c r="AD100" i="4" s="1"/>
  <c r="T100" i="4"/>
  <c r="AM100" i="4" s="1"/>
  <c r="S100" i="4"/>
  <c r="AL100" i="4" s="1"/>
  <c r="R100" i="4"/>
  <c r="AK100" i="4" s="1"/>
  <c r="Q100" i="4"/>
  <c r="Z100" i="4" s="1"/>
  <c r="AI99" i="4"/>
  <c r="X99" i="4"/>
  <c r="AQ99" i="4" s="1"/>
  <c r="W99" i="4"/>
  <c r="AF99" i="4" s="1"/>
  <c r="V99" i="4"/>
  <c r="AE99" i="4" s="1"/>
  <c r="U99" i="4"/>
  <c r="AN99" i="4" s="1"/>
  <c r="T99" i="4"/>
  <c r="AM99" i="4" s="1"/>
  <c r="S99" i="4"/>
  <c r="AL99" i="4" s="1"/>
  <c r="R99" i="4"/>
  <c r="AA99" i="4" s="1"/>
  <c r="Q99" i="4"/>
  <c r="AJ99" i="4" s="1"/>
  <c r="AI98" i="4"/>
  <c r="X98" i="4"/>
  <c r="AG98" i="4" s="1"/>
  <c r="W98" i="4"/>
  <c r="AF98" i="4" s="1"/>
  <c r="V98" i="4"/>
  <c r="AO98" i="4" s="1"/>
  <c r="U98" i="4"/>
  <c r="AN98" i="4" s="1"/>
  <c r="T98" i="4"/>
  <c r="AM98" i="4" s="1"/>
  <c r="S98" i="4"/>
  <c r="AB98" i="4" s="1"/>
  <c r="R98" i="4"/>
  <c r="AK98" i="4" s="1"/>
  <c r="Q98" i="4"/>
  <c r="AJ98" i="4" s="1"/>
  <c r="AJ97" i="4"/>
  <c r="AI97" i="4"/>
  <c r="X97" i="4"/>
  <c r="AG97" i="4" s="1"/>
  <c r="W97" i="4"/>
  <c r="AP97" i="4" s="1"/>
  <c r="V97" i="4"/>
  <c r="AO97" i="4" s="1"/>
  <c r="U97" i="4"/>
  <c r="AN97" i="4" s="1"/>
  <c r="T97" i="4"/>
  <c r="AC97" i="4" s="1"/>
  <c r="S97" i="4"/>
  <c r="AL97" i="4" s="1"/>
  <c r="R97" i="4"/>
  <c r="AK97" i="4" s="1"/>
  <c r="Q97" i="4"/>
  <c r="Z97" i="4" s="1"/>
  <c r="AI96" i="4"/>
  <c r="X96" i="4"/>
  <c r="AQ96" i="4" s="1"/>
  <c r="W96" i="4"/>
  <c r="AP96" i="4" s="1"/>
  <c r="V96" i="4"/>
  <c r="AO96" i="4" s="1"/>
  <c r="U96" i="4"/>
  <c r="AD96" i="4" s="1"/>
  <c r="T96" i="4"/>
  <c r="AM96" i="4" s="1"/>
  <c r="S96" i="4"/>
  <c r="R96" i="4"/>
  <c r="AA96" i="4" s="1"/>
  <c r="Q96" i="4"/>
  <c r="Z96" i="4" s="1"/>
  <c r="AI95" i="4"/>
  <c r="X95" i="4"/>
  <c r="AQ95" i="4" s="1"/>
  <c r="W95" i="4"/>
  <c r="AP95" i="4" s="1"/>
  <c r="V95" i="4"/>
  <c r="AE95" i="4" s="1"/>
  <c r="U95" i="4"/>
  <c r="AN95" i="4" s="1"/>
  <c r="T95" i="4"/>
  <c r="AM95" i="4" s="1"/>
  <c r="S95" i="4"/>
  <c r="AB95" i="4" s="1"/>
  <c r="R95" i="4"/>
  <c r="AA95" i="4" s="1"/>
  <c r="Q95" i="4"/>
  <c r="AJ95" i="4" s="1"/>
  <c r="AL94" i="4"/>
  <c r="AI94" i="4"/>
  <c r="X94" i="4"/>
  <c r="AQ94" i="4" s="1"/>
  <c r="W94" i="4"/>
  <c r="AF94" i="4" s="1"/>
  <c r="V94" i="4"/>
  <c r="AO94" i="4" s="1"/>
  <c r="U94" i="4"/>
  <c r="T94" i="4"/>
  <c r="AC94" i="4" s="1"/>
  <c r="S94" i="4"/>
  <c r="AB94" i="4" s="1"/>
  <c r="R94" i="4"/>
  <c r="AK94" i="4" s="1"/>
  <c r="Q94" i="4"/>
  <c r="AJ94" i="4" s="1"/>
  <c r="AI93" i="4"/>
  <c r="X93" i="4"/>
  <c r="AG93" i="4" s="1"/>
  <c r="W93" i="4"/>
  <c r="AP93" i="4" s="1"/>
  <c r="V93" i="4"/>
  <c r="AO93" i="4" s="1"/>
  <c r="U93" i="4"/>
  <c r="AD93" i="4" s="1"/>
  <c r="T93" i="4"/>
  <c r="AC93" i="4" s="1"/>
  <c r="S93" i="4"/>
  <c r="AL93" i="4" s="1"/>
  <c r="R93" i="4"/>
  <c r="AK93" i="4" s="1"/>
  <c r="Q93" i="4"/>
  <c r="AJ93" i="4" s="1"/>
  <c r="AI92" i="4"/>
  <c r="X92" i="4"/>
  <c r="AQ92" i="4" s="1"/>
  <c r="W92" i="4"/>
  <c r="V92" i="4"/>
  <c r="AE92" i="4" s="1"/>
  <c r="U92" i="4"/>
  <c r="AD92" i="4" s="1"/>
  <c r="T92" i="4"/>
  <c r="AM92" i="4" s="1"/>
  <c r="S92" i="4"/>
  <c r="AL92" i="4" s="1"/>
  <c r="R92" i="4"/>
  <c r="AK92" i="4" s="1"/>
  <c r="Q92" i="4"/>
  <c r="Z92" i="4" s="1"/>
  <c r="AP91" i="4"/>
  <c r="AI91" i="4"/>
  <c r="X91" i="4"/>
  <c r="AQ91" i="4" s="1"/>
  <c r="W91" i="4"/>
  <c r="AF91" i="4" s="1"/>
  <c r="V91" i="4"/>
  <c r="AE91" i="4" s="1"/>
  <c r="U91" i="4"/>
  <c r="AN91" i="4" s="1"/>
  <c r="T91" i="4"/>
  <c r="AM91" i="4" s="1"/>
  <c r="S91" i="4"/>
  <c r="AL91" i="4" s="1"/>
  <c r="R91" i="4"/>
  <c r="AA91" i="4" s="1"/>
  <c r="Q91" i="4"/>
  <c r="AJ91" i="4" s="1"/>
  <c r="AI90" i="4"/>
  <c r="AG90" i="4"/>
  <c r="X90" i="4"/>
  <c r="AQ90" i="4" s="1"/>
  <c r="W90" i="4"/>
  <c r="AF90" i="4" s="1"/>
  <c r="V90" i="4"/>
  <c r="AO90" i="4" s="1"/>
  <c r="U90" i="4"/>
  <c r="AN90" i="4" s="1"/>
  <c r="T90" i="4"/>
  <c r="AM90" i="4" s="1"/>
  <c r="S90" i="4"/>
  <c r="AB90" i="4" s="1"/>
  <c r="R90" i="4"/>
  <c r="AK90" i="4" s="1"/>
  <c r="Q90" i="4"/>
  <c r="AJ90" i="4" s="1"/>
  <c r="AI89" i="4"/>
  <c r="X89" i="4"/>
  <c r="AG89" i="4" s="1"/>
  <c r="W89" i="4"/>
  <c r="AP89" i="4" s="1"/>
  <c r="V89" i="4"/>
  <c r="AO89" i="4" s="1"/>
  <c r="U89" i="4"/>
  <c r="AN89" i="4" s="1"/>
  <c r="T89" i="4"/>
  <c r="AC89" i="4" s="1"/>
  <c r="S89" i="4"/>
  <c r="AL89" i="4" s="1"/>
  <c r="R89" i="4"/>
  <c r="AK89" i="4" s="1"/>
  <c r="Q89" i="4"/>
  <c r="AJ89" i="4" s="1"/>
  <c r="AI88" i="4"/>
  <c r="X88" i="4"/>
  <c r="AQ88" i="4" s="1"/>
  <c r="W88" i="4"/>
  <c r="AP88" i="4" s="1"/>
  <c r="V88" i="4"/>
  <c r="AO88" i="4" s="1"/>
  <c r="U88" i="4"/>
  <c r="AD88" i="4" s="1"/>
  <c r="T88" i="4"/>
  <c r="AM88" i="4" s="1"/>
  <c r="S88" i="4"/>
  <c r="AL88" i="4" s="1"/>
  <c r="R88" i="4"/>
  <c r="AK88" i="4" s="1"/>
  <c r="Q88" i="4"/>
  <c r="Z88" i="4" s="1"/>
  <c r="AI87" i="4"/>
  <c r="X87" i="4"/>
  <c r="AQ87" i="4" s="1"/>
  <c r="W87" i="4"/>
  <c r="AP87" i="4" s="1"/>
  <c r="V87" i="4"/>
  <c r="AE87" i="4" s="1"/>
  <c r="U87" i="4"/>
  <c r="AN87" i="4" s="1"/>
  <c r="T87" i="4"/>
  <c r="AM87" i="4" s="1"/>
  <c r="S87" i="4"/>
  <c r="AL87" i="4" s="1"/>
  <c r="R87" i="4"/>
  <c r="AA87" i="4" s="1"/>
  <c r="Q87" i="4"/>
  <c r="AJ87" i="4" s="1"/>
  <c r="AI86" i="4"/>
  <c r="X86" i="4"/>
  <c r="AG86" i="4" s="1"/>
  <c r="W86" i="4"/>
  <c r="V86" i="4"/>
  <c r="AE86" i="4" s="1"/>
  <c r="U86" i="4"/>
  <c r="AN86" i="4" s="1"/>
  <c r="T86" i="4"/>
  <c r="AM86" i="4" s="1"/>
  <c r="S86" i="4"/>
  <c r="AL86" i="4" s="1"/>
  <c r="R86" i="4"/>
  <c r="AK86" i="4" s="1"/>
  <c r="Q86" i="4"/>
  <c r="AJ86" i="4" s="1"/>
  <c r="AL85" i="4"/>
  <c r="AI85" i="4"/>
  <c r="X85" i="4"/>
  <c r="W85" i="4"/>
  <c r="AF85" i="4" s="1"/>
  <c r="V85" i="4"/>
  <c r="AE85" i="4" s="1"/>
  <c r="U85" i="4"/>
  <c r="AD85" i="4" s="1"/>
  <c r="T85" i="4"/>
  <c r="AM85" i="4" s="1"/>
  <c r="S85" i="4"/>
  <c r="AB85" i="4" s="1"/>
  <c r="R85" i="4"/>
  <c r="AK85" i="4" s="1"/>
  <c r="Q85" i="4"/>
  <c r="AJ85" i="4" s="1"/>
  <c r="AI84" i="4"/>
  <c r="X84" i="4"/>
  <c r="AG84" i="4" s="1"/>
  <c r="W84" i="4"/>
  <c r="AF84" i="4" s="1"/>
  <c r="V84" i="4"/>
  <c r="AE84" i="4" s="1"/>
  <c r="U84" i="4"/>
  <c r="AN84" i="4" s="1"/>
  <c r="T84" i="4"/>
  <c r="AC84" i="4" s="1"/>
  <c r="S84" i="4"/>
  <c r="AL84" i="4" s="1"/>
  <c r="R84" i="4"/>
  <c r="AK84" i="4" s="1"/>
  <c r="Q84" i="4"/>
  <c r="AJ84" i="4" s="1"/>
  <c r="AI83" i="4"/>
  <c r="X83" i="4"/>
  <c r="AG83" i="4" s="1"/>
  <c r="W83" i="4"/>
  <c r="AF83" i="4" s="1"/>
  <c r="V83" i="4"/>
  <c r="AO83" i="4" s="1"/>
  <c r="U83" i="4"/>
  <c r="AD83" i="4" s="1"/>
  <c r="T83" i="4"/>
  <c r="AM83" i="4" s="1"/>
  <c r="S83" i="4"/>
  <c r="AL83" i="4" s="1"/>
  <c r="R83" i="4"/>
  <c r="Q83" i="4"/>
  <c r="Z83" i="4" s="1"/>
  <c r="AQ82" i="4"/>
  <c r="AO82" i="4"/>
  <c r="AI82" i="4"/>
  <c r="X82" i="4"/>
  <c r="AG82" i="4" s="1"/>
  <c r="W82" i="4"/>
  <c r="AP82" i="4" s="1"/>
  <c r="V82" i="4"/>
  <c r="AE82" i="4" s="1"/>
  <c r="U82" i="4"/>
  <c r="AN82" i="4" s="1"/>
  <c r="T82" i="4"/>
  <c r="AM82" i="4" s="1"/>
  <c r="S82" i="4"/>
  <c r="AL82" i="4" s="1"/>
  <c r="R82" i="4"/>
  <c r="AA82" i="4" s="1"/>
  <c r="Q82" i="4"/>
  <c r="Z82" i="4" s="1"/>
  <c r="AI81" i="4"/>
  <c r="X81" i="4"/>
  <c r="AQ81" i="4" s="1"/>
  <c r="W81" i="4"/>
  <c r="AF81" i="4" s="1"/>
  <c r="V81" i="4"/>
  <c r="AO81" i="4" s="1"/>
  <c r="U81" i="4"/>
  <c r="AN81" i="4" s="1"/>
  <c r="T81" i="4"/>
  <c r="S81" i="4"/>
  <c r="AB81" i="4" s="1"/>
  <c r="R81" i="4"/>
  <c r="AA81" i="4" s="1"/>
  <c r="Q81" i="4"/>
  <c r="Z81" i="4" s="1"/>
  <c r="AQ80" i="4"/>
  <c r="AI80" i="4"/>
  <c r="X80" i="4"/>
  <c r="AG80" i="4" s="1"/>
  <c r="W80" i="4"/>
  <c r="AP80" i="4" s="1"/>
  <c r="V80" i="4"/>
  <c r="AO80" i="4" s="1"/>
  <c r="U80" i="4"/>
  <c r="AN80" i="4" s="1"/>
  <c r="T80" i="4"/>
  <c r="AC80" i="4" s="1"/>
  <c r="S80" i="4"/>
  <c r="AB80" i="4" s="1"/>
  <c r="R80" i="4"/>
  <c r="AA80" i="4" s="1"/>
  <c r="Q80" i="4"/>
  <c r="AJ80" i="4" s="1"/>
  <c r="AI79" i="4"/>
  <c r="X79" i="4"/>
  <c r="AQ79" i="4" s="1"/>
  <c r="W79" i="4"/>
  <c r="AP79" i="4" s="1"/>
  <c r="V79" i="4"/>
  <c r="U79" i="4"/>
  <c r="AD79" i="4" s="1"/>
  <c r="T79" i="4"/>
  <c r="AC79" i="4" s="1"/>
  <c r="S79" i="4"/>
  <c r="AB79" i="4" s="1"/>
  <c r="R79" i="4"/>
  <c r="AK79" i="4" s="1"/>
  <c r="Q79" i="4"/>
  <c r="Z79" i="4" s="1"/>
  <c r="AI78" i="4"/>
  <c r="X78" i="4"/>
  <c r="AQ78" i="4" s="1"/>
  <c r="W78" i="4"/>
  <c r="AP78" i="4" s="1"/>
  <c r="V78" i="4"/>
  <c r="AE78" i="4" s="1"/>
  <c r="U78" i="4"/>
  <c r="AD78" i="4" s="1"/>
  <c r="T78" i="4"/>
  <c r="AC78" i="4" s="1"/>
  <c r="S78" i="4"/>
  <c r="AL78" i="4" s="1"/>
  <c r="R78" i="4"/>
  <c r="AA78" i="4" s="1"/>
  <c r="Q78" i="4"/>
  <c r="AJ78" i="4" s="1"/>
  <c r="AP77" i="4"/>
  <c r="AI77" i="4"/>
  <c r="X77" i="4"/>
  <c r="W77" i="4"/>
  <c r="AF77" i="4" s="1"/>
  <c r="V77" i="4"/>
  <c r="AE77" i="4" s="1"/>
  <c r="U77" i="4"/>
  <c r="AD77" i="4" s="1"/>
  <c r="T77" i="4"/>
  <c r="AM77" i="4" s="1"/>
  <c r="S77" i="4"/>
  <c r="AB77" i="4" s="1"/>
  <c r="R77" i="4"/>
  <c r="AK77" i="4" s="1"/>
  <c r="Q77" i="4"/>
  <c r="AJ77" i="4" s="1"/>
  <c r="AI76" i="4"/>
  <c r="X76" i="4"/>
  <c r="AG76" i="4" s="1"/>
  <c r="W76" i="4"/>
  <c r="AF76" i="4" s="1"/>
  <c r="V76" i="4"/>
  <c r="AE76" i="4" s="1"/>
  <c r="U76" i="4"/>
  <c r="AN76" i="4" s="1"/>
  <c r="T76" i="4"/>
  <c r="AC76" i="4" s="1"/>
  <c r="S76" i="4"/>
  <c r="AL76" i="4" s="1"/>
  <c r="R76" i="4"/>
  <c r="AK76" i="4" s="1"/>
  <c r="Q76" i="4"/>
  <c r="AJ76" i="4" s="1"/>
  <c r="AI75" i="4"/>
  <c r="X75" i="4"/>
  <c r="AG75" i="4" s="1"/>
  <c r="W75" i="4"/>
  <c r="AF75" i="4" s="1"/>
  <c r="V75" i="4"/>
  <c r="AO75" i="4" s="1"/>
  <c r="U75" i="4"/>
  <c r="AD75" i="4" s="1"/>
  <c r="T75" i="4"/>
  <c r="AM75" i="4" s="1"/>
  <c r="S75" i="4"/>
  <c r="AL75" i="4" s="1"/>
  <c r="R75" i="4"/>
  <c r="AK75" i="4" s="1"/>
  <c r="Q75" i="4"/>
  <c r="Z75" i="4" s="1"/>
  <c r="AI74" i="4"/>
  <c r="X74" i="4"/>
  <c r="AG74" i="4" s="1"/>
  <c r="W74" i="4"/>
  <c r="AP74" i="4" s="1"/>
  <c r="V74" i="4"/>
  <c r="AE74" i="4" s="1"/>
  <c r="U74" i="4"/>
  <c r="AN74" i="4" s="1"/>
  <c r="T74" i="4"/>
  <c r="AM74" i="4" s="1"/>
  <c r="S74" i="4"/>
  <c r="AL74" i="4" s="1"/>
  <c r="R74" i="4"/>
  <c r="AA74" i="4" s="1"/>
  <c r="Q74" i="4"/>
  <c r="Z74" i="4" s="1"/>
  <c r="AI73" i="4"/>
  <c r="X73" i="4"/>
  <c r="AQ73" i="4" s="1"/>
  <c r="W73" i="4"/>
  <c r="AF73" i="4" s="1"/>
  <c r="V73" i="4"/>
  <c r="AO73" i="4" s="1"/>
  <c r="U73" i="4"/>
  <c r="AN73" i="4" s="1"/>
  <c r="T73" i="4"/>
  <c r="AM73" i="4" s="1"/>
  <c r="S73" i="4"/>
  <c r="AB73" i="4" s="1"/>
  <c r="R73" i="4"/>
  <c r="AA73" i="4" s="1"/>
  <c r="Q73" i="4"/>
  <c r="Z73" i="4" s="1"/>
  <c r="AI72" i="4"/>
  <c r="X72" i="4"/>
  <c r="AG72" i="4" s="1"/>
  <c r="W72" i="4"/>
  <c r="AP72" i="4" s="1"/>
  <c r="V72" i="4"/>
  <c r="AO72" i="4" s="1"/>
  <c r="U72" i="4"/>
  <c r="AN72" i="4" s="1"/>
  <c r="T72" i="4"/>
  <c r="AC72" i="4" s="1"/>
  <c r="S72" i="4"/>
  <c r="AB72" i="4" s="1"/>
  <c r="R72" i="4"/>
  <c r="AA72" i="4" s="1"/>
  <c r="Q72" i="4"/>
  <c r="AJ72" i="4" s="1"/>
  <c r="AI71" i="4"/>
  <c r="AE71" i="4"/>
  <c r="X71" i="4"/>
  <c r="AQ71" i="4" s="1"/>
  <c r="W71" i="4"/>
  <c r="AP71" i="4" s="1"/>
  <c r="V71" i="4"/>
  <c r="AO71" i="4" s="1"/>
  <c r="U71" i="4"/>
  <c r="AD71" i="4" s="1"/>
  <c r="T71" i="4"/>
  <c r="AC71" i="4" s="1"/>
  <c r="S71" i="4"/>
  <c r="AB71" i="4" s="1"/>
  <c r="R71" i="4"/>
  <c r="AK71" i="4" s="1"/>
  <c r="Q71" i="4"/>
  <c r="Z71" i="4" s="1"/>
  <c r="AI70" i="4"/>
  <c r="X70" i="4"/>
  <c r="AQ70" i="4" s="1"/>
  <c r="W70" i="4"/>
  <c r="AP70" i="4" s="1"/>
  <c r="V70" i="4"/>
  <c r="AE70" i="4" s="1"/>
  <c r="U70" i="4"/>
  <c r="AD70" i="4" s="1"/>
  <c r="T70" i="4"/>
  <c r="AC70" i="4" s="1"/>
  <c r="S70" i="4"/>
  <c r="AL70" i="4" s="1"/>
  <c r="R70" i="4"/>
  <c r="AA70" i="4" s="1"/>
  <c r="Q70" i="4"/>
  <c r="AJ70" i="4" s="1"/>
  <c r="AI69" i="4"/>
  <c r="X69" i="4"/>
  <c r="AQ69" i="4" s="1"/>
  <c r="W69" i="4"/>
  <c r="AF69" i="4" s="1"/>
  <c r="V69" i="4"/>
  <c r="U69" i="4"/>
  <c r="AD69" i="4" s="1"/>
  <c r="T69" i="4"/>
  <c r="AM69" i="4" s="1"/>
  <c r="S69" i="4"/>
  <c r="AB69" i="4" s="1"/>
  <c r="R69" i="4"/>
  <c r="AK69" i="4" s="1"/>
  <c r="Q69" i="4"/>
  <c r="AJ69" i="4" s="1"/>
  <c r="AM68" i="4"/>
  <c r="AI68" i="4"/>
  <c r="X68" i="4"/>
  <c r="AG68" i="4" s="1"/>
  <c r="W68" i="4"/>
  <c r="AP68" i="4" s="1"/>
  <c r="V68" i="4"/>
  <c r="AE68" i="4" s="1"/>
  <c r="U68" i="4"/>
  <c r="AN68" i="4" s="1"/>
  <c r="T68" i="4"/>
  <c r="AC68" i="4" s="1"/>
  <c r="S68" i="4"/>
  <c r="AL68" i="4" s="1"/>
  <c r="R68" i="4"/>
  <c r="AK68" i="4" s="1"/>
  <c r="Q68" i="4"/>
  <c r="AJ68" i="4" s="1"/>
  <c r="AI67" i="4"/>
  <c r="X67" i="4"/>
  <c r="AQ67" i="4" s="1"/>
  <c r="W67" i="4"/>
  <c r="AF67" i="4" s="1"/>
  <c r="V67" i="4"/>
  <c r="AO67" i="4" s="1"/>
  <c r="U67" i="4"/>
  <c r="AD67" i="4" s="1"/>
  <c r="T67" i="4"/>
  <c r="AM67" i="4" s="1"/>
  <c r="S67" i="4"/>
  <c r="AL67" i="4" s="1"/>
  <c r="R67" i="4"/>
  <c r="AK67" i="4" s="1"/>
  <c r="Q67" i="4"/>
  <c r="Z67" i="4" s="1"/>
  <c r="AI66" i="4"/>
  <c r="X66" i="4"/>
  <c r="AG66" i="4" s="1"/>
  <c r="W66" i="4"/>
  <c r="AP66" i="4" s="1"/>
  <c r="V66" i="4"/>
  <c r="AE66" i="4" s="1"/>
  <c r="U66" i="4"/>
  <c r="AN66" i="4" s="1"/>
  <c r="T66" i="4"/>
  <c r="AM66" i="4" s="1"/>
  <c r="S66" i="4"/>
  <c r="AL66" i="4" s="1"/>
  <c r="R66" i="4"/>
  <c r="AA66" i="4" s="1"/>
  <c r="Q66" i="4"/>
  <c r="AJ66" i="4" s="1"/>
  <c r="AI65" i="4"/>
  <c r="X65" i="4"/>
  <c r="AQ65" i="4" s="1"/>
  <c r="W65" i="4"/>
  <c r="AF65" i="4" s="1"/>
  <c r="V65" i="4"/>
  <c r="AO65" i="4" s="1"/>
  <c r="U65" i="4"/>
  <c r="AN65" i="4" s="1"/>
  <c r="T65" i="4"/>
  <c r="AM65" i="4" s="1"/>
  <c r="S65" i="4"/>
  <c r="AB65" i="4" s="1"/>
  <c r="R65" i="4"/>
  <c r="AK65" i="4" s="1"/>
  <c r="Q65" i="4"/>
  <c r="Z65" i="4" s="1"/>
  <c r="AI64" i="4"/>
  <c r="X64" i="4"/>
  <c r="AG64" i="4" s="1"/>
  <c r="W64" i="4"/>
  <c r="AP64" i="4" s="1"/>
  <c r="V64" i="4"/>
  <c r="AO64" i="4" s="1"/>
  <c r="U64" i="4"/>
  <c r="AN64" i="4" s="1"/>
  <c r="T64" i="4"/>
  <c r="AC64" i="4" s="1"/>
  <c r="S64" i="4"/>
  <c r="AL64" i="4" s="1"/>
  <c r="R64" i="4"/>
  <c r="AA64" i="4" s="1"/>
  <c r="Q64" i="4"/>
  <c r="AJ64" i="4" s="1"/>
  <c r="AI63" i="4"/>
  <c r="X63" i="4"/>
  <c r="AQ63" i="4" s="1"/>
  <c r="W63" i="4"/>
  <c r="AP63" i="4" s="1"/>
  <c r="V63" i="4"/>
  <c r="AO63" i="4" s="1"/>
  <c r="U63" i="4"/>
  <c r="AD63" i="4" s="1"/>
  <c r="T63" i="4"/>
  <c r="AM63" i="4" s="1"/>
  <c r="S63" i="4"/>
  <c r="AB63" i="4" s="1"/>
  <c r="R63" i="4"/>
  <c r="AK63" i="4" s="1"/>
  <c r="Q63" i="4"/>
  <c r="Z63" i="4" s="1"/>
  <c r="AM62" i="4"/>
  <c r="AI62" i="4"/>
  <c r="X62" i="4"/>
  <c r="AQ62" i="4" s="1"/>
  <c r="W62" i="4"/>
  <c r="AP62" i="4" s="1"/>
  <c r="V62" i="4"/>
  <c r="AE62" i="4" s="1"/>
  <c r="U62" i="4"/>
  <c r="T62" i="4"/>
  <c r="AC62" i="4" s="1"/>
  <c r="S62" i="4"/>
  <c r="AL62" i="4" s="1"/>
  <c r="R62" i="4"/>
  <c r="AA62" i="4" s="1"/>
  <c r="Q62" i="4"/>
  <c r="AJ62" i="4" s="1"/>
  <c r="AI61" i="4"/>
  <c r="X61" i="4"/>
  <c r="AQ61" i="4" s="1"/>
  <c r="W61" i="4"/>
  <c r="AF61" i="4" s="1"/>
  <c r="V61" i="4"/>
  <c r="AO61" i="4" s="1"/>
  <c r="U61" i="4"/>
  <c r="AD61" i="4" s="1"/>
  <c r="T61" i="4"/>
  <c r="AM61" i="4" s="1"/>
  <c r="S61" i="4"/>
  <c r="AB61" i="4" s="1"/>
  <c r="R61" i="4"/>
  <c r="AK61" i="4" s="1"/>
  <c r="Q61" i="4"/>
  <c r="AJ61" i="4" s="1"/>
  <c r="AI60" i="4"/>
  <c r="X60" i="4"/>
  <c r="AG60" i="4" s="1"/>
  <c r="W60" i="4"/>
  <c r="AP60" i="4" s="1"/>
  <c r="V60" i="4"/>
  <c r="AE60" i="4" s="1"/>
  <c r="U60" i="4"/>
  <c r="AN60" i="4" s="1"/>
  <c r="T60" i="4"/>
  <c r="AC60" i="4" s="1"/>
  <c r="S60" i="4"/>
  <c r="AL60" i="4" s="1"/>
  <c r="R60" i="4"/>
  <c r="AK60" i="4" s="1"/>
  <c r="Q60" i="4"/>
  <c r="AJ60" i="4" s="1"/>
  <c r="AI59" i="4"/>
  <c r="X59" i="4"/>
  <c r="W59" i="4"/>
  <c r="AF59" i="4" s="1"/>
  <c r="V59" i="4"/>
  <c r="AO59" i="4" s="1"/>
  <c r="U59" i="4"/>
  <c r="AD59" i="4" s="1"/>
  <c r="T59" i="4"/>
  <c r="AM59" i="4" s="1"/>
  <c r="S59" i="4"/>
  <c r="AL59" i="4" s="1"/>
  <c r="R59" i="4"/>
  <c r="AK59" i="4" s="1"/>
  <c r="Q59" i="4"/>
  <c r="Z59" i="4" s="1"/>
  <c r="AI58" i="4"/>
  <c r="X58" i="4"/>
  <c r="AG58" i="4" s="1"/>
  <c r="W58" i="4"/>
  <c r="V58" i="4"/>
  <c r="AE58" i="4" s="1"/>
  <c r="U58" i="4"/>
  <c r="AN58" i="4" s="1"/>
  <c r="T58" i="4"/>
  <c r="AM58" i="4" s="1"/>
  <c r="S58" i="4"/>
  <c r="AL58" i="4" s="1"/>
  <c r="R58" i="4"/>
  <c r="AA58" i="4" s="1"/>
  <c r="Q58" i="4"/>
  <c r="AJ58" i="4" s="1"/>
  <c r="AJ57" i="4"/>
  <c r="AI57" i="4"/>
  <c r="X57" i="4"/>
  <c r="AQ57" i="4" s="1"/>
  <c r="W57" i="4"/>
  <c r="AF57" i="4" s="1"/>
  <c r="V57" i="4"/>
  <c r="AO57" i="4" s="1"/>
  <c r="U57" i="4"/>
  <c r="AN57" i="4" s="1"/>
  <c r="T57" i="4"/>
  <c r="AM57" i="4" s="1"/>
  <c r="S57" i="4"/>
  <c r="AB57" i="4" s="1"/>
  <c r="R57" i="4"/>
  <c r="AK57" i="4" s="1"/>
  <c r="Q57" i="4"/>
  <c r="Z57" i="4" s="1"/>
  <c r="AI56" i="4"/>
  <c r="X56" i="4"/>
  <c r="AG56" i="4" s="1"/>
  <c r="W56" i="4"/>
  <c r="AP56" i="4" s="1"/>
  <c r="V56" i="4"/>
  <c r="AO56" i="4" s="1"/>
  <c r="U56" i="4"/>
  <c r="T56" i="4"/>
  <c r="AC56" i="4" s="1"/>
  <c r="S56" i="4"/>
  <c r="AL56" i="4" s="1"/>
  <c r="R56" i="4"/>
  <c r="AA56" i="4" s="1"/>
  <c r="Q56" i="4"/>
  <c r="AJ56" i="4" s="1"/>
  <c r="AI55" i="4"/>
  <c r="X55" i="4"/>
  <c r="AQ55" i="4" s="1"/>
  <c r="W55" i="4"/>
  <c r="AP55" i="4" s="1"/>
  <c r="V55" i="4"/>
  <c r="U55" i="4"/>
  <c r="AD55" i="4" s="1"/>
  <c r="T55" i="4"/>
  <c r="AM55" i="4" s="1"/>
  <c r="S55" i="4"/>
  <c r="AB55" i="4" s="1"/>
  <c r="R55" i="4"/>
  <c r="AK55" i="4" s="1"/>
  <c r="Q55" i="4"/>
  <c r="Z55" i="4" s="1"/>
  <c r="AM54" i="4"/>
  <c r="AI54" i="4"/>
  <c r="X54" i="4"/>
  <c r="AQ54" i="4" s="1"/>
  <c r="W54" i="4"/>
  <c r="V54" i="4"/>
  <c r="AE54" i="4" s="1"/>
  <c r="U54" i="4"/>
  <c r="AN54" i="4" s="1"/>
  <c r="T54" i="4"/>
  <c r="AC54" i="4" s="1"/>
  <c r="S54" i="4"/>
  <c r="AL54" i="4" s="1"/>
  <c r="R54" i="4"/>
  <c r="AA54" i="4" s="1"/>
  <c r="Q54" i="4"/>
  <c r="AJ54" i="4" s="1"/>
  <c r="AI53" i="4"/>
  <c r="X53" i="4"/>
  <c r="W53" i="4"/>
  <c r="AF53" i="4" s="1"/>
  <c r="V53" i="4"/>
  <c r="AO53" i="4" s="1"/>
  <c r="U53" i="4"/>
  <c r="AD53" i="4" s="1"/>
  <c r="T53" i="4"/>
  <c r="AM53" i="4" s="1"/>
  <c r="S53" i="4"/>
  <c r="AB53" i="4" s="1"/>
  <c r="R53" i="4"/>
  <c r="AK53" i="4" s="1"/>
  <c r="Q53" i="4"/>
  <c r="AJ53" i="4" s="1"/>
  <c r="AI52" i="4"/>
  <c r="X52" i="4"/>
  <c r="AG52" i="4" s="1"/>
  <c r="W52" i="4"/>
  <c r="AP52" i="4" s="1"/>
  <c r="V52" i="4"/>
  <c r="AE52" i="4" s="1"/>
  <c r="U52" i="4"/>
  <c r="AN52" i="4" s="1"/>
  <c r="T52" i="4"/>
  <c r="AC52" i="4" s="1"/>
  <c r="S52" i="4"/>
  <c r="AL52" i="4" s="1"/>
  <c r="R52" i="4"/>
  <c r="AK52" i="4" s="1"/>
  <c r="Q52" i="4"/>
  <c r="AJ52" i="4" s="1"/>
  <c r="AN51" i="4"/>
  <c r="AI51" i="4"/>
  <c r="X51" i="4"/>
  <c r="AQ51" i="4" s="1"/>
  <c r="W51" i="4"/>
  <c r="AF51" i="4" s="1"/>
  <c r="V51" i="4"/>
  <c r="AO51" i="4" s="1"/>
  <c r="U51" i="4"/>
  <c r="AD51" i="4" s="1"/>
  <c r="T51" i="4"/>
  <c r="AM51" i="4" s="1"/>
  <c r="S51" i="4"/>
  <c r="AL51" i="4" s="1"/>
  <c r="R51" i="4"/>
  <c r="Q51" i="4"/>
  <c r="Z51" i="4" s="1"/>
  <c r="AI50" i="4"/>
  <c r="X50" i="4"/>
  <c r="AQ50" i="4" s="1"/>
  <c r="W50" i="4"/>
  <c r="V50" i="4"/>
  <c r="AE50" i="4" s="1"/>
  <c r="U50" i="4"/>
  <c r="AN50" i="4" s="1"/>
  <c r="T50" i="4"/>
  <c r="AM50" i="4" s="1"/>
  <c r="S50" i="4"/>
  <c r="AB50" i="4" s="1"/>
  <c r="R50" i="4"/>
  <c r="AA50" i="4" s="1"/>
  <c r="Q50" i="4"/>
  <c r="Z50" i="4" s="1"/>
  <c r="AP49" i="4"/>
  <c r="AI49" i="4"/>
  <c r="X49" i="4"/>
  <c r="AQ49" i="4" s="1"/>
  <c r="W49" i="4"/>
  <c r="AF49" i="4" s="1"/>
  <c r="V49" i="4"/>
  <c r="AO49" i="4" s="1"/>
  <c r="U49" i="4"/>
  <c r="AN49" i="4" s="1"/>
  <c r="T49" i="4"/>
  <c r="AM49" i="4" s="1"/>
  <c r="S49" i="4"/>
  <c r="AB49" i="4" s="1"/>
  <c r="R49" i="4"/>
  <c r="AA49" i="4" s="1"/>
  <c r="Q49" i="4"/>
  <c r="Z49" i="4" s="1"/>
  <c r="AI48" i="4"/>
  <c r="X48" i="4"/>
  <c r="AG48" i="4" s="1"/>
  <c r="W48" i="4"/>
  <c r="AP48" i="4" s="1"/>
  <c r="V48" i="4"/>
  <c r="AO48" i="4" s="1"/>
  <c r="U48" i="4"/>
  <c r="AN48" i="4" s="1"/>
  <c r="T48" i="4"/>
  <c r="AM48" i="4" s="1"/>
  <c r="S48" i="4"/>
  <c r="AL48" i="4" s="1"/>
  <c r="R48" i="4"/>
  <c r="AA48" i="4" s="1"/>
  <c r="Q48" i="4"/>
  <c r="AJ48" i="4" s="1"/>
  <c r="AI47" i="4"/>
  <c r="X47" i="4"/>
  <c r="AG47" i="4" s="1"/>
  <c r="W47" i="4"/>
  <c r="AP47" i="4" s="1"/>
  <c r="V47" i="4"/>
  <c r="AO47" i="4" s="1"/>
  <c r="U47" i="4"/>
  <c r="AD47" i="4" s="1"/>
  <c r="T47" i="4"/>
  <c r="AC47" i="4" s="1"/>
  <c r="S47" i="4"/>
  <c r="AL47" i="4" s="1"/>
  <c r="R47" i="4"/>
  <c r="AA47" i="4" s="1"/>
  <c r="Q47" i="4"/>
  <c r="Z47" i="4" s="1"/>
  <c r="AI46" i="4"/>
  <c r="X46" i="4"/>
  <c r="AQ46" i="4" s="1"/>
  <c r="W46" i="4"/>
  <c r="AP46" i="4" s="1"/>
  <c r="V46" i="4"/>
  <c r="AE46" i="4" s="1"/>
  <c r="U46" i="4"/>
  <c r="AD46" i="4" s="1"/>
  <c r="T46" i="4"/>
  <c r="AM46" i="4" s="1"/>
  <c r="S46" i="4"/>
  <c r="AB46" i="4" s="1"/>
  <c r="R46" i="4"/>
  <c r="AA46" i="4" s="1"/>
  <c r="Q46" i="4"/>
  <c r="Z46" i="4" s="1"/>
  <c r="AI45" i="4"/>
  <c r="X45" i="4"/>
  <c r="AQ45" i="4" s="1"/>
  <c r="W45" i="4"/>
  <c r="AF45" i="4" s="1"/>
  <c r="V45" i="4"/>
  <c r="AE45" i="4" s="1"/>
  <c r="U45" i="4"/>
  <c r="AN45" i="4" s="1"/>
  <c r="T45" i="4"/>
  <c r="AC45" i="4" s="1"/>
  <c r="S45" i="4"/>
  <c r="AB45" i="4" s="1"/>
  <c r="R45" i="4"/>
  <c r="AA45" i="4" s="1"/>
  <c r="Q45" i="4"/>
  <c r="AJ45" i="4" s="1"/>
  <c r="AI44" i="4"/>
  <c r="X44" i="4"/>
  <c r="AG44" i="4" s="1"/>
  <c r="W44" i="4"/>
  <c r="AF44" i="4" s="1"/>
  <c r="V44" i="4"/>
  <c r="AO44" i="4" s="1"/>
  <c r="U44" i="4"/>
  <c r="AN44" i="4" s="1"/>
  <c r="T44" i="4"/>
  <c r="AC44" i="4" s="1"/>
  <c r="S44" i="4"/>
  <c r="AB44" i="4" s="1"/>
  <c r="R44" i="4"/>
  <c r="AK44" i="4" s="1"/>
  <c r="Q44" i="4"/>
  <c r="AJ44" i="4" s="1"/>
  <c r="AQ43" i="4"/>
  <c r="AJ43" i="4"/>
  <c r="AI43" i="4"/>
  <c r="X43" i="4"/>
  <c r="AG43" i="4" s="1"/>
  <c r="W43" i="4"/>
  <c r="AP43" i="4" s="1"/>
  <c r="V43" i="4"/>
  <c r="AO43" i="4" s="1"/>
  <c r="U43" i="4"/>
  <c r="AD43" i="4" s="1"/>
  <c r="T43" i="4"/>
  <c r="AC43" i="4" s="1"/>
  <c r="S43" i="4"/>
  <c r="AL43" i="4" s="1"/>
  <c r="R43" i="4"/>
  <c r="AK43" i="4" s="1"/>
  <c r="Q43" i="4"/>
  <c r="Z43" i="4" s="1"/>
  <c r="AI42" i="4"/>
  <c r="AB42" i="4"/>
  <c r="X42" i="4"/>
  <c r="AQ42" i="4" s="1"/>
  <c r="W42" i="4"/>
  <c r="AF42" i="4" s="1"/>
  <c r="V42" i="4"/>
  <c r="AE42" i="4" s="1"/>
  <c r="U42" i="4"/>
  <c r="AD42" i="4" s="1"/>
  <c r="T42" i="4"/>
  <c r="AM42" i="4" s="1"/>
  <c r="S42" i="4"/>
  <c r="AL42" i="4" s="1"/>
  <c r="R42" i="4"/>
  <c r="AA42" i="4" s="1"/>
  <c r="Q42" i="4"/>
  <c r="Z42" i="4" s="1"/>
  <c r="AI41" i="4"/>
  <c r="X41" i="4"/>
  <c r="AG41" i="4" s="1"/>
  <c r="W41" i="4"/>
  <c r="AF41" i="4" s="1"/>
  <c r="V41" i="4"/>
  <c r="AE41" i="4" s="1"/>
  <c r="U41" i="4"/>
  <c r="AN41" i="4" s="1"/>
  <c r="T41" i="4"/>
  <c r="AM41" i="4" s="1"/>
  <c r="S41" i="4"/>
  <c r="AB41" i="4" s="1"/>
  <c r="R41" i="4"/>
  <c r="AA41" i="4" s="1"/>
  <c r="Q41" i="4"/>
  <c r="AJ41" i="4" s="1"/>
  <c r="AI40" i="4"/>
  <c r="X40" i="4"/>
  <c r="AG40" i="4" s="1"/>
  <c r="W40" i="4"/>
  <c r="AF40" i="4" s="1"/>
  <c r="V40" i="4"/>
  <c r="AO40" i="4" s="1"/>
  <c r="U40" i="4"/>
  <c r="AN40" i="4" s="1"/>
  <c r="T40" i="4"/>
  <c r="AC40" i="4" s="1"/>
  <c r="S40" i="4"/>
  <c r="AB40" i="4" s="1"/>
  <c r="R40" i="4"/>
  <c r="AK40" i="4" s="1"/>
  <c r="Q40" i="4"/>
  <c r="AJ40" i="4" s="1"/>
  <c r="AQ39" i="4"/>
  <c r="AJ39" i="4"/>
  <c r="AI39" i="4"/>
  <c r="X39" i="4"/>
  <c r="AG39" i="4" s="1"/>
  <c r="W39" i="4"/>
  <c r="AP39" i="4" s="1"/>
  <c r="V39" i="4"/>
  <c r="AO39" i="4" s="1"/>
  <c r="U39" i="4"/>
  <c r="AN39" i="4" s="1"/>
  <c r="T39" i="4"/>
  <c r="AC39" i="4" s="1"/>
  <c r="S39" i="4"/>
  <c r="AL39" i="4" s="1"/>
  <c r="R39" i="4"/>
  <c r="AA39" i="4" s="1"/>
  <c r="Q39" i="4"/>
  <c r="Z39" i="4" s="1"/>
  <c r="AK38" i="4"/>
  <c r="AI38" i="4"/>
  <c r="X38" i="4"/>
  <c r="AQ38" i="4" s="1"/>
  <c r="W38" i="4"/>
  <c r="AP38" i="4" s="1"/>
  <c r="V38" i="4"/>
  <c r="AE38" i="4" s="1"/>
  <c r="U38" i="4"/>
  <c r="AD38" i="4" s="1"/>
  <c r="T38" i="4"/>
  <c r="AM38" i="4" s="1"/>
  <c r="S38" i="4"/>
  <c r="AB38" i="4" s="1"/>
  <c r="R38" i="4"/>
  <c r="AA38" i="4" s="1"/>
  <c r="Q38" i="4"/>
  <c r="Z38" i="4" s="1"/>
  <c r="AI37" i="4"/>
  <c r="X37" i="4"/>
  <c r="AQ37" i="4" s="1"/>
  <c r="W37" i="4"/>
  <c r="AP37" i="4" s="1"/>
  <c r="V37" i="4"/>
  <c r="AE37" i="4" s="1"/>
  <c r="U37" i="4"/>
  <c r="AN37" i="4" s="1"/>
  <c r="T37" i="4"/>
  <c r="AM37" i="4" s="1"/>
  <c r="S37" i="4"/>
  <c r="AB37" i="4" s="1"/>
  <c r="R37" i="4"/>
  <c r="AA37" i="4" s="1"/>
  <c r="Q37" i="4"/>
  <c r="AJ37" i="4" s="1"/>
  <c r="AI36" i="4"/>
  <c r="X36" i="4"/>
  <c r="AQ36" i="4" s="1"/>
  <c r="W36" i="4"/>
  <c r="AF36" i="4" s="1"/>
  <c r="V36" i="4"/>
  <c r="AO36" i="4" s="1"/>
  <c r="U36" i="4"/>
  <c r="AD36" i="4" s="1"/>
  <c r="T36" i="4"/>
  <c r="AC36" i="4" s="1"/>
  <c r="S36" i="4"/>
  <c r="AB36" i="4" s="1"/>
  <c r="R36" i="4"/>
  <c r="AK36" i="4" s="1"/>
  <c r="Q36" i="4"/>
  <c r="AJ36" i="4" s="1"/>
  <c r="AI35" i="4"/>
  <c r="X35" i="4"/>
  <c r="AG35" i="4" s="1"/>
  <c r="W35" i="4"/>
  <c r="AP35" i="4" s="1"/>
  <c r="V35" i="4"/>
  <c r="AE35" i="4" s="1"/>
  <c r="U35" i="4"/>
  <c r="AN35" i="4" s="1"/>
  <c r="T35" i="4"/>
  <c r="AC35" i="4" s="1"/>
  <c r="S35" i="4"/>
  <c r="AL35" i="4" s="1"/>
  <c r="R35" i="4"/>
  <c r="AK35" i="4" s="1"/>
  <c r="Q35" i="4"/>
  <c r="AJ35" i="4" s="1"/>
  <c r="AI34" i="4"/>
  <c r="AG34" i="4"/>
  <c r="X34" i="4"/>
  <c r="AQ34" i="4" s="1"/>
  <c r="W34" i="4"/>
  <c r="AP34" i="4" s="1"/>
  <c r="V34" i="4"/>
  <c r="AE34" i="4" s="1"/>
  <c r="U34" i="4"/>
  <c r="AD34" i="4" s="1"/>
  <c r="T34" i="4"/>
  <c r="AM34" i="4" s="1"/>
  <c r="S34" i="4"/>
  <c r="AL34" i="4" s="1"/>
  <c r="R34" i="4"/>
  <c r="AA34" i="4" s="1"/>
  <c r="Q34" i="4"/>
  <c r="Z34" i="4" s="1"/>
  <c r="AI33" i="4"/>
  <c r="X33" i="4"/>
  <c r="AG33" i="4" s="1"/>
  <c r="W33" i="4"/>
  <c r="AF33" i="4" s="1"/>
  <c r="V33" i="4"/>
  <c r="AE33" i="4" s="1"/>
  <c r="U33" i="4"/>
  <c r="AN33" i="4" s="1"/>
  <c r="T33" i="4"/>
  <c r="AM33" i="4" s="1"/>
  <c r="S33" i="4"/>
  <c r="AB33" i="4" s="1"/>
  <c r="R33" i="4"/>
  <c r="AA33" i="4" s="1"/>
  <c r="Q33" i="4"/>
  <c r="AJ33" i="4" s="1"/>
  <c r="AI32" i="4"/>
  <c r="AC32" i="4"/>
  <c r="X32" i="4"/>
  <c r="AG32" i="4" s="1"/>
  <c r="W32" i="4"/>
  <c r="AF32" i="4" s="1"/>
  <c r="V32" i="4"/>
  <c r="AO32" i="4" s="1"/>
  <c r="U32" i="4"/>
  <c r="AN32" i="4" s="1"/>
  <c r="T32" i="4"/>
  <c r="AM32" i="4" s="1"/>
  <c r="S32" i="4"/>
  <c r="AB32" i="4" s="1"/>
  <c r="R32" i="4"/>
  <c r="AK32" i="4" s="1"/>
  <c r="Q32" i="4"/>
  <c r="AJ32" i="4" s="1"/>
  <c r="AI31" i="4"/>
  <c r="X31" i="4"/>
  <c r="AG31" i="4" s="1"/>
  <c r="W31" i="4"/>
  <c r="AP31" i="4" s="1"/>
  <c r="V31" i="4"/>
  <c r="AO31" i="4" s="1"/>
  <c r="U31" i="4"/>
  <c r="AN31" i="4" s="1"/>
  <c r="T31" i="4"/>
  <c r="AC31" i="4" s="1"/>
  <c r="S31" i="4"/>
  <c r="AL31" i="4" s="1"/>
  <c r="R31" i="4"/>
  <c r="AA31" i="4" s="1"/>
  <c r="Q31" i="4"/>
  <c r="Z31" i="4" s="1"/>
  <c r="AI30" i="4"/>
  <c r="AA30" i="4"/>
  <c r="X30" i="4"/>
  <c r="AQ30" i="4" s="1"/>
  <c r="W30" i="4"/>
  <c r="AP30" i="4" s="1"/>
  <c r="V30" i="4"/>
  <c r="AE30" i="4" s="1"/>
  <c r="U30" i="4"/>
  <c r="AD30" i="4" s="1"/>
  <c r="T30" i="4"/>
  <c r="AM30" i="4" s="1"/>
  <c r="S30" i="4"/>
  <c r="AB30" i="4" s="1"/>
  <c r="R30" i="4"/>
  <c r="AK30" i="4" s="1"/>
  <c r="Q30" i="4"/>
  <c r="Z30" i="4" s="1"/>
  <c r="AI29" i="4"/>
  <c r="X29" i="4"/>
  <c r="AQ29" i="4" s="1"/>
  <c r="W29" i="4"/>
  <c r="AP29" i="4" s="1"/>
  <c r="V29" i="4"/>
  <c r="AE29" i="4" s="1"/>
  <c r="U29" i="4"/>
  <c r="AN29" i="4" s="1"/>
  <c r="T29" i="4"/>
  <c r="AM29" i="4" s="1"/>
  <c r="S29" i="4"/>
  <c r="AB29" i="4" s="1"/>
  <c r="R29" i="4"/>
  <c r="AA29" i="4" s="1"/>
  <c r="Q29" i="4"/>
  <c r="AJ29" i="4" s="1"/>
  <c r="AI28" i="4"/>
  <c r="X28" i="4"/>
  <c r="AQ28" i="4" s="1"/>
  <c r="W28" i="4"/>
  <c r="AF28" i="4" s="1"/>
  <c r="V28" i="4"/>
  <c r="AO28" i="4" s="1"/>
  <c r="U28" i="4"/>
  <c r="AD28" i="4" s="1"/>
  <c r="T28" i="4"/>
  <c r="AC28" i="4" s="1"/>
  <c r="S28" i="4"/>
  <c r="AB28" i="4" s="1"/>
  <c r="R28" i="4"/>
  <c r="AK28" i="4" s="1"/>
  <c r="Q28" i="4"/>
  <c r="AJ28" i="4" s="1"/>
  <c r="AO27" i="4"/>
  <c r="AN27" i="4"/>
  <c r="AI27" i="4"/>
  <c r="X27" i="4"/>
  <c r="AG27" i="4" s="1"/>
  <c r="W27" i="4"/>
  <c r="AP27" i="4" s="1"/>
  <c r="V27" i="4"/>
  <c r="AE27" i="4" s="1"/>
  <c r="U27" i="4"/>
  <c r="AD27" i="4" s="1"/>
  <c r="T27" i="4"/>
  <c r="AC27" i="4" s="1"/>
  <c r="S27" i="4"/>
  <c r="AL27" i="4" s="1"/>
  <c r="R27" i="4"/>
  <c r="AK27" i="4" s="1"/>
  <c r="Q27" i="4"/>
  <c r="AJ27" i="4" s="1"/>
  <c r="AI26" i="4"/>
  <c r="X26" i="4"/>
  <c r="AQ26" i="4" s="1"/>
  <c r="W26" i="4"/>
  <c r="AP26" i="4" s="1"/>
  <c r="V26" i="4"/>
  <c r="AE26" i="4" s="1"/>
  <c r="U26" i="4"/>
  <c r="AD26" i="4" s="1"/>
  <c r="T26" i="4"/>
  <c r="AM26" i="4" s="1"/>
  <c r="S26" i="4"/>
  <c r="AL26" i="4" s="1"/>
  <c r="R26" i="4"/>
  <c r="AA26" i="4" s="1"/>
  <c r="Q26" i="4"/>
  <c r="Z26" i="4" s="1"/>
  <c r="AI25" i="4"/>
  <c r="X25" i="4"/>
  <c r="AG25" i="4" s="1"/>
  <c r="W25" i="4"/>
  <c r="AF25" i="4" s="1"/>
  <c r="V25" i="4"/>
  <c r="AE25" i="4" s="1"/>
  <c r="U25" i="4"/>
  <c r="AN25" i="4" s="1"/>
  <c r="T25" i="4"/>
  <c r="AM25" i="4" s="1"/>
  <c r="S25" i="4"/>
  <c r="AB25" i="4" s="1"/>
  <c r="R25" i="4"/>
  <c r="AA25" i="4" s="1"/>
  <c r="Q25" i="4"/>
  <c r="AJ25" i="4" s="1"/>
  <c r="AI24" i="4"/>
  <c r="X24" i="4"/>
  <c r="AG24" i="4" s="1"/>
  <c r="W24" i="4"/>
  <c r="AF24" i="4" s="1"/>
  <c r="V24" i="4"/>
  <c r="AO24" i="4" s="1"/>
  <c r="U24" i="4"/>
  <c r="AN24" i="4" s="1"/>
  <c r="T24" i="4"/>
  <c r="AM24" i="4" s="1"/>
  <c r="S24" i="4"/>
  <c r="AB24" i="4" s="1"/>
  <c r="R24" i="4"/>
  <c r="AK24" i="4" s="1"/>
  <c r="Q24" i="4"/>
  <c r="AJ24" i="4" s="1"/>
  <c r="AI23" i="4"/>
  <c r="X23" i="4"/>
  <c r="AG23" i="4" s="1"/>
  <c r="W23" i="4"/>
  <c r="AP23" i="4" s="1"/>
  <c r="V23" i="4"/>
  <c r="AO23" i="4" s="1"/>
  <c r="U23" i="4"/>
  <c r="AN23" i="4" s="1"/>
  <c r="T23" i="4"/>
  <c r="AC23" i="4" s="1"/>
  <c r="S23" i="4"/>
  <c r="AL23" i="4" s="1"/>
  <c r="R23" i="4"/>
  <c r="AA23" i="4" s="1"/>
  <c r="Q23" i="4"/>
  <c r="Z23" i="4" s="1"/>
  <c r="AI22" i="4"/>
  <c r="X22" i="4"/>
  <c r="AQ22" i="4" s="1"/>
  <c r="W22" i="4"/>
  <c r="AP22" i="4" s="1"/>
  <c r="V22" i="4"/>
  <c r="AE22" i="4" s="1"/>
  <c r="U22" i="4"/>
  <c r="AD22" i="4" s="1"/>
  <c r="T22" i="4"/>
  <c r="AM22" i="4" s="1"/>
  <c r="S22" i="4"/>
  <c r="AB22" i="4" s="1"/>
  <c r="R22" i="4"/>
  <c r="AK22" i="4" s="1"/>
  <c r="Q22" i="4"/>
  <c r="Z22" i="4" s="1"/>
  <c r="AI21" i="4"/>
  <c r="X21" i="4"/>
  <c r="AQ21" i="4" s="1"/>
  <c r="W21" i="4"/>
  <c r="AP21" i="4" s="1"/>
  <c r="V21" i="4"/>
  <c r="AE21" i="4" s="1"/>
  <c r="U21" i="4"/>
  <c r="AN21" i="4" s="1"/>
  <c r="T21" i="4"/>
  <c r="AM21" i="4" s="1"/>
  <c r="S21" i="4"/>
  <c r="AB21" i="4" s="1"/>
  <c r="R21" i="4"/>
  <c r="AA21" i="4" s="1"/>
  <c r="Q21" i="4"/>
  <c r="AJ21" i="4" s="1"/>
  <c r="AI20" i="4"/>
  <c r="X20" i="4"/>
  <c r="AQ20" i="4" s="1"/>
  <c r="W20" i="4"/>
  <c r="AF20" i="4" s="1"/>
  <c r="V20" i="4"/>
  <c r="AO20" i="4" s="1"/>
  <c r="U20" i="4"/>
  <c r="AN20" i="4" s="1"/>
  <c r="T20" i="4"/>
  <c r="AC20" i="4" s="1"/>
  <c r="S20" i="4"/>
  <c r="AB20" i="4" s="1"/>
  <c r="R20" i="4"/>
  <c r="AK20" i="4" s="1"/>
  <c r="Q20" i="4"/>
  <c r="AJ20" i="4" s="1"/>
  <c r="AI19" i="4"/>
  <c r="X19" i="4"/>
  <c r="AG19" i="4" s="1"/>
  <c r="W19" i="4"/>
  <c r="AP19" i="4" s="1"/>
  <c r="V19" i="4"/>
  <c r="AE19" i="4" s="1"/>
  <c r="U19" i="4"/>
  <c r="AD19" i="4" s="1"/>
  <c r="T19" i="4"/>
  <c r="AC19" i="4" s="1"/>
  <c r="S19" i="4"/>
  <c r="AL19" i="4" s="1"/>
  <c r="R19" i="4"/>
  <c r="AK19" i="4" s="1"/>
  <c r="Q19" i="4"/>
  <c r="Z19" i="4" s="1"/>
  <c r="AI18" i="4"/>
  <c r="X18" i="4"/>
  <c r="AQ18" i="4" s="1"/>
  <c r="W18" i="4"/>
  <c r="AP18" i="4" s="1"/>
  <c r="V18" i="4"/>
  <c r="AE18" i="4" s="1"/>
  <c r="U18" i="4"/>
  <c r="AD18" i="4" s="1"/>
  <c r="T18" i="4"/>
  <c r="AM18" i="4" s="1"/>
  <c r="S18" i="4"/>
  <c r="AL18" i="4" s="1"/>
  <c r="R18" i="4"/>
  <c r="AA18" i="4" s="1"/>
  <c r="Q18" i="4"/>
  <c r="Z18" i="4" s="1"/>
  <c r="AI17" i="4"/>
  <c r="AB17" i="4"/>
  <c r="X17" i="4"/>
  <c r="AG17" i="4" s="1"/>
  <c r="W17" i="4"/>
  <c r="AF17" i="4" s="1"/>
  <c r="V17" i="4"/>
  <c r="AE17" i="4" s="1"/>
  <c r="U17" i="4"/>
  <c r="AN17" i="4" s="1"/>
  <c r="T17" i="4"/>
  <c r="AM17" i="4" s="1"/>
  <c r="S17" i="4"/>
  <c r="AL17" i="4" s="1"/>
  <c r="R17" i="4"/>
  <c r="AA17" i="4" s="1"/>
  <c r="Q17" i="4"/>
  <c r="AJ17" i="4" s="1"/>
  <c r="AN16" i="4"/>
  <c r="AI16" i="4"/>
  <c r="X16" i="4"/>
  <c r="AQ16" i="4" s="1"/>
  <c r="W16" i="4"/>
  <c r="AF16" i="4" s="1"/>
  <c r="V16" i="4"/>
  <c r="AO16" i="4" s="1"/>
  <c r="U16" i="4"/>
  <c r="AD16" i="4" s="1"/>
  <c r="T16" i="4"/>
  <c r="AC16" i="4" s="1"/>
  <c r="S16" i="4"/>
  <c r="AB16" i="4" s="1"/>
  <c r="R16" i="4"/>
  <c r="AK16" i="4" s="1"/>
  <c r="Q16" i="4"/>
  <c r="Z16" i="4" s="1"/>
  <c r="AI15" i="4"/>
  <c r="X15" i="4"/>
  <c r="AG15" i="4" s="1"/>
  <c r="W15" i="4"/>
  <c r="AP15" i="4" s="1"/>
  <c r="V15" i="4"/>
  <c r="AE15" i="4" s="1"/>
  <c r="U15" i="4"/>
  <c r="AN15" i="4" s="1"/>
  <c r="T15" i="4"/>
  <c r="AC15" i="4" s="1"/>
  <c r="S15" i="4"/>
  <c r="AL15" i="4" s="1"/>
  <c r="R15" i="4"/>
  <c r="AA15" i="4" s="1"/>
  <c r="Q15" i="4"/>
  <c r="Z15" i="4" s="1"/>
  <c r="AI14" i="4"/>
  <c r="X14" i="4"/>
  <c r="AQ14" i="4" s="1"/>
  <c r="W14" i="4"/>
  <c r="AF14" i="4" s="1"/>
  <c r="V14" i="4"/>
  <c r="AO14" i="4" s="1"/>
  <c r="U14" i="4"/>
  <c r="AD14" i="4" s="1"/>
  <c r="T14" i="4"/>
  <c r="AM14" i="4" s="1"/>
  <c r="S14" i="4"/>
  <c r="AB14" i="4" s="1"/>
  <c r="R14" i="4"/>
  <c r="AK14" i="4" s="1"/>
  <c r="Q14" i="4"/>
  <c r="Z14" i="4" s="1"/>
  <c r="AI13" i="4"/>
  <c r="X13" i="4"/>
  <c r="AG13" i="4" s="1"/>
  <c r="W13" i="4"/>
  <c r="AP13" i="4" s="1"/>
  <c r="V13" i="4"/>
  <c r="AE13" i="4" s="1"/>
  <c r="U13" i="4"/>
  <c r="AN13" i="4" s="1"/>
  <c r="T13" i="4"/>
  <c r="AM13" i="4" s="1"/>
  <c r="S13" i="4"/>
  <c r="AB13" i="4" s="1"/>
  <c r="R13" i="4"/>
  <c r="AA13" i="4" s="1"/>
  <c r="Q13" i="4"/>
  <c r="AJ13" i="4" s="1"/>
  <c r="AI12" i="4"/>
  <c r="X12" i="4"/>
  <c r="AQ12" i="4" s="1"/>
  <c r="W12" i="4"/>
  <c r="AF12" i="4" s="1"/>
  <c r="V12" i="4"/>
  <c r="AE12" i="4" s="1"/>
  <c r="U12" i="4"/>
  <c r="AD12" i="4" s="1"/>
  <c r="T12" i="4"/>
  <c r="AM12" i="4" s="1"/>
  <c r="S12" i="4"/>
  <c r="AB12" i="4" s="1"/>
  <c r="R12" i="4"/>
  <c r="AK12" i="4" s="1"/>
  <c r="Q12" i="4"/>
  <c r="Z12" i="4" s="1"/>
  <c r="AI11" i="4"/>
  <c r="X11" i="4"/>
  <c r="AQ11" i="4" s="1"/>
  <c r="W11" i="4"/>
  <c r="AP11" i="4" s="1"/>
  <c r="V11" i="4"/>
  <c r="AE11" i="4" s="1"/>
  <c r="U11" i="4"/>
  <c r="AN11" i="4" s="1"/>
  <c r="T11" i="4"/>
  <c r="AC11" i="4" s="1"/>
  <c r="S11" i="4"/>
  <c r="AL11" i="4" s="1"/>
  <c r="R11" i="4"/>
  <c r="AA11" i="4" s="1"/>
  <c r="Q11" i="4"/>
  <c r="AJ11" i="4" s="1"/>
  <c r="AI10" i="4"/>
  <c r="X10" i="4"/>
  <c r="AQ10" i="4" s="1"/>
  <c r="W10" i="4"/>
  <c r="AF10" i="4" s="1"/>
  <c r="V10" i="4"/>
  <c r="AE10" i="4" s="1"/>
  <c r="U10" i="4"/>
  <c r="AD10" i="4" s="1"/>
  <c r="T10" i="4"/>
  <c r="AM10" i="4" s="1"/>
  <c r="S10" i="4"/>
  <c r="AB10" i="4" s="1"/>
  <c r="R10" i="4"/>
  <c r="AK10" i="4" s="1"/>
  <c r="Q10" i="4"/>
  <c r="Z10" i="4" s="1"/>
  <c r="AI9" i="4"/>
  <c r="X9" i="4"/>
  <c r="AG9" i="4" s="1"/>
  <c r="W9" i="4"/>
  <c r="AP9" i="4" s="1"/>
  <c r="V9" i="4"/>
  <c r="AE9" i="4" s="1"/>
  <c r="U9" i="4"/>
  <c r="AN9" i="4" s="1"/>
  <c r="T9" i="4"/>
  <c r="AC9" i="4" s="1"/>
  <c r="S9" i="4"/>
  <c r="AL9" i="4" s="1"/>
  <c r="R9" i="4"/>
  <c r="AA9" i="4" s="1"/>
  <c r="Q9" i="4"/>
  <c r="Z9" i="4" s="1"/>
  <c r="AN8" i="4"/>
  <c r="AJ8" i="4"/>
  <c r="AI8" i="4"/>
  <c r="X8" i="4"/>
  <c r="AQ8" i="4" s="1"/>
  <c r="W8" i="4"/>
  <c r="AF8" i="4" s="1"/>
  <c r="V8" i="4"/>
  <c r="AO8" i="4" s="1"/>
  <c r="U8" i="4"/>
  <c r="AD8" i="4" s="1"/>
  <c r="T8" i="4"/>
  <c r="AM8" i="4" s="1"/>
  <c r="S8" i="4"/>
  <c r="AB8" i="4" s="1"/>
  <c r="R8" i="4"/>
  <c r="AK8" i="4" s="1"/>
  <c r="Q8" i="4"/>
  <c r="Z8" i="4" s="1"/>
  <c r="AI7" i="4"/>
  <c r="X7" i="4"/>
  <c r="AG7" i="4" s="1"/>
  <c r="W7" i="4"/>
  <c r="AP7" i="4" s="1"/>
  <c r="V7" i="4"/>
  <c r="AE7" i="4" s="1"/>
  <c r="U7" i="4"/>
  <c r="AN7" i="4" s="1"/>
  <c r="T7" i="4"/>
  <c r="AC7" i="4" s="1"/>
  <c r="S7" i="4"/>
  <c r="AL7" i="4" s="1"/>
  <c r="R7" i="4"/>
  <c r="AA7" i="4" s="1"/>
  <c r="Q7" i="4"/>
  <c r="AJ7" i="4" s="1"/>
  <c r="AI6" i="4"/>
  <c r="X6" i="4"/>
  <c r="AQ6" i="4" s="1"/>
  <c r="W6" i="4"/>
  <c r="AF6" i="4" s="1"/>
  <c r="V6" i="4"/>
  <c r="AO6" i="4" s="1"/>
  <c r="U6" i="4"/>
  <c r="AN6" i="4" s="1"/>
  <c r="T6" i="4"/>
  <c r="AC6" i="4" s="1"/>
  <c r="S6" i="4"/>
  <c r="AB6" i="4" s="1"/>
  <c r="R6" i="4"/>
  <c r="AA6" i="4" s="1"/>
  <c r="Q6" i="4"/>
  <c r="Z6" i="4" s="1"/>
  <c r="AI5" i="4"/>
  <c r="X5" i="4"/>
  <c r="AG5" i="4" s="1"/>
  <c r="W5" i="4"/>
  <c r="AP5" i="4" s="1"/>
  <c r="V5" i="4"/>
  <c r="AO5" i="4" s="1"/>
  <c r="U5" i="4"/>
  <c r="AN5" i="4" s="1"/>
  <c r="T5" i="4"/>
  <c r="AC5" i="4" s="1"/>
  <c r="S5" i="4"/>
  <c r="AB5" i="4" s="1"/>
  <c r="R5" i="4"/>
  <c r="AA5" i="4" s="1"/>
  <c r="Q5" i="4"/>
  <c r="AJ5" i="4" s="1"/>
  <c r="A41" i="13" l="1"/>
  <c r="B45" i="13" s="1"/>
  <c r="E45" i="13" s="1"/>
  <c r="BJ44" i="6"/>
  <c r="BF113" i="6"/>
  <c r="BF110" i="6"/>
  <c r="BF109" i="6"/>
  <c r="BF104" i="6"/>
  <c r="BF112" i="6"/>
  <c r="BF107" i="6"/>
  <c r="BF108" i="6"/>
  <c r="BF105" i="6"/>
  <c r="BF100" i="6"/>
  <c r="BF106" i="6"/>
  <c r="BF95" i="6"/>
  <c r="BF101" i="6"/>
  <c r="BF93" i="6"/>
  <c r="BF103" i="6"/>
  <c r="BF96" i="6"/>
  <c r="BF111" i="6"/>
  <c r="BF94" i="6"/>
  <c r="BF88" i="6"/>
  <c r="BF91" i="6"/>
  <c r="BF89" i="6"/>
  <c r="BF102" i="6"/>
  <c r="BF99" i="6"/>
  <c r="BF98" i="6"/>
  <c r="BF87" i="6"/>
  <c r="BF77" i="6"/>
  <c r="BF80" i="6"/>
  <c r="BF92" i="6"/>
  <c r="BF86" i="6"/>
  <c r="BF83" i="6"/>
  <c r="BF75" i="6"/>
  <c r="BF97" i="6"/>
  <c r="BF78" i="6"/>
  <c r="BF84" i="6"/>
  <c r="BF76" i="6"/>
  <c r="BF81" i="6"/>
  <c r="BF90" i="6"/>
  <c r="BF85" i="6"/>
  <c r="BF71" i="6"/>
  <c r="BF74" i="6"/>
  <c r="BF66" i="6"/>
  <c r="BF72" i="6"/>
  <c r="BF79" i="6"/>
  <c r="BF70" i="6"/>
  <c r="BF65" i="6"/>
  <c r="BF64" i="6"/>
  <c r="BF56" i="6"/>
  <c r="BF62" i="6"/>
  <c r="BF54" i="6"/>
  <c r="BF67" i="6"/>
  <c r="BF57" i="6"/>
  <c r="BF60" i="6"/>
  <c r="BF82" i="6"/>
  <c r="BF69" i="6"/>
  <c r="BF68" i="6"/>
  <c r="BF63" i="6"/>
  <c r="BF55" i="6"/>
  <c r="BF61" i="6"/>
  <c r="BF53" i="6"/>
  <c r="BF73" i="6"/>
  <c r="BF58" i="6"/>
  <c r="BF50" i="6"/>
  <c r="BF42" i="6"/>
  <c r="BF34" i="6"/>
  <c r="BF26" i="6"/>
  <c r="BF45" i="6"/>
  <c r="BF37" i="6"/>
  <c r="BF29" i="6"/>
  <c r="BF51" i="6"/>
  <c r="BF46" i="6"/>
  <c r="BF38" i="6"/>
  <c r="BF30" i="6"/>
  <c r="BF49" i="6"/>
  <c r="BF41" i="6"/>
  <c r="BF33" i="6"/>
  <c r="BF59" i="6"/>
  <c r="BF48" i="6"/>
  <c r="BF44" i="6"/>
  <c r="BF40" i="6"/>
  <c r="BF36" i="6"/>
  <c r="BF32" i="6"/>
  <c r="BF23" i="6"/>
  <c r="BF15" i="6"/>
  <c r="BF47" i="6"/>
  <c r="BF43" i="6"/>
  <c r="BF39" i="6"/>
  <c r="BF35" i="6"/>
  <c r="BF31" i="6"/>
  <c r="BF18" i="6"/>
  <c r="BF10" i="6"/>
  <c r="BF27" i="6"/>
  <c r="BF19" i="6"/>
  <c r="BF11" i="6"/>
  <c r="BF52" i="6"/>
  <c r="BF22" i="6"/>
  <c r="BF14" i="6"/>
  <c r="CB111" i="6"/>
  <c r="CB109" i="6"/>
  <c r="CB104" i="6"/>
  <c r="CB110" i="6"/>
  <c r="CB107" i="6"/>
  <c r="CB108" i="6"/>
  <c r="CB105" i="6"/>
  <c r="CB102" i="6"/>
  <c r="CB100" i="6"/>
  <c r="CB106" i="6"/>
  <c r="CB95" i="6"/>
  <c r="CB101" i="6"/>
  <c r="CB93" i="6"/>
  <c r="CB96" i="6"/>
  <c r="CB94" i="6"/>
  <c r="CB88" i="6"/>
  <c r="CB91" i="6"/>
  <c r="CB112" i="6"/>
  <c r="CB89" i="6"/>
  <c r="CB103" i="6"/>
  <c r="CB99" i="6"/>
  <c r="CB98" i="6"/>
  <c r="CB87" i="6"/>
  <c r="CB97" i="6"/>
  <c r="CB90" i="6"/>
  <c r="CB85" i="6"/>
  <c r="CB77" i="6"/>
  <c r="CB84" i="6"/>
  <c r="CB80" i="6"/>
  <c r="CB83" i="6"/>
  <c r="CB75" i="6"/>
  <c r="CB78" i="6"/>
  <c r="CB113" i="6"/>
  <c r="CB76" i="6"/>
  <c r="CB82" i="6"/>
  <c r="CB81" i="6"/>
  <c r="CB71" i="6"/>
  <c r="CB92" i="6"/>
  <c r="CB74" i="6"/>
  <c r="CB66" i="6"/>
  <c r="CB86" i="6"/>
  <c r="CB72" i="6"/>
  <c r="CB79" i="6"/>
  <c r="CB70" i="6"/>
  <c r="CB65" i="6"/>
  <c r="CB64" i="6"/>
  <c r="CB56" i="6"/>
  <c r="CB62" i="6"/>
  <c r="CB54" i="6"/>
  <c r="CB67" i="6"/>
  <c r="CB57" i="6"/>
  <c r="CB60" i="6"/>
  <c r="CB69" i="6"/>
  <c r="CB68" i="6"/>
  <c r="CB63" i="6"/>
  <c r="CB55" i="6"/>
  <c r="CB61" i="6"/>
  <c r="CB53" i="6"/>
  <c r="CB50" i="6"/>
  <c r="CB42" i="6"/>
  <c r="CB34" i="6"/>
  <c r="CB26" i="6"/>
  <c r="CB45" i="6"/>
  <c r="CB37" i="6"/>
  <c r="CB29" i="6"/>
  <c r="CB58" i="6"/>
  <c r="CB51" i="6"/>
  <c r="CB73" i="6"/>
  <c r="CB46" i="6"/>
  <c r="CB38" i="6"/>
  <c r="CB30" i="6"/>
  <c r="CB49" i="6"/>
  <c r="CB41" i="6"/>
  <c r="CB33" i="6"/>
  <c r="CB59" i="6"/>
  <c r="CB48" i="6"/>
  <c r="CB44" i="6"/>
  <c r="CB40" i="6"/>
  <c r="CB36" i="6"/>
  <c r="CB32" i="6"/>
  <c r="CB23" i="6"/>
  <c r="CB15" i="6"/>
  <c r="CB47" i="6"/>
  <c r="CB43" i="6"/>
  <c r="CB39" i="6"/>
  <c r="CB35" i="6"/>
  <c r="CB31" i="6"/>
  <c r="CB18" i="6"/>
  <c r="CB10" i="6"/>
  <c r="CB52" i="6"/>
  <c r="CB27" i="6"/>
  <c r="CB19" i="6"/>
  <c r="CB11" i="6"/>
  <c r="CB22" i="6"/>
  <c r="CB14" i="6"/>
  <c r="AO5" i="6"/>
  <c r="BI5" i="6"/>
  <c r="AJ6" i="6"/>
  <c r="BZ6" i="6"/>
  <c r="AM7" i="6"/>
  <c r="BG7" i="6"/>
  <c r="AP8" i="6"/>
  <c r="AP114" i="6" s="1"/>
  <c r="BJ8" i="6"/>
  <c r="BX8" i="6"/>
  <c r="AB9" i="6"/>
  <c r="BI9" i="6"/>
  <c r="BZ9" i="6"/>
  <c r="AJ10" i="6"/>
  <c r="BG10" i="6"/>
  <c r="CA10" i="6"/>
  <c r="BD11" i="6"/>
  <c r="BZ11" i="6"/>
  <c r="AA14" i="6"/>
  <c r="AM20" i="6"/>
  <c r="BH26" i="6"/>
  <c r="BG27" i="6"/>
  <c r="AG28" i="6"/>
  <c r="BF28" i="6"/>
  <c r="BD29" i="6"/>
  <c r="BY31" i="6"/>
  <c r="AO33" i="6"/>
  <c r="AA34" i="6"/>
  <c r="AN35" i="6"/>
  <c r="AD35" i="6"/>
  <c r="AA37" i="6"/>
  <c r="AN39" i="6"/>
  <c r="AD39" i="6"/>
  <c r="AA41" i="6"/>
  <c r="BI41" i="6"/>
  <c r="CD42" i="6"/>
  <c r="BI44" i="6"/>
  <c r="CC111" i="6"/>
  <c r="CC109" i="6"/>
  <c r="CC110" i="6"/>
  <c r="CC107" i="6"/>
  <c r="CC102" i="6"/>
  <c r="CC113" i="6"/>
  <c r="CC105" i="6"/>
  <c r="CC112" i="6"/>
  <c r="CC103" i="6"/>
  <c r="CC106" i="6"/>
  <c r="CC95" i="6"/>
  <c r="CC108" i="6"/>
  <c r="CC98" i="6"/>
  <c r="CC96" i="6"/>
  <c r="CC99" i="6"/>
  <c r="CC104" i="6"/>
  <c r="CC93" i="6"/>
  <c r="CC91" i="6"/>
  <c r="CC89" i="6"/>
  <c r="CC97" i="6"/>
  <c r="CC92" i="6"/>
  <c r="CC84" i="6"/>
  <c r="CC101" i="6"/>
  <c r="CC100" i="6"/>
  <c r="CC90" i="6"/>
  <c r="CC80" i="6"/>
  <c r="CC83" i="6"/>
  <c r="CC94" i="6"/>
  <c r="CC78" i="6"/>
  <c r="CC81" i="6"/>
  <c r="CC88" i="6"/>
  <c r="CC86" i="6"/>
  <c r="CC79" i="6"/>
  <c r="CC87" i="6"/>
  <c r="CC74" i="6"/>
  <c r="CC66" i="6"/>
  <c r="CC76" i="6"/>
  <c r="CC75" i="6"/>
  <c r="CC69" i="6"/>
  <c r="CC85" i="6"/>
  <c r="CC67" i="6"/>
  <c r="CC82" i="6"/>
  <c r="CC73" i="6"/>
  <c r="CC65" i="6"/>
  <c r="CC59" i="6"/>
  <c r="CC57" i="6"/>
  <c r="CC60" i="6"/>
  <c r="CC77" i="6"/>
  <c r="CC68" i="6"/>
  <c r="CC63" i="6"/>
  <c r="CC70" i="6"/>
  <c r="CC58" i="6"/>
  <c r="CC64" i="6"/>
  <c r="CC56" i="6"/>
  <c r="CC72" i="6"/>
  <c r="CC62" i="6"/>
  <c r="CC53" i="6"/>
  <c r="CC50" i="6"/>
  <c r="CC45" i="6"/>
  <c r="CC37" i="6"/>
  <c r="CC29" i="6"/>
  <c r="CC71" i="6"/>
  <c r="CC52" i="6"/>
  <c r="CC48" i="6"/>
  <c r="CC40" i="6"/>
  <c r="CC32" i="6"/>
  <c r="CC61" i="6"/>
  <c r="CC54" i="6"/>
  <c r="CC49" i="6"/>
  <c r="CC41" i="6"/>
  <c r="CC33" i="6"/>
  <c r="CC44" i="6"/>
  <c r="CC36" i="6"/>
  <c r="CC28" i="6"/>
  <c r="CC55" i="6"/>
  <c r="CC51" i="6"/>
  <c r="CC47" i="6"/>
  <c r="CC46" i="6"/>
  <c r="CC43" i="6"/>
  <c r="CC42" i="6"/>
  <c r="CC39" i="6"/>
  <c r="CC38" i="6"/>
  <c r="CC35" i="6"/>
  <c r="CC34" i="6"/>
  <c r="CC31" i="6"/>
  <c r="CC30" i="6"/>
  <c r="CC18" i="6"/>
  <c r="CC10" i="6"/>
  <c r="CC21" i="6"/>
  <c r="CC13" i="6"/>
  <c r="CC22" i="6"/>
  <c r="CC14" i="6"/>
  <c r="CC25" i="6"/>
  <c r="CC17" i="6"/>
  <c r="CC9" i="6"/>
  <c r="AE7" i="6"/>
  <c r="Z8" i="6"/>
  <c r="AC9" i="6"/>
  <c r="AG5" i="6"/>
  <c r="AP133" i="6"/>
  <c r="AP122" i="6"/>
  <c r="AB6" i="6"/>
  <c r="BG11" i="6"/>
  <c r="CC11" i="6"/>
  <c r="Z15" i="6"/>
  <c r="Z16" i="6"/>
  <c r="Z19" i="6"/>
  <c r="Z20" i="6"/>
  <c r="Z23" i="6"/>
  <c r="Z24" i="6"/>
  <c r="AL29" i="6"/>
  <c r="AB29" i="6"/>
  <c r="BI29" i="6"/>
  <c r="AN31" i="6"/>
  <c r="AD31" i="6"/>
  <c r="BI37" i="6"/>
  <c r="AD42" i="6"/>
  <c r="AN42" i="6"/>
  <c r="Z46" i="6"/>
  <c r="BH112" i="6"/>
  <c r="BH107" i="6"/>
  <c r="BH105" i="6"/>
  <c r="BH111" i="6"/>
  <c r="BH108" i="6"/>
  <c r="BH106" i="6"/>
  <c r="BH98" i="6"/>
  <c r="BH101" i="6"/>
  <c r="BH110" i="6"/>
  <c r="BH103" i="6"/>
  <c r="BH99" i="6"/>
  <c r="BH109" i="6"/>
  <c r="BH102" i="6"/>
  <c r="BH94" i="6"/>
  <c r="BH95" i="6"/>
  <c r="BH86" i="6"/>
  <c r="BH113" i="6"/>
  <c r="BH96" i="6"/>
  <c r="BH93" i="6"/>
  <c r="BH89" i="6"/>
  <c r="BH97" i="6"/>
  <c r="BH92" i="6"/>
  <c r="BH87" i="6"/>
  <c r="BH83" i="6"/>
  <c r="BH75" i="6"/>
  <c r="BH88" i="6"/>
  <c r="BH85" i="6"/>
  <c r="BH81" i="6"/>
  <c r="BH104" i="6"/>
  <c r="BH76" i="6"/>
  <c r="BH90" i="6"/>
  <c r="BH82" i="6"/>
  <c r="BH80" i="6"/>
  <c r="BH69" i="6"/>
  <c r="BH77" i="6"/>
  <c r="BH72" i="6"/>
  <c r="BH100" i="6"/>
  <c r="BH78" i="6"/>
  <c r="BH70" i="6"/>
  <c r="BH91" i="6"/>
  <c r="BH84" i="6"/>
  <c r="BH68" i="6"/>
  <c r="BH62" i="6"/>
  <c r="BH54" i="6"/>
  <c r="BH79" i="6"/>
  <c r="BH67" i="6"/>
  <c r="BH60" i="6"/>
  <c r="BH52" i="6"/>
  <c r="BH63" i="6"/>
  <c r="BH55" i="6"/>
  <c r="BH58" i="6"/>
  <c r="BH73" i="6"/>
  <c r="BH71" i="6"/>
  <c r="BH61" i="6"/>
  <c r="BH53" i="6"/>
  <c r="BH65" i="6"/>
  <c r="BH59" i="6"/>
  <c r="BH64" i="6"/>
  <c r="BH56" i="6"/>
  <c r="BH48" i="6"/>
  <c r="BH40" i="6"/>
  <c r="BH32" i="6"/>
  <c r="BH51" i="6"/>
  <c r="BH43" i="6"/>
  <c r="BH35" i="6"/>
  <c r="BH27" i="6"/>
  <c r="BH66" i="6"/>
  <c r="BH57" i="6"/>
  <c r="BH74" i="6"/>
  <c r="BH44" i="6"/>
  <c r="BH36" i="6"/>
  <c r="BH28" i="6"/>
  <c r="BH47" i="6"/>
  <c r="BH39" i="6"/>
  <c r="BH31" i="6"/>
  <c r="BH49" i="6"/>
  <c r="BH29" i="6"/>
  <c r="BH21" i="6"/>
  <c r="BH13" i="6"/>
  <c r="BH24" i="6"/>
  <c r="BH16" i="6"/>
  <c r="BH50" i="6"/>
  <c r="BH25" i="6"/>
  <c r="BH17" i="6"/>
  <c r="BH20" i="6"/>
  <c r="BH12" i="6"/>
  <c r="CD112" i="6"/>
  <c r="CD110" i="6"/>
  <c r="CD109" i="6"/>
  <c r="CD107" i="6"/>
  <c r="CD113" i="6"/>
  <c r="CD105" i="6"/>
  <c r="CD108" i="6"/>
  <c r="CD106" i="6"/>
  <c r="CD98" i="6"/>
  <c r="CD103" i="6"/>
  <c r="CD101" i="6"/>
  <c r="CD99" i="6"/>
  <c r="CD94" i="6"/>
  <c r="CD95" i="6"/>
  <c r="CD86" i="6"/>
  <c r="CD96" i="6"/>
  <c r="CD89" i="6"/>
  <c r="CD97" i="6"/>
  <c r="CD92" i="6"/>
  <c r="CD87" i="6"/>
  <c r="CD84" i="6"/>
  <c r="CD83" i="6"/>
  <c r="CD75" i="6"/>
  <c r="CD104" i="6"/>
  <c r="CD81" i="6"/>
  <c r="CD102" i="6"/>
  <c r="CD76" i="6"/>
  <c r="CD82" i="6"/>
  <c r="CD88" i="6"/>
  <c r="CD69" i="6"/>
  <c r="CD111" i="6"/>
  <c r="CD100" i="6"/>
  <c r="CD77" i="6"/>
  <c r="CD72" i="6"/>
  <c r="CD93" i="6"/>
  <c r="CD85" i="6"/>
  <c r="CD80" i="6"/>
  <c r="CD91" i="6"/>
  <c r="CD78" i="6"/>
  <c r="CD70" i="6"/>
  <c r="CD90" i="6"/>
  <c r="CD68" i="6"/>
  <c r="CD62" i="6"/>
  <c r="CD54" i="6"/>
  <c r="CD79" i="6"/>
  <c r="CD67" i="6"/>
  <c r="CD60" i="6"/>
  <c r="CD52" i="6"/>
  <c r="CD63" i="6"/>
  <c r="CD55" i="6"/>
  <c r="CD58" i="6"/>
  <c r="CD73" i="6"/>
  <c r="CD71" i="6"/>
  <c r="CD61" i="6"/>
  <c r="CD53" i="6"/>
  <c r="CD65" i="6"/>
  <c r="CD59" i="6"/>
  <c r="CD57" i="6"/>
  <c r="CD48" i="6"/>
  <c r="CD40" i="6"/>
  <c r="CD32" i="6"/>
  <c r="CD66" i="6"/>
  <c r="CD51" i="6"/>
  <c r="CD43" i="6"/>
  <c r="CD35" i="6"/>
  <c r="CD27" i="6"/>
  <c r="CD74" i="6"/>
  <c r="CD64" i="6"/>
  <c r="CD56" i="6"/>
  <c r="CD44" i="6"/>
  <c r="CD36" i="6"/>
  <c r="CD28" i="6"/>
  <c r="CD47" i="6"/>
  <c r="CD39" i="6"/>
  <c r="CD31" i="6"/>
  <c r="CD50" i="6"/>
  <c r="CD49" i="6"/>
  <c r="CD29" i="6"/>
  <c r="CD21" i="6"/>
  <c r="CD13" i="6"/>
  <c r="CD24" i="6"/>
  <c r="CD16" i="6"/>
  <c r="CD25" i="6"/>
  <c r="CD17" i="6"/>
  <c r="CD26" i="6"/>
  <c r="CD20" i="6"/>
  <c r="CD12" i="6"/>
  <c r="BY5" i="6"/>
  <c r="BF6" i="6"/>
  <c r="CB6" i="6"/>
  <c r="BI7" i="6"/>
  <c r="BZ8" i="6"/>
  <c r="AE9" i="6"/>
  <c r="CB9" i="6"/>
  <c r="BI10" i="6"/>
  <c r="AJ11" i="6"/>
  <c r="BH11" i="6"/>
  <c r="CD11" i="6"/>
  <c r="BG12" i="6"/>
  <c r="CC12" i="6"/>
  <c r="AG13" i="6"/>
  <c r="BE13" i="6"/>
  <c r="CA13" i="6"/>
  <c r="AA15" i="6"/>
  <c r="BY15" i="6"/>
  <c r="AC16" i="6"/>
  <c r="BY16" i="6"/>
  <c r="AC17" i="6"/>
  <c r="BX17" i="6"/>
  <c r="AB18" i="6"/>
  <c r="AA19" i="6"/>
  <c r="BY19" i="6"/>
  <c r="BY20" i="6"/>
  <c r="AC21" i="6"/>
  <c r="BX21" i="6"/>
  <c r="AB22" i="6"/>
  <c r="AA23" i="6"/>
  <c r="BY23" i="6"/>
  <c r="AC24" i="6"/>
  <c r="BY24" i="6"/>
  <c r="AC25" i="6"/>
  <c r="BX25" i="6"/>
  <c r="AM28" i="6"/>
  <c r="AC28" i="6"/>
  <c r="BI33" i="6"/>
  <c r="AJ34" i="6"/>
  <c r="CD34" i="6"/>
  <c r="BI36" i="6"/>
  <c r="CD38" i="6"/>
  <c r="AO42" i="6"/>
  <c r="AE42" i="6"/>
  <c r="Z43" i="6"/>
  <c r="BJ43" i="6"/>
  <c r="Z47" i="6"/>
  <c r="BX47" i="6"/>
  <c r="BI112" i="6"/>
  <c r="BI105" i="6"/>
  <c r="BI111" i="6"/>
  <c r="BI108" i="6"/>
  <c r="BI113" i="6"/>
  <c r="BI110" i="6"/>
  <c r="BI109" i="6"/>
  <c r="BI101" i="6"/>
  <c r="BI93" i="6"/>
  <c r="BI96" i="6"/>
  <c r="BI102" i="6"/>
  <c r="BI94" i="6"/>
  <c r="BI97" i="6"/>
  <c r="BI89" i="6"/>
  <c r="BI106" i="6"/>
  <c r="BI103" i="6"/>
  <c r="BI92" i="6"/>
  <c r="BI87" i="6"/>
  <c r="BI104" i="6"/>
  <c r="BI100" i="6"/>
  <c r="BI90" i="6"/>
  <c r="BI88" i="6"/>
  <c r="BI86" i="6"/>
  <c r="BI78" i="6"/>
  <c r="BI85" i="6"/>
  <c r="BI81" i="6"/>
  <c r="BI95" i="6"/>
  <c r="BI76" i="6"/>
  <c r="BI99" i="6"/>
  <c r="BI91" i="6"/>
  <c r="BI84" i="6"/>
  <c r="BI79" i="6"/>
  <c r="BI77" i="6"/>
  <c r="BI80" i="6"/>
  <c r="BI83" i="6"/>
  <c r="BI75" i="6"/>
  <c r="BI72" i="6"/>
  <c r="BI67" i="6"/>
  <c r="BI107" i="6"/>
  <c r="BI98" i="6"/>
  <c r="BI82" i="6"/>
  <c r="BI73" i="6"/>
  <c r="BI65" i="6"/>
  <c r="BI71" i="6"/>
  <c r="BI66" i="6"/>
  <c r="BI57" i="6"/>
  <c r="BI63" i="6"/>
  <c r="BI55" i="6"/>
  <c r="BI68" i="6"/>
  <c r="BI58" i="6"/>
  <c r="BI70" i="6"/>
  <c r="BI69" i="6"/>
  <c r="BI61" i="6"/>
  <c r="BI74" i="6"/>
  <c r="BI64" i="6"/>
  <c r="BI56" i="6"/>
  <c r="BI62" i="6"/>
  <c r="BI54" i="6"/>
  <c r="BI51" i="6"/>
  <c r="BI43" i="6"/>
  <c r="BI35" i="6"/>
  <c r="BI27" i="6"/>
  <c r="BI59" i="6"/>
  <c r="BI46" i="6"/>
  <c r="BI38" i="6"/>
  <c r="BI30" i="6"/>
  <c r="BI60" i="6"/>
  <c r="BI52" i="6"/>
  <c r="BI47" i="6"/>
  <c r="BI39" i="6"/>
  <c r="BI31" i="6"/>
  <c r="BI50" i="6"/>
  <c r="BI42" i="6"/>
  <c r="BI34" i="6"/>
  <c r="BI26" i="6"/>
  <c r="BI49" i="6"/>
  <c r="BI24" i="6"/>
  <c r="BI16" i="6"/>
  <c r="BI53" i="6"/>
  <c r="BI28" i="6"/>
  <c r="BI19" i="6"/>
  <c r="BI11" i="6"/>
  <c r="BI20" i="6"/>
  <c r="BI12" i="6"/>
  <c r="BI23" i="6"/>
  <c r="BI15" i="6"/>
  <c r="AA5" i="6"/>
  <c r="AD6" i="6"/>
  <c r="BD22" i="6"/>
  <c r="BZ22" i="6"/>
  <c r="BD23" i="6"/>
  <c r="BZ23" i="6"/>
  <c r="BE25" i="6"/>
  <c r="CA25" i="6"/>
  <c r="AC26" i="6"/>
  <c r="AM26" i="6"/>
  <c r="BX27" i="6"/>
  <c r="CA28" i="6"/>
  <c r="BI32" i="6"/>
  <c r="AD34" i="6"/>
  <c r="AN34" i="6"/>
  <c r="BJ36" i="6"/>
  <c r="AO38" i="6"/>
  <c r="AE38" i="6"/>
  <c r="BJ40" i="6"/>
  <c r="AO45" i="6"/>
  <c r="BI48" i="6"/>
  <c r="AB10" i="6"/>
  <c r="BX112" i="6"/>
  <c r="BX110" i="6"/>
  <c r="BX108" i="6"/>
  <c r="BX103" i="6"/>
  <c r="BX111" i="6"/>
  <c r="BX106" i="6"/>
  <c r="BX109" i="6"/>
  <c r="BX104" i="6"/>
  <c r="BX96" i="6"/>
  <c r="BX99" i="6"/>
  <c r="BX105" i="6"/>
  <c r="BX102" i="6"/>
  <c r="BX97" i="6"/>
  <c r="BX100" i="6"/>
  <c r="BX113" i="6"/>
  <c r="BX101" i="6"/>
  <c r="BX92" i="6"/>
  <c r="BX84" i="6"/>
  <c r="BX87" i="6"/>
  <c r="BX107" i="6"/>
  <c r="BX95" i="6"/>
  <c r="BX94" i="6"/>
  <c r="BX90" i="6"/>
  <c r="BX93" i="6"/>
  <c r="BX85" i="6"/>
  <c r="BX91" i="6"/>
  <c r="BX81" i="6"/>
  <c r="BX86" i="6"/>
  <c r="BX79" i="6"/>
  <c r="BX82" i="6"/>
  <c r="BX98" i="6"/>
  <c r="BX89" i="6"/>
  <c r="BX80" i="6"/>
  <c r="BX78" i="6"/>
  <c r="BX88" i="6"/>
  <c r="BX67" i="6"/>
  <c r="BX70" i="6"/>
  <c r="BX75" i="6"/>
  <c r="BX68" i="6"/>
  <c r="BX74" i="6"/>
  <c r="BX66" i="6"/>
  <c r="BX76" i="6"/>
  <c r="BX73" i="6"/>
  <c r="BX71" i="6"/>
  <c r="BX60" i="6"/>
  <c r="BX65" i="6"/>
  <c r="BX58" i="6"/>
  <c r="BX61" i="6"/>
  <c r="BX53" i="6"/>
  <c r="BX64" i="6"/>
  <c r="BX56" i="6"/>
  <c r="BX83" i="6"/>
  <c r="BX77" i="6"/>
  <c r="BX59" i="6"/>
  <c r="BX69" i="6"/>
  <c r="BX57" i="6"/>
  <c r="BX72" i="6"/>
  <c r="BX62" i="6"/>
  <c r="BX51" i="6"/>
  <c r="BX46" i="6"/>
  <c r="BX38" i="6"/>
  <c r="BX30" i="6"/>
  <c r="BX49" i="6"/>
  <c r="BX41" i="6"/>
  <c r="BX33" i="6"/>
  <c r="BX63" i="6"/>
  <c r="BX55" i="6"/>
  <c r="BX50" i="6"/>
  <c r="BX42" i="6"/>
  <c r="BX34" i="6"/>
  <c r="BX52" i="6"/>
  <c r="BX45" i="6"/>
  <c r="BX37" i="6"/>
  <c r="BX29" i="6"/>
  <c r="BX54" i="6"/>
  <c r="BX19" i="6"/>
  <c r="BX11" i="6"/>
  <c r="BX26" i="6"/>
  <c r="BX22" i="6"/>
  <c r="BX14" i="6"/>
  <c r="BX48" i="6"/>
  <c r="BX28" i="6"/>
  <c r="BX23" i="6"/>
  <c r="BX15" i="6"/>
  <c r="BX18" i="6"/>
  <c r="BX10" i="6"/>
  <c r="AB5" i="6"/>
  <c r="BE5" i="6"/>
  <c r="CA5" i="6"/>
  <c r="AE6" i="6"/>
  <c r="Z7" i="6"/>
  <c r="AQ7" i="6"/>
  <c r="AQ142" i="6" s="1"/>
  <c r="AC8" i="6"/>
  <c r="AL8" i="6"/>
  <c r="AL133" i="6" s="1"/>
  <c r="AO10" i="6"/>
  <c r="BI13" i="6"/>
  <c r="BE14" i="6"/>
  <c r="CA14" i="6"/>
  <c r="AE15" i="6"/>
  <c r="BG15" i="6"/>
  <c r="CC15" i="6"/>
  <c r="BG16" i="6"/>
  <c r="CC16" i="6"/>
  <c r="BE18" i="6"/>
  <c r="CA18" i="6"/>
  <c r="AE19" i="6"/>
  <c r="BG19" i="6"/>
  <c r="CC19" i="6"/>
  <c r="BG20" i="6"/>
  <c r="CC20" i="6"/>
  <c r="BE22" i="6"/>
  <c r="AE23" i="6"/>
  <c r="BG23" i="6"/>
  <c r="CC23" i="6"/>
  <c r="BG24" i="6"/>
  <c r="CC24" i="6"/>
  <c r="BZ26" i="6"/>
  <c r="CC27" i="6"/>
  <c r="BZ29" i="6"/>
  <c r="AO30" i="6"/>
  <c r="AE30" i="6"/>
  <c r="BJ32" i="6"/>
  <c r="AO34" i="6"/>
  <c r="AE34" i="6"/>
  <c r="Z35" i="6"/>
  <c r="BJ35" i="6"/>
  <c r="Z39" i="6"/>
  <c r="BX43" i="6"/>
  <c r="BG6" i="6"/>
  <c r="CC6" i="6"/>
  <c r="BJ112" i="6"/>
  <c r="BJ110" i="6"/>
  <c r="BJ111" i="6"/>
  <c r="BJ108" i="6"/>
  <c r="BJ103" i="6"/>
  <c r="BJ106" i="6"/>
  <c r="BJ104" i="6"/>
  <c r="BJ96" i="6"/>
  <c r="BJ113" i="6"/>
  <c r="BJ107" i="6"/>
  <c r="BJ99" i="6"/>
  <c r="BJ109" i="6"/>
  <c r="BJ97" i="6"/>
  <c r="BJ100" i="6"/>
  <c r="BJ93" i="6"/>
  <c r="BJ92" i="6"/>
  <c r="BJ84" i="6"/>
  <c r="BJ87" i="6"/>
  <c r="BJ90" i="6"/>
  <c r="BJ102" i="6"/>
  <c r="BJ98" i="6"/>
  <c r="BJ85" i="6"/>
  <c r="BJ91" i="6"/>
  <c r="BJ89" i="6"/>
  <c r="BJ81" i="6"/>
  <c r="BJ101" i="6"/>
  <c r="BJ95" i="6"/>
  <c r="BJ88" i="6"/>
  <c r="BJ79" i="6"/>
  <c r="BJ105" i="6"/>
  <c r="BJ82" i="6"/>
  <c r="BJ80" i="6"/>
  <c r="BJ86" i="6"/>
  <c r="BJ83" i="6"/>
  <c r="BJ75" i="6"/>
  <c r="BJ77" i="6"/>
  <c r="BJ76" i="6"/>
  <c r="BJ67" i="6"/>
  <c r="BJ70" i="6"/>
  <c r="BJ94" i="6"/>
  <c r="BJ68" i="6"/>
  <c r="BJ74" i="6"/>
  <c r="BJ66" i="6"/>
  <c r="BJ60" i="6"/>
  <c r="BJ58" i="6"/>
  <c r="BJ78" i="6"/>
  <c r="BJ69" i="6"/>
  <c r="BJ61" i="6"/>
  <c r="BJ53" i="6"/>
  <c r="BJ73" i="6"/>
  <c r="BJ71" i="6"/>
  <c r="BJ64" i="6"/>
  <c r="BJ56" i="6"/>
  <c r="BJ72" i="6"/>
  <c r="BJ59" i="6"/>
  <c r="BJ57" i="6"/>
  <c r="BJ55" i="6"/>
  <c r="BJ51" i="6"/>
  <c r="BJ46" i="6"/>
  <c r="BJ38" i="6"/>
  <c r="BJ30" i="6"/>
  <c r="BJ62" i="6"/>
  <c r="BJ54" i="6"/>
  <c r="BJ49" i="6"/>
  <c r="BJ41" i="6"/>
  <c r="BJ33" i="6"/>
  <c r="BJ52" i="6"/>
  <c r="BJ65" i="6"/>
  <c r="BJ63" i="6"/>
  <c r="BJ50" i="6"/>
  <c r="BJ42" i="6"/>
  <c r="BJ34" i="6"/>
  <c r="BJ45" i="6"/>
  <c r="BJ37" i="6"/>
  <c r="BJ29" i="6"/>
  <c r="BJ48" i="6"/>
  <c r="BJ28" i="6"/>
  <c r="BJ19" i="6"/>
  <c r="BJ11" i="6"/>
  <c r="BJ22" i="6"/>
  <c r="BJ14" i="6"/>
  <c r="BJ23" i="6"/>
  <c r="BJ15" i="6"/>
  <c r="BJ18" i="6"/>
  <c r="BJ10" i="6"/>
  <c r="BY113" i="6"/>
  <c r="BY108" i="6"/>
  <c r="BY112" i="6"/>
  <c r="BY103" i="6"/>
  <c r="BY111" i="6"/>
  <c r="BY106" i="6"/>
  <c r="BY110" i="6"/>
  <c r="BY107" i="6"/>
  <c r="BY109" i="6"/>
  <c r="BY104" i="6"/>
  <c r="BY99" i="6"/>
  <c r="BY94" i="6"/>
  <c r="BY100" i="6"/>
  <c r="BY95" i="6"/>
  <c r="BY87" i="6"/>
  <c r="BY90" i="6"/>
  <c r="BY93" i="6"/>
  <c r="BY105" i="6"/>
  <c r="BY88" i="6"/>
  <c r="BY97" i="6"/>
  <c r="BY101" i="6"/>
  <c r="BY86" i="6"/>
  <c r="BY76" i="6"/>
  <c r="BY85" i="6"/>
  <c r="BY82" i="6"/>
  <c r="BY77" i="6"/>
  <c r="BY96" i="6"/>
  <c r="BY83" i="6"/>
  <c r="BY75" i="6"/>
  <c r="BY102" i="6"/>
  <c r="BY89" i="6"/>
  <c r="BY79" i="6"/>
  <c r="BY70" i="6"/>
  <c r="BY98" i="6"/>
  <c r="BY73" i="6"/>
  <c r="BY65" i="6"/>
  <c r="BY92" i="6"/>
  <c r="BY84" i="6"/>
  <c r="BY81" i="6"/>
  <c r="BY80" i="6"/>
  <c r="BY71" i="6"/>
  <c r="BY78" i="6"/>
  <c r="BY69" i="6"/>
  <c r="BY74" i="6"/>
  <c r="BY72" i="6"/>
  <c r="BY63" i="6"/>
  <c r="BY55" i="6"/>
  <c r="BY61" i="6"/>
  <c r="BY53" i="6"/>
  <c r="BY91" i="6"/>
  <c r="BY66" i="6"/>
  <c r="BY64" i="6"/>
  <c r="BY56" i="6"/>
  <c r="BY59" i="6"/>
  <c r="BY67" i="6"/>
  <c r="BY62" i="6"/>
  <c r="BY54" i="6"/>
  <c r="BY60" i="6"/>
  <c r="BY68" i="6"/>
  <c r="BY57" i="6"/>
  <c r="BY49" i="6"/>
  <c r="BY41" i="6"/>
  <c r="BY33" i="6"/>
  <c r="BY44" i="6"/>
  <c r="BY36" i="6"/>
  <c r="BY28" i="6"/>
  <c r="BY50" i="6"/>
  <c r="BY58" i="6"/>
  <c r="BY52" i="6"/>
  <c r="BY45" i="6"/>
  <c r="BY37" i="6"/>
  <c r="BY29" i="6"/>
  <c r="BY48" i="6"/>
  <c r="BY40" i="6"/>
  <c r="BY32" i="6"/>
  <c r="BY26" i="6"/>
  <c r="BY22" i="6"/>
  <c r="BY14" i="6"/>
  <c r="BY51" i="6"/>
  <c r="BY25" i="6"/>
  <c r="BY17" i="6"/>
  <c r="BY9" i="6"/>
  <c r="BY47" i="6"/>
  <c r="BY46" i="6"/>
  <c r="BY18" i="6"/>
  <c r="BY10" i="6"/>
  <c r="BY27" i="6"/>
  <c r="BY21" i="6"/>
  <c r="BY13" i="6"/>
  <c r="BF5" i="6"/>
  <c r="CB5" i="6"/>
  <c r="BI6" i="6"/>
  <c r="CC8" i="6"/>
  <c r="AN11" i="6"/>
  <c r="AN114" i="6" s="1"/>
  <c r="AM12" i="6"/>
  <c r="BJ13" i="6"/>
  <c r="BH14" i="6"/>
  <c r="CD14" i="6"/>
  <c r="BH15" i="6"/>
  <c r="CD15" i="6"/>
  <c r="BJ16" i="6"/>
  <c r="BI17" i="6"/>
  <c r="BH18" i="6"/>
  <c r="CD18" i="6"/>
  <c r="BH19" i="6"/>
  <c r="CD19" i="6"/>
  <c r="BJ20" i="6"/>
  <c r="BI21" i="6"/>
  <c r="BH22" i="6"/>
  <c r="CD22" i="6"/>
  <c r="BH23" i="6"/>
  <c r="CD23" i="6"/>
  <c r="BJ24" i="6"/>
  <c r="BI25" i="6"/>
  <c r="CC26" i="6"/>
  <c r="Z31" i="6"/>
  <c r="BJ31" i="6"/>
  <c r="CD33" i="6"/>
  <c r="BX36" i="6"/>
  <c r="BX40" i="6"/>
  <c r="BY43" i="6"/>
  <c r="BH45" i="6"/>
  <c r="AN46" i="6"/>
  <c r="BG111" i="6"/>
  <c r="BG112" i="6"/>
  <c r="BG107" i="6"/>
  <c r="BG105" i="6"/>
  <c r="BG103" i="6"/>
  <c r="BG106" i="6"/>
  <c r="BG104" i="6"/>
  <c r="BG95" i="6"/>
  <c r="BG98" i="6"/>
  <c r="BG113" i="6"/>
  <c r="BG96" i="6"/>
  <c r="BG110" i="6"/>
  <c r="BG99" i="6"/>
  <c r="BG91" i="6"/>
  <c r="BG108" i="6"/>
  <c r="BG93" i="6"/>
  <c r="BG89" i="6"/>
  <c r="BG97" i="6"/>
  <c r="BG92" i="6"/>
  <c r="BG84" i="6"/>
  <c r="BG101" i="6"/>
  <c r="BG100" i="6"/>
  <c r="BG90" i="6"/>
  <c r="BG80" i="6"/>
  <c r="BG86" i="6"/>
  <c r="BG83" i="6"/>
  <c r="BG78" i="6"/>
  <c r="BG88" i="6"/>
  <c r="BG85" i="6"/>
  <c r="BG81" i="6"/>
  <c r="BG102" i="6"/>
  <c r="BG94" i="6"/>
  <c r="BG87" i="6"/>
  <c r="BG79" i="6"/>
  <c r="BG74" i="6"/>
  <c r="BG66" i="6"/>
  <c r="BG76" i="6"/>
  <c r="BG75" i="6"/>
  <c r="BG69" i="6"/>
  <c r="BG82" i="6"/>
  <c r="BG67" i="6"/>
  <c r="BG109" i="6"/>
  <c r="BG73" i="6"/>
  <c r="BG65" i="6"/>
  <c r="BG59" i="6"/>
  <c r="BG57" i="6"/>
  <c r="BG60" i="6"/>
  <c r="BG68" i="6"/>
  <c r="BG63" i="6"/>
  <c r="BG70" i="6"/>
  <c r="BG58" i="6"/>
  <c r="BG64" i="6"/>
  <c r="BG56" i="6"/>
  <c r="BG61" i="6"/>
  <c r="BG53" i="6"/>
  <c r="BG50" i="6"/>
  <c r="BG77" i="6"/>
  <c r="BG72" i="6"/>
  <c r="BG55" i="6"/>
  <c r="BG45" i="6"/>
  <c r="BG37" i="6"/>
  <c r="BG29" i="6"/>
  <c r="BG48" i="6"/>
  <c r="BG40" i="6"/>
  <c r="BG32" i="6"/>
  <c r="BG62" i="6"/>
  <c r="BG71" i="6"/>
  <c r="BG49" i="6"/>
  <c r="BG41" i="6"/>
  <c r="BG33" i="6"/>
  <c r="BG52" i="6"/>
  <c r="BG44" i="6"/>
  <c r="BG36" i="6"/>
  <c r="BG28" i="6"/>
  <c r="BG47" i="6"/>
  <c r="BG46" i="6"/>
  <c r="BG43" i="6"/>
  <c r="BG42" i="6"/>
  <c r="BG39" i="6"/>
  <c r="BG38" i="6"/>
  <c r="BG35" i="6"/>
  <c r="BG34" i="6"/>
  <c r="BG31" i="6"/>
  <c r="BG30" i="6"/>
  <c r="BG26" i="6"/>
  <c r="BG18" i="6"/>
  <c r="BG54" i="6"/>
  <c r="BG21" i="6"/>
  <c r="BG13" i="6"/>
  <c r="BG51" i="6"/>
  <c r="BG22" i="6"/>
  <c r="BG14" i="6"/>
  <c r="BG25" i="6"/>
  <c r="BG17" i="6"/>
  <c r="BG9" i="6"/>
  <c r="AB7" i="6"/>
  <c r="AE8" i="6"/>
  <c r="Z9" i="6"/>
  <c r="AA11" i="6"/>
  <c r="Z12" i="6"/>
  <c r="AL13" i="6"/>
  <c r="BI14" i="6"/>
  <c r="BJ17" i="6"/>
  <c r="BI18" i="6"/>
  <c r="BJ21" i="6"/>
  <c r="BI22" i="6"/>
  <c r="BJ25" i="6"/>
  <c r="BX32" i="6"/>
  <c r="BX35" i="6"/>
  <c r="BX39" i="6"/>
  <c r="AA42" i="6"/>
  <c r="AN43" i="6"/>
  <c r="AD43" i="6"/>
  <c r="BI45" i="6"/>
  <c r="AN47" i="6"/>
  <c r="AN115" i="6" s="1"/>
  <c r="AD47" i="6"/>
  <c r="BD113" i="6"/>
  <c r="BD106" i="6"/>
  <c r="BD110" i="6"/>
  <c r="BD109" i="6"/>
  <c r="BD111" i="6"/>
  <c r="BD102" i="6"/>
  <c r="BD94" i="6"/>
  <c r="BD108" i="6"/>
  <c r="BD105" i="6"/>
  <c r="BD104" i="6"/>
  <c r="BD97" i="6"/>
  <c r="BD112" i="6"/>
  <c r="BD107" i="6"/>
  <c r="BD95" i="6"/>
  <c r="BD98" i="6"/>
  <c r="BD90" i="6"/>
  <c r="BD88" i="6"/>
  <c r="BD103" i="6"/>
  <c r="BD96" i="6"/>
  <c r="BD93" i="6"/>
  <c r="BD91" i="6"/>
  <c r="BD89" i="6"/>
  <c r="BD100" i="6"/>
  <c r="BD79" i="6"/>
  <c r="BD82" i="6"/>
  <c r="BD101" i="6"/>
  <c r="BD77" i="6"/>
  <c r="BD92" i="6"/>
  <c r="BD86" i="6"/>
  <c r="BD80" i="6"/>
  <c r="BD99" i="6"/>
  <c r="BD85" i="6"/>
  <c r="BD78" i="6"/>
  <c r="BD84" i="6"/>
  <c r="BD81" i="6"/>
  <c r="BD73" i="6"/>
  <c r="BD65" i="6"/>
  <c r="BD83" i="6"/>
  <c r="BD68" i="6"/>
  <c r="BD87" i="6"/>
  <c r="BD76" i="6"/>
  <c r="BD74" i="6"/>
  <c r="BD66" i="6"/>
  <c r="BD72" i="6"/>
  <c r="BD58" i="6"/>
  <c r="BD64" i="6"/>
  <c r="BD56" i="6"/>
  <c r="BD75" i="6"/>
  <c r="BD59" i="6"/>
  <c r="BD67" i="6"/>
  <c r="BD62" i="6"/>
  <c r="BD57" i="6"/>
  <c r="BD71" i="6"/>
  <c r="BD70" i="6"/>
  <c r="BD63" i="6"/>
  <c r="BD55" i="6"/>
  <c r="BD69" i="6"/>
  <c r="BD61" i="6"/>
  <c r="BD52" i="6"/>
  <c r="BD44" i="6"/>
  <c r="BD36" i="6"/>
  <c r="BD28" i="6"/>
  <c r="BD53" i="6"/>
  <c r="BD47" i="6"/>
  <c r="BD39" i="6"/>
  <c r="BD31" i="6"/>
  <c r="BD54" i="6"/>
  <c r="BD48" i="6"/>
  <c r="BD40" i="6"/>
  <c r="BD32" i="6"/>
  <c r="BD60" i="6"/>
  <c r="BD51" i="6"/>
  <c r="BD43" i="6"/>
  <c r="BD35" i="6"/>
  <c r="BD27" i="6"/>
  <c r="BD25" i="6"/>
  <c r="BD17" i="6"/>
  <c r="BD49" i="6"/>
  <c r="BD46" i="6"/>
  <c r="BD45" i="6"/>
  <c r="BD42" i="6"/>
  <c r="BD41" i="6"/>
  <c r="BD38" i="6"/>
  <c r="BD37" i="6"/>
  <c r="BD34" i="6"/>
  <c r="BD33" i="6"/>
  <c r="BD30" i="6"/>
  <c r="BD26" i="6"/>
  <c r="BD20" i="6"/>
  <c r="BD12" i="6"/>
  <c r="BD50" i="6"/>
  <c r="BD21" i="6"/>
  <c r="BD13" i="6"/>
  <c r="BD24" i="6"/>
  <c r="BD16" i="6"/>
  <c r="BZ112" i="6"/>
  <c r="BZ111" i="6"/>
  <c r="BZ106" i="6"/>
  <c r="BZ109" i="6"/>
  <c r="BZ104" i="6"/>
  <c r="BZ113" i="6"/>
  <c r="BZ102" i="6"/>
  <c r="BZ94" i="6"/>
  <c r="BZ105" i="6"/>
  <c r="BZ97" i="6"/>
  <c r="BZ108" i="6"/>
  <c r="BZ95" i="6"/>
  <c r="BZ103" i="6"/>
  <c r="BZ98" i="6"/>
  <c r="BZ90" i="6"/>
  <c r="BZ107" i="6"/>
  <c r="BZ93" i="6"/>
  <c r="BZ88" i="6"/>
  <c r="BZ110" i="6"/>
  <c r="BZ96" i="6"/>
  <c r="BZ91" i="6"/>
  <c r="BZ89" i="6"/>
  <c r="BZ79" i="6"/>
  <c r="BZ87" i="6"/>
  <c r="BZ85" i="6"/>
  <c r="BZ82" i="6"/>
  <c r="BZ99" i="6"/>
  <c r="BZ77" i="6"/>
  <c r="BZ84" i="6"/>
  <c r="BZ80" i="6"/>
  <c r="BZ100" i="6"/>
  <c r="BZ92" i="6"/>
  <c r="BZ78" i="6"/>
  <c r="BZ101" i="6"/>
  <c r="BZ73" i="6"/>
  <c r="BZ65" i="6"/>
  <c r="BZ81" i="6"/>
  <c r="BZ68" i="6"/>
  <c r="BZ83" i="6"/>
  <c r="BZ76" i="6"/>
  <c r="BZ74" i="6"/>
  <c r="BZ66" i="6"/>
  <c r="BZ72" i="6"/>
  <c r="BZ58" i="6"/>
  <c r="BZ75" i="6"/>
  <c r="BZ64" i="6"/>
  <c r="BZ56" i="6"/>
  <c r="BZ59" i="6"/>
  <c r="BZ67" i="6"/>
  <c r="BZ62" i="6"/>
  <c r="BZ57" i="6"/>
  <c r="BZ71" i="6"/>
  <c r="BZ70" i="6"/>
  <c r="BZ63" i="6"/>
  <c r="BZ55" i="6"/>
  <c r="BZ86" i="6"/>
  <c r="BZ44" i="6"/>
  <c r="BZ36" i="6"/>
  <c r="BZ28" i="6"/>
  <c r="BZ60" i="6"/>
  <c r="BZ53" i="6"/>
  <c r="BZ47" i="6"/>
  <c r="BZ39" i="6"/>
  <c r="BZ31" i="6"/>
  <c r="BZ52" i="6"/>
  <c r="BZ69" i="6"/>
  <c r="BZ61" i="6"/>
  <c r="BZ48" i="6"/>
  <c r="BZ40" i="6"/>
  <c r="BZ32" i="6"/>
  <c r="BZ54" i="6"/>
  <c r="BZ51" i="6"/>
  <c r="BZ43" i="6"/>
  <c r="BZ35" i="6"/>
  <c r="BZ27" i="6"/>
  <c r="BZ50" i="6"/>
  <c r="BZ25" i="6"/>
  <c r="BZ17" i="6"/>
  <c r="BZ49" i="6"/>
  <c r="BZ46" i="6"/>
  <c r="BZ45" i="6"/>
  <c r="BZ42" i="6"/>
  <c r="BZ41" i="6"/>
  <c r="BZ38" i="6"/>
  <c r="BZ37" i="6"/>
  <c r="BZ34" i="6"/>
  <c r="BZ33" i="6"/>
  <c r="BZ30" i="6"/>
  <c r="BZ20" i="6"/>
  <c r="BZ12" i="6"/>
  <c r="BZ21" i="6"/>
  <c r="BZ13" i="6"/>
  <c r="BZ24" i="6"/>
  <c r="BZ16" i="6"/>
  <c r="AD5" i="6"/>
  <c r="AM143" i="6"/>
  <c r="AM131" i="6"/>
  <c r="BG5" i="6"/>
  <c r="CC5" i="6"/>
  <c r="AG6" i="6"/>
  <c r="BE113" i="6"/>
  <c r="BE111" i="6"/>
  <c r="BE110" i="6"/>
  <c r="BE109" i="6"/>
  <c r="BE104" i="6"/>
  <c r="BE112" i="6"/>
  <c r="BE107" i="6"/>
  <c r="BE105" i="6"/>
  <c r="BE108" i="6"/>
  <c r="BE97" i="6"/>
  <c r="BE100" i="6"/>
  <c r="BE98" i="6"/>
  <c r="BE101" i="6"/>
  <c r="BE93" i="6"/>
  <c r="BE85" i="6"/>
  <c r="BE95" i="6"/>
  <c r="BE94" i="6"/>
  <c r="BE88" i="6"/>
  <c r="BE106" i="6"/>
  <c r="BE103" i="6"/>
  <c r="BE96" i="6"/>
  <c r="BE91" i="6"/>
  <c r="BE86" i="6"/>
  <c r="BE92" i="6"/>
  <c r="BE82" i="6"/>
  <c r="BE89" i="6"/>
  <c r="BE80" i="6"/>
  <c r="BE83" i="6"/>
  <c r="BE75" i="6"/>
  <c r="BE81" i="6"/>
  <c r="BE84" i="6"/>
  <c r="BE79" i="6"/>
  <c r="BE102" i="6"/>
  <c r="BE90" i="6"/>
  <c r="BE68" i="6"/>
  <c r="BE71" i="6"/>
  <c r="BE87" i="6"/>
  <c r="BE99" i="6"/>
  <c r="BE77" i="6"/>
  <c r="BE69" i="6"/>
  <c r="BE67" i="6"/>
  <c r="BE61" i="6"/>
  <c r="BE76" i="6"/>
  <c r="BE66" i="6"/>
  <c r="BE59" i="6"/>
  <c r="BE62" i="6"/>
  <c r="BE54" i="6"/>
  <c r="BE78" i="6"/>
  <c r="BE57" i="6"/>
  <c r="BE60" i="6"/>
  <c r="BE74" i="6"/>
  <c r="BE73" i="6"/>
  <c r="BE72" i="6"/>
  <c r="BE58" i="6"/>
  <c r="BE52" i="6"/>
  <c r="BE64" i="6"/>
  <c r="BE56" i="6"/>
  <c r="BE53" i="6"/>
  <c r="BE47" i="6"/>
  <c r="BE39" i="6"/>
  <c r="BE31" i="6"/>
  <c r="BE55" i="6"/>
  <c r="BE50" i="6"/>
  <c r="BE42" i="6"/>
  <c r="BE34" i="6"/>
  <c r="BE26" i="6"/>
  <c r="BE51" i="6"/>
  <c r="BE43" i="6"/>
  <c r="BE35" i="6"/>
  <c r="BE27" i="6"/>
  <c r="BE70" i="6"/>
  <c r="BE65" i="6"/>
  <c r="BE63" i="6"/>
  <c r="BE46" i="6"/>
  <c r="BE38" i="6"/>
  <c r="BE30" i="6"/>
  <c r="BE49" i="6"/>
  <c r="BE45" i="6"/>
  <c r="BE41" i="6"/>
  <c r="BE37" i="6"/>
  <c r="BE33" i="6"/>
  <c r="BE20" i="6"/>
  <c r="BE12" i="6"/>
  <c r="BE48" i="6"/>
  <c r="BE44" i="6"/>
  <c r="BE40" i="6"/>
  <c r="BE36" i="6"/>
  <c r="BE32" i="6"/>
  <c r="BE29" i="6"/>
  <c r="BE23" i="6"/>
  <c r="BE15" i="6"/>
  <c r="BE24" i="6"/>
  <c r="BE16" i="6"/>
  <c r="BE19" i="6"/>
  <c r="BE11" i="6"/>
  <c r="CA113" i="6"/>
  <c r="CA111" i="6"/>
  <c r="CA109" i="6"/>
  <c r="CA104" i="6"/>
  <c r="CA110" i="6"/>
  <c r="CA107" i="6"/>
  <c r="CA105" i="6"/>
  <c r="CA97" i="6"/>
  <c r="CA102" i="6"/>
  <c r="CA100" i="6"/>
  <c r="CA103" i="6"/>
  <c r="CA98" i="6"/>
  <c r="CA101" i="6"/>
  <c r="CA93" i="6"/>
  <c r="CA85" i="6"/>
  <c r="CA95" i="6"/>
  <c r="CA94" i="6"/>
  <c r="CA88" i="6"/>
  <c r="CA96" i="6"/>
  <c r="CA91" i="6"/>
  <c r="CA86" i="6"/>
  <c r="CA92" i="6"/>
  <c r="CA87" i="6"/>
  <c r="CA82" i="6"/>
  <c r="CA99" i="6"/>
  <c r="CA90" i="6"/>
  <c r="CA84" i="6"/>
  <c r="CA80" i="6"/>
  <c r="CA106" i="6"/>
  <c r="CA89" i="6"/>
  <c r="CA83" i="6"/>
  <c r="CA75" i="6"/>
  <c r="CA81" i="6"/>
  <c r="CA79" i="6"/>
  <c r="CA68" i="6"/>
  <c r="CA112" i="6"/>
  <c r="CA71" i="6"/>
  <c r="CA77" i="6"/>
  <c r="CA69" i="6"/>
  <c r="CA67" i="6"/>
  <c r="CA61" i="6"/>
  <c r="CA78" i="6"/>
  <c r="CA66" i="6"/>
  <c r="CA59" i="6"/>
  <c r="CA62" i="6"/>
  <c r="CA54" i="6"/>
  <c r="CA57" i="6"/>
  <c r="CA60" i="6"/>
  <c r="CA52" i="6"/>
  <c r="CA108" i="6"/>
  <c r="CA76" i="6"/>
  <c r="CA74" i="6"/>
  <c r="CA73" i="6"/>
  <c r="CA72" i="6"/>
  <c r="CA58" i="6"/>
  <c r="CA53" i="6"/>
  <c r="CA47" i="6"/>
  <c r="CA39" i="6"/>
  <c r="CA31" i="6"/>
  <c r="CA63" i="6"/>
  <c r="CA50" i="6"/>
  <c r="CA42" i="6"/>
  <c r="CA34" i="6"/>
  <c r="CA26" i="6"/>
  <c r="CA70" i="6"/>
  <c r="CA65" i="6"/>
  <c r="CA55" i="6"/>
  <c r="CA64" i="6"/>
  <c r="CA56" i="6"/>
  <c r="CA51" i="6"/>
  <c r="CA43" i="6"/>
  <c r="CA35" i="6"/>
  <c r="CA27" i="6"/>
  <c r="CA46" i="6"/>
  <c r="CA38" i="6"/>
  <c r="CA30" i="6"/>
  <c r="CA49" i="6"/>
  <c r="CA45" i="6"/>
  <c r="CA41" i="6"/>
  <c r="CA37" i="6"/>
  <c r="CA33" i="6"/>
  <c r="CA20" i="6"/>
  <c r="CA12" i="6"/>
  <c r="CA48" i="6"/>
  <c r="CA44" i="6"/>
  <c r="CA40" i="6"/>
  <c r="CA36" i="6"/>
  <c r="CA32" i="6"/>
  <c r="CA29" i="6"/>
  <c r="CA23" i="6"/>
  <c r="CA15" i="6"/>
  <c r="CA24" i="6"/>
  <c r="CA16" i="6"/>
  <c r="CA19" i="6"/>
  <c r="CA11" i="6"/>
  <c r="BI8" i="6"/>
  <c r="AA9" i="6"/>
  <c r="BX9" i="6"/>
  <c r="BE10" i="6"/>
  <c r="BZ10" i="6"/>
  <c r="BX12" i="6"/>
  <c r="AQ26" i="6"/>
  <c r="BE28" i="6"/>
  <c r="BX31" i="6"/>
  <c r="AA38" i="6"/>
  <c r="AF15" i="6"/>
  <c r="AA16" i="6"/>
  <c r="AD17" i="6"/>
  <c r="AG18" i="6"/>
  <c r="AB19" i="6"/>
  <c r="AE20" i="6"/>
  <c r="Z21" i="6"/>
  <c r="AC22" i="6"/>
  <c r="AF23" i="6"/>
  <c r="AA24" i="6"/>
  <c r="AD25" i="6"/>
  <c r="AA26" i="6"/>
  <c r="AQ27" i="6"/>
  <c r="AC52" i="6"/>
  <c r="AP59" i="6"/>
  <c r="AF59" i="6"/>
  <c r="AF28" i="6"/>
  <c r="Z51" i="6"/>
  <c r="AG52" i="6"/>
  <c r="AN53" i="6"/>
  <c r="AD53" i="6"/>
  <c r="AL55" i="6"/>
  <c r="AB55" i="6"/>
  <c r="AK60" i="6"/>
  <c r="AA60" i="6"/>
  <c r="AN61" i="6"/>
  <c r="AD61" i="6"/>
  <c r="AA46" i="6"/>
  <c r="AO49" i="6"/>
  <c r="AE50" i="6"/>
  <c r="AN54" i="6"/>
  <c r="AD54" i="6"/>
  <c r="Z27" i="6"/>
  <c r="AF41" i="6"/>
  <c r="AF45" i="6"/>
  <c r="AE46" i="6"/>
  <c r="AG48" i="6"/>
  <c r="AF49" i="6"/>
  <c r="AM58" i="6"/>
  <c r="AC58" i="6"/>
  <c r="AE54" i="6"/>
  <c r="AO54" i="6"/>
  <c r="AE56" i="6"/>
  <c r="Z58" i="6"/>
  <c r="AE64" i="6"/>
  <c r="AL76" i="6"/>
  <c r="AB76" i="6"/>
  <c r="AQ53" i="6"/>
  <c r="AG53" i="6"/>
  <c r="AM53" i="6"/>
  <c r="AK69" i="6"/>
  <c r="AK142" i="6" s="1"/>
  <c r="AA69" i="6"/>
  <c r="AQ71" i="6"/>
  <c r="AG71" i="6"/>
  <c r="AM73" i="6"/>
  <c r="AC73" i="6"/>
  <c r="AA31" i="6"/>
  <c r="AD32" i="6"/>
  <c r="AG33" i="6"/>
  <c r="AB34" i="6"/>
  <c r="AE35" i="6"/>
  <c r="Z36" i="6"/>
  <c r="AC37" i="6"/>
  <c r="AF38" i="6"/>
  <c r="AA39" i="6"/>
  <c r="AD40" i="6"/>
  <c r="AG41" i="6"/>
  <c r="AB42" i="6"/>
  <c r="AE43" i="6"/>
  <c r="Z44" i="6"/>
  <c r="AC45" i="6"/>
  <c r="AF46" i="6"/>
  <c r="AA47" i="6"/>
  <c r="AD48" i="6"/>
  <c r="AG49" i="6"/>
  <c r="AB50" i="6"/>
  <c r="AE51" i="6"/>
  <c r="Z52" i="6"/>
  <c r="Z57" i="6"/>
  <c r="Z65" i="6"/>
  <c r="AE66" i="6"/>
  <c r="AM81" i="6"/>
  <c r="AC81" i="6"/>
  <c r="AG54" i="6"/>
  <c r="AE57" i="6"/>
  <c r="AC59" i="6"/>
  <c r="AD62" i="6"/>
  <c r="AE65" i="6"/>
  <c r="AL70" i="6"/>
  <c r="AB70" i="6"/>
  <c r="Z72" i="6"/>
  <c r="AQ56" i="6"/>
  <c r="AG56" i="6"/>
  <c r="AL66" i="6"/>
  <c r="AB66" i="6"/>
  <c r="Z68" i="6"/>
  <c r="AF69" i="6"/>
  <c r="AP69" i="6"/>
  <c r="AJ55" i="6"/>
  <c r="AJ114" i="6" s="1"/>
  <c r="AM56" i="6"/>
  <c r="AP57" i="6"/>
  <c r="AP131" i="6" s="1"/>
  <c r="AK58" i="6"/>
  <c r="AK133" i="6" s="1"/>
  <c r="AN59" i="6"/>
  <c r="AQ60" i="6"/>
  <c r="AL61" i="6"/>
  <c r="AL142" i="6" s="1"/>
  <c r="AO62" i="6"/>
  <c r="AJ63" i="6"/>
  <c r="AM64" i="6"/>
  <c r="AG65" i="6"/>
  <c r="AE73" i="6"/>
  <c r="AA65" i="6"/>
  <c r="AC68" i="6"/>
  <c r="AF70" i="6"/>
  <c r="AM79" i="6"/>
  <c r="AC79" i="6"/>
  <c r="AB57" i="6"/>
  <c r="AE58" i="6"/>
  <c r="Z59" i="6"/>
  <c r="AC60" i="6"/>
  <c r="AF61" i="6"/>
  <c r="AA62" i="6"/>
  <c r="AD63" i="6"/>
  <c r="AG64" i="6"/>
  <c r="AB65" i="6"/>
  <c r="AA67" i="6"/>
  <c r="AN94" i="6"/>
  <c r="AD94" i="6"/>
  <c r="AB54" i="6"/>
  <c r="AE55" i="6"/>
  <c r="Z56" i="6"/>
  <c r="AC57" i="6"/>
  <c r="AF58" i="6"/>
  <c r="AA59" i="6"/>
  <c r="AD60" i="6"/>
  <c r="AG61" i="6"/>
  <c r="AB62" i="6"/>
  <c r="AE63" i="6"/>
  <c r="Z64" i="6"/>
  <c r="AC65" i="6"/>
  <c r="Z66" i="6"/>
  <c r="AP65" i="6"/>
  <c r="AE67" i="6"/>
  <c r="AK70" i="6"/>
  <c r="Z75" i="6"/>
  <c r="AN86" i="6"/>
  <c r="AD86" i="6"/>
  <c r="Z74" i="6"/>
  <c r="AA75" i="6"/>
  <c r="AL89" i="6"/>
  <c r="AB89" i="6"/>
  <c r="AN101" i="6"/>
  <c r="AD101" i="6"/>
  <c r="AA71" i="6"/>
  <c r="AB72" i="6"/>
  <c r="AB74" i="6"/>
  <c r="AC75" i="6"/>
  <c r="AN93" i="6"/>
  <c r="AD93" i="6"/>
  <c r="AB75" i="6"/>
  <c r="Z78" i="6"/>
  <c r="AD84" i="6"/>
  <c r="AP91" i="6"/>
  <c r="AF91" i="6"/>
  <c r="AD75" i="6"/>
  <c r="AJ81" i="6"/>
  <c r="AC85" i="6"/>
  <c r="AM85" i="6"/>
  <c r="Z91" i="6"/>
  <c r="AQ98" i="6"/>
  <c r="AF82" i="6"/>
  <c r="AK84" i="6"/>
  <c r="Z98" i="6"/>
  <c r="AM103" i="6"/>
  <c r="AC103" i="6"/>
  <c r="AC66" i="6"/>
  <c r="AF67" i="6"/>
  <c r="AA68" i="6"/>
  <c r="AD69" i="6"/>
  <c r="AG70" i="6"/>
  <c r="AB71" i="6"/>
  <c r="AG76" i="6"/>
  <c r="AG77" i="6"/>
  <c r="AD88" i="6"/>
  <c r="AN88" i="6"/>
  <c r="AK100" i="6"/>
  <c r="AA100" i="6"/>
  <c r="AG75" i="6"/>
  <c r="Z80" i="6"/>
  <c r="AP85" i="6"/>
  <c r="AF85" i="6"/>
  <c r="AA86" i="6"/>
  <c r="AO88" i="6"/>
  <c r="AE88" i="6"/>
  <c r="Z79" i="6"/>
  <c r="AG83" i="6"/>
  <c r="AO91" i="6"/>
  <c r="AE110" i="6"/>
  <c r="AO110" i="6"/>
  <c r="AF80" i="6"/>
  <c r="AA81" i="6"/>
  <c r="AQ88" i="6"/>
  <c r="AQ132" i="6" s="1"/>
  <c r="AG88" i="6"/>
  <c r="AD87" i="6"/>
  <c r="AE90" i="6"/>
  <c r="AE76" i="6"/>
  <c r="Z77" i="6"/>
  <c r="AC78" i="6"/>
  <c r="AF79" i="6"/>
  <c r="AA80" i="6"/>
  <c r="AD81" i="6"/>
  <c r="AG82" i="6"/>
  <c r="AB83" i="6"/>
  <c r="AE84" i="6"/>
  <c r="AB102" i="6"/>
  <c r="AL102" i="6"/>
  <c r="AE104" i="6"/>
  <c r="AO104" i="6"/>
  <c r="AP107" i="6"/>
  <c r="AF107" i="6"/>
  <c r="AA92" i="6"/>
  <c r="AF93" i="6"/>
  <c r="AP93" i="6"/>
  <c r="AL110" i="6"/>
  <c r="AB110" i="6"/>
  <c r="AC80" i="6"/>
  <c r="AF81" i="6"/>
  <c r="AA82" i="6"/>
  <c r="AD83" i="6"/>
  <c r="AG84" i="6"/>
  <c r="AA85" i="6"/>
  <c r="Z89" i="6"/>
  <c r="AF95" i="6"/>
  <c r="AP95" i="6"/>
  <c r="AA99" i="6"/>
  <c r="AK99" i="6"/>
  <c r="AC94" i="6"/>
  <c r="AM94" i="6"/>
  <c r="AO96" i="6"/>
  <c r="AE96" i="6"/>
  <c r="AE93" i="6"/>
  <c r="Z97" i="6"/>
  <c r="AF99" i="6"/>
  <c r="AF100" i="6"/>
  <c r="Z105" i="6"/>
  <c r="AL108" i="6"/>
  <c r="AB108" i="6"/>
  <c r="AQ109" i="6"/>
  <c r="AG109" i="6"/>
  <c r="AO95" i="6"/>
  <c r="AP104" i="6"/>
  <c r="AF104" i="6"/>
  <c r="AN106" i="6"/>
  <c r="AD106" i="6"/>
  <c r="AF87" i="6"/>
  <c r="AA88" i="6"/>
  <c r="AD89" i="6"/>
  <c r="AG90" i="6"/>
  <c r="AB91" i="6"/>
  <c r="AE92" i="6"/>
  <c r="Z93" i="6"/>
  <c r="AB96" i="6"/>
  <c r="AM105" i="6"/>
  <c r="AC105" i="6"/>
  <c r="AG87" i="6"/>
  <c r="AB88" i="6"/>
  <c r="AE89" i="6"/>
  <c r="Z90" i="6"/>
  <c r="AC91" i="6"/>
  <c r="AF92" i="6"/>
  <c r="AA93" i="6"/>
  <c r="AP106" i="6"/>
  <c r="AF106" i="6"/>
  <c r="AK107" i="6"/>
  <c r="AA107" i="6"/>
  <c r="AB93" i="6"/>
  <c r="AB103" i="6"/>
  <c r="AL103" i="6"/>
  <c r="AE94" i="6"/>
  <c r="Z95" i="6"/>
  <c r="AC96" i="6"/>
  <c r="AF97" i="6"/>
  <c r="AA98" i="6"/>
  <c r="AD99" i="6"/>
  <c r="AG100" i="6"/>
  <c r="AB101" i="6"/>
  <c r="AE102" i="6"/>
  <c r="AK108" i="6"/>
  <c r="AE109" i="6"/>
  <c r="AQ113" i="6"/>
  <c r="AG113" i="6"/>
  <c r="AJ103" i="6"/>
  <c r="AA104" i="6"/>
  <c r="AB112" i="6"/>
  <c r="Z94" i="6"/>
  <c r="AC95" i="6"/>
  <c r="AF96" i="6"/>
  <c r="AA97" i="6"/>
  <c r="AD98" i="6"/>
  <c r="AG99" i="6"/>
  <c r="AA105" i="6"/>
  <c r="AM111" i="6"/>
  <c r="AC111" i="6"/>
  <c r="AD110" i="6"/>
  <c r="AD112" i="6"/>
  <c r="AC113" i="6"/>
  <c r="AD105" i="6"/>
  <c r="AG106" i="6"/>
  <c r="AB107" i="6"/>
  <c r="AE108" i="6"/>
  <c r="Z109" i="6"/>
  <c r="AF110" i="6"/>
  <c r="AG103" i="6"/>
  <c r="AB104" i="6"/>
  <c r="AE105" i="6"/>
  <c r="Z106" i="6"/>
  <c r="AC107" i="6"/>
  <c r="AF108" i="6"/>
  <c r="AA109" i="6"/>
  <c r="AF113" i="6"/>
  <c r="Z110" i="6"/>
  <c r="AA111" i="6"/>
  <c r="AK112" i="6"/>
  <c r="AA110" i="6"/>
  <c r="AP8" i="4"/>
  <c r="AM5" i="4"/>
  <c r="AM19" i="4"/>
  <c r="AF29" i="4"/>
  <c r="AO41" i="4"/>
  <c r="AP44" i="4"/>
  <c r="AJ65" i="4"/>
  <c r="AP75" i="4"/>
  <c r="AO84" i="4"/>
  <c r="AQ93" i="4"/>
  <c r="AJ108" i="4"/>
  <c r="AP65" i="4"/>
  <c r="AQ75" i="4"/>
  <c r="AL98" i="4"/>
  <c r="AA8" i="4"/>
  <c r="AC17" i="4"/>
  <c r="AM27" i="4"/>
  <c r="AO52" i="4"/>
  <c r="AO62" i="4"/>
  <c r="AO66" i="4"/>
  <c r="AM94" i="4"/>
  <c r="AO99" i="4"/>
  <c r="AL106" i="4"/>
  <c r="AM110" i="4"/>
  <c r="AN22" i="4"/>
  <c r="AQ35" i="4"/>
  <c r="AQ58" i="4"/>
  <c r="AL77" i="4"/>
  <c r="AN14" i="4"/>
  <c r="AN18" i="4"/>
  <c r="AQ27" i="4"/>
  <c r="AD32" i="4"/>
  <c r="AG37" i="4"/>
  <c r="AQ64" i="4"/>
  <c r="AP107" i="4"/>
  <c r="AK87" i="4"/>
  <c r="AC25" i="4"/>
  <c r="AM44" i="4"/>
  <c r="AQ60" i="4"/>
  <c r="AN75" i="4"/>
  <c r="AN88" i="4"/>
  <c r="CD121" i="4"/>
  <c r="CD122" i="4"/>
  <c r="CD115" i="4"/>
  <c r="CD114" i="4"/>
  <c r="BX122" i="4"/>
  <c r="CA114" i="4"/>
  <c r="CA115" i="4"/>
  <c r="CA151" i="4"/>
  <c r="CA153" i="4"/>
  <c r="CA152" i="4"/>
  <c r="CB143" i="4"/>
  <c r="BZ142" i="4"/>
  <c r="BZ114" i="4"/>
  <c r="BZ141" i="4"/>
  <c r="BZ115" i="4"/>
  <c r="BZ143" i="4"/>
  <c r="CC114" i="4"/>
  <c r="BX121" i="4"/>
  <c r="BX114" i="4"/>
  <c r="BX123" i="4" s="1"/>
  <c r="BX115" i="4"/>
  <c r="BY133" i="4"/>
  <c r="BY114" i="4"/>
  <c r="BY132" i="4"/>
  <c r="BY115" i="4"/>
  <c r="CD123" i="4"/>
  <c r="BY131" i="4"/>
  <c r="CB115" i="4"/>
  <c r="CB141" i="4"/>
  <c r="CB142" i="4"/>
  <c r="CB114" i="4"/>
  <c r="CC133" i="4"/>
  <c r="CC132" i="4"/>
  <c r="CC131" i="4"/>
  <c r="CC115" i="4"/>
  <c r="AL25" i="4"/>
  <c r="AJ34" i="4"/>
  <c r="AG42" i="4"/>
  <c r="AJ49" i="4"/>
  <c r="AJ55" i="4"/>
  <c r="AK72" i="4"/>
  <c r="AN92" i="4"/>
  <c r="AT81" i="4"/>
  <c r="BD81" i="4" s="1"/>
  <c r="AP6" i="4"/>
  <c r="AC13" i="4"/>
  <c r="AE23" i="4"/>
  <c r="AB26" i="4"/>
  <c r="AJ30" i="4"/>
  <c r="AL32" i="4"/>
  <c r="AN34" i="4"/>
  <c r="AC38" i="4"/>
  <c r="AC46" i="4"/>
  <c r="AQ52" i="4"/>
  <c r="AL55" i="4"/>
  <c r="AC63" i="4"/>
  <c r="AN69" i="4"/>
  <c r="AQ72" i="4"/>
  <c r="AN79" i="4"/>
  <c r="AQ86" i="4"/>
  <c r="AO92" i="4"/>
  <c r="AK95" i="4"/>
  <c r="AT72" i="4"/>
  <c r="BD72" i="4" s="1"/>
  <c r="AL14" i="4"/>
  <c r="AL22" i="4"/>
  <c r="AJ12" i="4"/>
  <c r="AD15" i="4"/>
  <c r="AK15" i="4"/>
  <c r="AP20" i="4"/>
  <c r="AF26" i="4"/>
  <c r="AQ32" i="4"/>
  <c r="AP40" i="4"/>
  <c r="AG50" i="4"/>
  <c r="AC53" i="4"/>
  <c r="AN59" i="4"/>
  <c r="AP69" i="4"/>
  <c r="AC73" i="4"/>
  <c r="AJ83" i="4"/>
  <c r="AB87" i="4"/>
  <c r="AJ105" i="4"/>
  <c r="AT56" i="4"/>
  <c r="BD56" i="4" s="1"/>
  <c r="AO7" i="4"/>
  <c r="AL10" i="4"/>
  <c r="AQ13" i="4"/>
  <c r="AO17" i="4"/>
  <c r="AD21" i="4"/>
  <c r="AM23" i="4"/>
  <c r="AG26" i="4"/>
  <c r="AC33" i="4"/>
  <c r="AJ38" i="4"/>
  <c r="AQ40" i="4"/>
  <c r="AO46" i="4"/>
  <c r="AJ67" i="4"/>
  <c r="AK80" i="4"/>
  <c r="AP90" i="4"/>
  <c r="AN93" i="4"/>
  <c r="AN109" i="4"/>
  <c r="AT16" i="4"/>
  <c r="BD16" i="4" s="1"/>
  <c r="AV8" i="4"/>
  <c r="AB18" i="4"/>
  <c r="AK31" i="4"/>
  <c r="AC41" i="4"/>
  <c r="AB51" i="4"/>
  <c r="AD54" i="4"/>
  <c r="AN67" i="4"/>
  <c r="AB74" i="4"/>
  <c r="AM101" i="4"/>
  <c r="AQ109" i="4"/>
  <c r="AL71" i="4"/>
  <c r="AK39" i="4"/>
  <c r="AK58" i="4"/>
  <c r="AN10" i="4"/>
  <c r="AP10" i="4"/>
  <c r="AP24" i="4"/>
  <c r="AO26" i="4"/>
  <c r="AG29" i="4"/>
  <c r="AQ31" i="4"/>
  <c r="AK33" i="4"/>
  <c r="AF37" i="4"/>
  <c r="AJ47" i="4"/>
  <c r="AP57" i="4"/>
  <c r="AP67" i="4"/>
  <c r="AN77" i="4"/>
  <c r="AQ84" i="4"/>
  <c r="AE88" i="4"/>
  <c r="AM97" i="4"/>
  <c r="AQ101" i="4"/>
  <c r="AD110" i="4"/>
  <c r="AV7" i="4"/>
  <c r="AT64" i="4"/>
  <c r="BD64" i="4" s="1"/>
  <c r="AT40" i="4"/>
  <c r="BD40" i="4" s="1"/>
  <c r="AT97" i="4"/>
  <c r="BD97" i="4" s="1"/>
  <c r="AT33" i="4"/>
  <c r="BD33" i="4" s="1"/>
  <c r="AT96" i="4"/>
  <c r="BD96" i="4" s="1"/>
  <c r="AT24" i="4"/>
  <c r="BD24" i="4" s="1"/>
  <c r="AT80" i="4"/>
  <c r="BD80" i="4" s="1"/>
  <c r="AT112" i="4"/>
  <c r="BD112" i="4" s="1"/>
  <c r="AT65" i="4"/>
  <c r="BD65" i="4" s="1"/>
  <c r="AT17" i="4"/>
  <c r="BD17" i="4" s="1"/>
  <c r="AT49" i="4"/>
  <c r="BD49" i="4" s="1"/>
  <c r="AU76" i="4"/>
  <c r="BE76" i="4" s="1"/>
  <c r="AT88" i="4"/>
  <c r="BD88" i="4" s="1"/>
  <c r="AT48" i="4"/>
  <c r="BD48" i="4" s="1"/>
  <c r="AU60" i="4"/>
  <c r="BE60" i="4" s="1"/>
  <c r="AT8" i="4"/>
  <c r="BD8" i="4" s="1"/>
  <c r="AZ7" i="4"/>
  <c r="AT105" i="4"/>
  <c r="BD105" i="4" s="1"/>
  <c r="AT73" i="4"/>
  <c r="BD73" i="4" s="1"/>
  <c r="AT41" i="4"/>
  <c r="BD41" i="4" s="1"/>
  <c r="AU108" i="4"/>
  <c r="BE108" i="4" s="1"/>
  <c r="AT32" i="4"/>
  <c r="BD32" i="4" s="1"/>
  <c r="AT89" i="4"/>
  <c r="BD89" i="4" s="1"/>
  <c r="AT57" i="4"/>
  <c r="BD57" i="4" s="1"/>
  <c r="AT25" i="4"/>
  <c r="BD25" i="4" s="1"/>
  <c r="AU44" i="4"/>
  <c r="BE44" i="4" s="1"/>
  <c r="AU8" i="4"/>
  <c r="BE8" i="4" s="1"/>
  <c r="AT5" i="4"/>
  <c r="BD5" i="4" s="1"/>
  <c r="AK112" i="4"/>
  <c r="AO15" i="4"/>
  <c r="AM31" i="4"/>
  <c r="AM105" i="4"/>
  <c r="AN12" i="4"/>
  <c r="AA14" i="4"/>
  <c r="AP14" i="4"/>
  <c r="AQ15" i="4"/>
  <c r="AQ17" i="4"/>
  <c r="AA22" i="4"/>
  <c r="AO35" i="4"/>
  <c r="AM39" i="4"/>
  <c r="AM43" i="4"/>
  <c r="AQ44" i="4"/>
  <c r="AJ46" i="4"/>
  <c r="AM47" i="4"/>
  <c r="AJ51" i="4"/>
  <c r="AK54" i="4"/>
  <c r="AN55" i="4"/>
  <c r="AL57" i="4"/>
  <c r="AJ59" i="4"/>
  <c r="AM64" i="4"/>
  <c r="AK66" i="4"/>
  <c r="AJ71" i="4"/>
  <c r="AJ74" i="4"/>
  <c r="AL79" i="4"/>
  <c r="AJ81" i="4"/>
  <c r="AJ88" i="4"/>
  <c r="AL90" i="4"/>
  <c r="AJ92" i="4"/>
  <c r="AO95" i="4"/>
  <c r="AQ97" i="4"/>
  <c r="AP99" i="4"/>
  <c r="AN101" i="4"/>
  <c r="AO103" i="4"/>
  <c r="AF108" i="4"/>
  <c r="AJ113" i="4"/>
  <c r="AT111" i="4"/>
  <c r="BD111" i="4" s="1"/>
  <c r="AT103" i="4"/>
  <c r="BD103" i="4" s="1"/>
  <c r="AT95" i="4"/>
  <c r="BD95" i="4" s="1"/>
  <c r="AT87" i="4"/>
  <c r="BD87" i="4" s="1"/>
  <c r="AT79" i="4"/>
  <c r="BD79" i="4" s="1"/>
  <c r="AT71" i="4"/>
  <c r="BD71" i="4" s="1"/>
  <c r="AT63" i="4"/>
  <c r="BD63" i="4" s="1"/>
  <c r="AT55" i="4"/>
  <c r="BD55" i="4" s="1"/>
  <c r="AT47" i="4"/>
  <c r="BD47" i="4" s="1"/>
  <c r="AT39" i="4"/>
  <c r="BD39" i="4" s="1"/>
  <c r="AT31" i="4"/>
  <c r="BD31" i="4" s="1"/>
  <c r="AT23" i="4"/>
  <c r="BD23" i="4" s="1"/>
  <c r="AT15" i="4"/>
  <c r="BD15" i="4" s="1"/>
  <c r="AT9" i="4"/>
  <c r="BD9" i="4" s="1"/>
  <c r="AK99" i="4"/>
  <c r="AJ42" i="4"/>
  <c r="AK46" i="4"/>
  <c r="AN47" i="4"/>
  <c r="AL61" i="4"/>
  <c r="AF70" i="4"/>
  <c r="AK74" i="4"/>
  <c r="AF78" i="4"/>
  <c r="AL81" i="4"/>
  <c r="AT110" i="4"/>
  <c r="BD110" i="4" s="1"/>
  <c r="AT102" i="4"/>
  <c r="BD102" i="4" s="1"/>
  <c r="AT94" i="4"/>
  <c r="BD94" i="4" s="1"/>
  <c r="AT86" i="4"/>
  <c r="BD86" i="4" s="1"/>
  <c r="AT78" i="4"/>
  <c r="BD78" i="4" s="1"/>
  <c r="AT70" i="4"/>
  <c r="BD70" i="4" s="1"/>
  <c r="AT62" i="4"/>
  <c r="BD62" i="4" s="1"/>
  <c r="AT54" i="4"/>
  <c r="BD54" i="4" s="1"/>
  <c r="AT46" i="4"/>
  <c r="BD46" i="4" s="1"/>
  <c r="AT38" i="4"/>
  <c r="BD38" i="4" s="1"/>
  <c r="AT30" i="4"/>
  <c r="BD30" i="4" s="1"/>
  <c r="AT22" i="4"/>
  <c r="BD22" i="4" s="1"/>
  <c r="AT14" i="4"/>
  <c r="BD14" i="4" s="1"/>
  <c r="AL69" i="4"/>
  <c r="AP16" i="4"/>
  <c r="AL103" i="4"/>
  <c r="AK5" i="4"/>
  <c r="AM9" i="4"/>
  <c r="AK11" i="4"/>
  <c r="AF13" i="4"/>
  <c r="AG16" i="4"/>
  <c r="AF18" i="4"/>
  <c r="AN19" i="4"/>
  <c r="AF21" i="4"/>
  <c r="AF22" i="4"/>
  <c r="AJ26" i="4"/>
  <c r="AO29" i="4"/>
  <c r="AN30" i="4"/>
  <c r="AL33" i="4"/>
  <c r="AO34" i="4"/>
  <c r="AO37" i="4"/>
  <c r="AL38" i="4"/>
  <c r="AD40" i="4"/>
  <c r="AK41" i="4"/>
  <c r="AK42" i="4"/>
  <c r="AD44" i="4"/>
  <c r="AK45" i="4"/>
  <c r="AL46" i="4"/>
  <c r="AQ47" i="4"/>
  <c r="AP51" i="4"/>
  <c r="AL53" i="4"/>
  <c r="AO54" i="4"/>
  <c r="AK56" i="4"/>
  <c r="AB58" i="4"/>
  <c r="AP59" i="4"/>
  <c r="AN61" i="4"/>
  <c r="AJ63" i="4"/>
  <c r="AC65" i="4"/>
  <c r="AQ66" i="4"/>
  <c r="AO68" i="4"/>
  <c r="AN71" i="4"/>
  <c r="AJ73" i="4"/>
  <c r="AO74" i="4"/>
  <c r="AM76" i="4"/>
  <c r="AD80" i="4"/>
  <c r="AP81" i="4"/>
  <c r="AN83" i="4"/>
  <c r="AN85" i="4"/>
  <c r="AD89" i="4"/>
  <c r="AJ96" i="4"/>
  <c r="AJ100" i="4"/>
  <c r="AK104" i="4"/>
  <c r="AP106" i="4"/>
  <c r="AC111" i="4"/>
  <c r="AT109" i="4"/>
  <c r="BD109" i="4" s="1"/>
  <c r="AT101" i="4"/>
  <c r="BD101" i="4" s="1"/>
  <c r="AT93" i="4"/>
  <c r="BD93" i="4" s="1"/>
  <c r="AT85" i="4"/>
  <c r="BD85" i="4" s="1"/>
  <c r="AT77" i="4"/>
  <c r="BD77" i="4" s="1"/>
  <c r="AT69" i="4"/>
  <c r="BD69" i="4" s="1"/>
  <c r="AT61" i="4"/>
  <c r="BD61" i="4" s="1"/>
  <c r="AT53" i="4"/>
  <c r="BD53" i="4" s="1"/>
  <c r="AT45" i="4"/>
  <c r="BD45" i="4" s="1"/>
  <c r="AT37" i="4"/>
  <c r="BD37" i="4" s="1"/>
  <c r="AT29" i="4"/>
  <c r="BD29" i="4" s="1"/>
  <c r="AT21" i="4"/>
  <c r="BD21" i="4" s="1"/>
  <c r="AT13" i="4"/>
  <c r="BD13" i="4" s="1"/>
  <c r="AX8" i="4"/>
  <c r="AT7" i="4"/>
  <c r="BD7" i="4" s="1"/>
  <c r="AL6" i="4"/>
  <c r="AM35" i="4"/>
  <c r="AL12" i="4"/>
  <c r="AL20" i="4"/>
  <c r="AL24" i="4"/>
  <c r="AK64" i="4"/>
  <c r="AQ5" i="4"/>
  <c r="AQ7" i="4"/>
  <c r="AO9" i="4"/>
  <c r="AM11" i="4"/>
  <c r="AG18" i="4"/>
  <c r="AO19" i="4"/>
  <c r="AG21" i="4"/>
  <c r="AQ23" i="4"/>
  <c r="AK25" i="4"/>
  <c r="AN26" i="4"/>
  <c r="AL28" i="4"/>
  <c r="AE31" i="4"/>
  <c r="AO33" i="4"/>
  <c r="AD35" i="4"/>
  <c r="AL36" i="4"/>
  <c r="AN38" i="4"/>
  <c r="AL41" i="4"/>
  <c r="AN42" i="4"/>
  <c r="AE44" i="4"/>
  <c r="AL45" i="4"/>
  <c r="AN46" i="4"/>
  <c r="AL50" i="4"/>
  <c r="AD52" i="4"/>
  <c r="AN53" i="4"/>
  <c r="AA55" i="4"/>
  <c r="AM56" i="4"/>
  <c r="AP61" i="4"/>
  <c r="AL63" i="4"/>
  <c r="AG67" i="4"/>
  <c r="AQ68" i="4"/>
  <c r="AK70" i="4"/>
  <c r="AD72" i="4"/>
  <c r="AK73" i="4"/>
  <c r="AQ74" i="4"/>
  <c r="AO76" i="4"/>
  <c r="AK78" i="4"/>
  <c r="AB82" i="4"/>
  <c r="AP83" i="4"/>
  <c r="AP85" i="4"/>
  <c r="AO87" i="4"/>
  <c r="AE93" i="4"/>
  <c r="AP94" i="4"/>
  <c r="AK96" i="4"/>
  <c r="AP98" i="4"/>
  <c r="AN100" i="4"/>
  <c r="AM102" i="4"/>
  <c r="AN104" i="4"/>
  <c r="AQ106" i="4"/>
  <c r="AO108" i="4"/>
  <c r="AT108" i="4"/>
  <c r="BD108" i="4" s="1"/>
  <c r="AT100" i="4"/>
  <c r="BD100" i="4" s="1"/>
  <c r="AT92" i="4"/>
  <c r="BD92" i="4" s="1"/>
  <c r="AT84" i="4"/>
  <c r="BD84" i="4" s="1"/>
  <c r="AT76" i="4"/>
  <c r="BD76" i="4" s="1"/>
  <c r="AT68" i="4"/>
  <c r="BD68" i="4" s="1"/>
  <c r="AT60" i="4"/>
  <c r="BD60" i="4" s="1"/>
  <c r="AT52" i="4"/>
  <c r="BD52" i="4" s="1"/>
  <c r="AT44" i="4"/>
  <c r="BD44" i="4" s="1"/>
  <c r="AT36" i="4"/>
  <c r="BD36" i="4" s="1"/>
  <c r="AT28" i="4"/>
  <c r="BD28" i="4" s="1"/>
  <c r="AT20" i="4"/>
  <c r="BD20" i="4" s="1"/>
  <c r="AT12" i="4"/>
  <c r="BD12" i="4" s="1"/>
  <c r="AT6" i="4"/>
  <c r="BD6" i="4" s="1"/>
  <c r="AO21" i="4"/>
  <c r="AO18" i="4"/>
  <c r="AG61" i="4"/>
  <c r="AJ79" i="4"/>
  <c r="AK37" i="4"/>
  <c r="AQ9" i="4"/>
  <c r="AO11" i="4"/>
  <c r="AJ14" i="4"/>
  <c r="AJ16" i="4"/>
  <c r="AK17" i="4"/>
  <c r="AK142" i="4" s="1"/>
  <c r="AQ19" i="4"/>
  <c r="AJ22" i="4"/>
  <c r="AC24" i="4"/>
  <c r="AP28" i="4"/>
  <c r="AB34" i="4"/>
  <c r="AP36" i="4"/>
  <c r="AE39" i="4"/>
  <c r="AL40" i="4"/>
  <c r="AE43" i="4"/>
  <c r="AO45" i="4"/>
  <c r="AK48" i="4"/>
  <c r="AO50" i="4"/>
  <c r="AP53" i="4"/>
  <c r="AF55" i="4"/>
  <c r="AQ56" i="4"/>
  <c r="AM60" i="4"/>
  <c r="AN63" i="4"/>
  <c r="AG69" i="4"/>
  <c r="AM70" i="4"/>
  <c r="AL73" i="4"/>
  <c r="AQ76" i="4"/>
  <c r="AM78" i="4"/>
  <c r="AA88" i="4"/>
  <c r="AM89" i="4"/>
  <c r="AK91" i="4"/>
  <c r="AC95" i="4"/>
  <c r="AN96" i="4"/>
  <c r="AQ98" i="4"/>
  <c r="AO100" i="4"/>
  <c r="AP102" i="4"/>
  <c r="AA105" i="4"/>
  <c r="AL111" i="4"/>
  <c r="AT107" i="4"/>
  <c r="BD107" i="4" s="1"/>
  <c r="AT99" i="4"/>
  <c r="BD99" i="4" s="1"/>
  <c r="AT91" i="4"/>
  <c r="BD91" i="4" s="1"/>
  <c r="AT83" i="4"/>
  <c r="BD83" i="4" s="1"/>
  <c r="AT75" i="4"/>
  <c r="BD75" i="4" s="1"/>
  <c r="AT67" i="4"/>
  <c r="BD67" i="4" s="1"/>
  <c r="AT59" i="4"/>
  <c r="BD59" i="4" s="1"/>
  <c r="AT51" i="4"/>
  <c r="BD51" i="4" s="1"/>
  <c r="AT43" i="4"/>
  <c r="BD43" i="4" s="1"/>
  <c r="AT35" i="4"/>
  <c r="BD35" i="4" s="1"/>
  <c r="AT27" i="4"/>
  <c r="BD27" i="4" s="1"/>
  <c r="AT19" i="4"/>
  <c r="BD19" i="4" s="1"/>
  <c r="AT11" i="4"/>
  <c r="BD11" i="4" s="1"/>
  <c r="AX5" i="4"/>
  <c r="AO13" i="4"/>
  <c r="AM72" i="4"/>
  <c r="AK47" i="4"/>
  <c r="AL95" i="4"/>
  <c r="AK7" i="4"/>
  <c r="AK29" i="4"/>
  <c r="AL30" i="4"/>
  <c r="AJ6" i="4"/>
  <c r="AM15" i="4"/>
  <c r="AL16" i="4"/>
  <c r="AJ18" i="4"/>
  <c r="AD20" i="4"/>
  <c r="AK21" i="4"/>
  <c r="AD24" i="4"/>
  <c r="AO25" i="4"/>
  <c r="AD29" i="4"/>
  <c r="AJ31" i="4"/>
  <c r="AP32" i="4"/>
  <c r="AF34" i="4"/>
  <c r="AD37" i="4"/>
  <c r="AM40" i="4"/>
  <c r="AP41" i="4"/>
  <c r="AF43" i="4"/>
  <c r="AL44" i="4"/>
  <c r="AP45" i="4"/>
  <c r="AG49" i="4"/>
  <c r="AM52" i="4"/>
  <c r="AB54" i="4"/>
  <c r="AA57" i="4"/>
  <c r="AO58" i="4"/>
  <c r="AO60" i="4"/>
  <c r="AK62" i="4"/>
  <c r="AB64" i="4"/>
  <c r="AL65" i="4"/>
  <c r="AO70" i="4"/>
  <c r="AP73" i="4"/>
  <c r="AJ75" i="4"/>
  <c r="AO78" i="4"/>
  <c r="AM80" i="4"/>
  <c r="AK82" i="4"/>
  <c r="AM84" i="4"/>
  <c r="AB88" i="4"/>
  <c r="AQ89" i="4"/>
  <c r="AO91" i="4"/>
  <c r="AM93" i="4"/>
  <c r="AE101" i="4"/>
  <c r="AC103" i="4"/>
  <c r="AK107" i="4"/>
  <c r="AT106" i="4"/>
  <c r="BD106" i="4" s="1"/>
  <c r="AT98" i="4"/>
  <c r="BD98" i="4" s="1"/>
  <c r="AT90" i="4"/>
  <c r="BD90" i="4" s="1"/>
  <c r="AT82" i="4"/>
  <c r="BD82" i="4" s="1"/>
  <c r="AT74" i="4"/>
  <c r="BD74" i="4" s="1"/>
  <c r="AT66" i="4"/>
  <c r="BD66" i="4" s="1"/>
  <c r="AT58" i="4"/>
  <c r="BD58" i="4" s="1"/>
  <c r="AT50" i="4"/>
  <c r="BD50" i="4" s="1"/>
  <c r="AT42" i="4"/>
  <c r="BD42" i="4" s="1"/>
  <c r="AT34" i="4"/>
  <c r="BD34" i="4" s="1"/>
  <c r="AT26" i="4"/>
  <c r="BD26" i="4" s="1"/>
  <c r="AT18" i="4"/>
  <c r="BD18" i="4" s="1"/>
  <c r="AZ8" i="4"/>
  <c r="AZ6" i="4"/>
  <c r="AZ5" i="4"/>
  <c r="AY5" i="4"/>
  <c r="AY6" i="4"/>
  <c r="AY9" i="4"/>
  <c r="AX9" i="4"/>
  <c r="AX6" i="4"/>
  <c r="AW9" i="4"/>
  <c r="AV9" i="4"/>
  <c r="AV5" i="4"/>
  <c r="BF5" i="4" s="1"/>
  <c r="AU107" i="4"/>
  <c r="BE107" i="4" s="1"/>
  <c r="AU91" i="4"/>
  <c r="BE91" i="4" s="1"/>
  <c r="AU75" i="4"/>
  <c r="BE75" i="4" s="1"/>
  <c r="AU59" i="4"/>
  <c r="BE59" i="4" s="1"/>
  <c r="AU43" i="4"/>
  <c r="BE43" i="4" s="1"/>
  <c r="AU27" i="4"/>
  <c r="BE27" i="4" s="1"/>
  <c r="AU9" i="4"/>
  <c r="BE9" i="4" s="1"/>
  <c r="AU71" i="4"/>
  <c r="BE71" i="4" s="1"/>
  <c r="AU39" i="4"/>
  <c r="BE39" i="4" s="1"/>
  <c r="AU101" i="4"/>
  <c r="BE101" i="4" s="1"/>
  <c r="AU85" i="4"/>
  <c r="BE85" i="4" s="1"/>
  <c r="AU69" i="4"/>
  <c r="BE69" i="4" s="1"/>
  <c r="AU53" i="4"/>
  <c r="BE53" i="4" s="1"/>
  <c r="AU37" i="4"/>
  <c r="BE37" i="4" s="1"/>
  <c r="AU21" i="4"/>
  <c r="BE21" i="4" s="1"/>
  <c r="AU20" i="4"/>
  <c r="BE20" i="4" s="1"/>
  <c r="AU103" i="4"/>
  <c r="BE103" i="4" s="1"/>
  <c r="AU23" i="4"/>
  <c r="BE23" i="4" s="1"/>
  <c r="AU100" i="4"/>
  <c r="BE100" i="4" s="1"/>
  <c r="AU84" i="4"/>
  <c r="BE84" i="4" s="1"/>
  <c r="AU68" i="4"/>
  <c r="BE68" i="4" s="1"/>
  <c r="AU52" i="4"/>
  <c r="BE52" i="4" s="1"/>
  <c r="AU36" i="4"/>
  <c r="BE36" i="4" s="1"/>
  <c r="AU19" i="4"/>
  <c r="BE19" i="4" s="1"/>
  <c r="AU5" i="4"/>
  <c r="BE5" i="4" s="1"/>
  <c r="AU99" i="4"/>
  <c r="BE99" i="4" s="1"/>
  <c r="AU83" i="4"/>
  <c r="BE83" i="4" s="1"/>
  <c r="AU67" i="4"/>
  <c r="BE67" i="4" s="1"/>
  <c r="AU51" i="4"/>
  <c r="BE51" i="4" s="1"/>
  <c r="AU35" i="4"/>
  <c r="BE35" i="4" s="1"/>
  <c r="AU15" i="4"/>
  <c r="BE15" i="4" s="1"/>
  <c r="AU87" i="4"/>
  <c r="BE87" i="4" s="1"/>
  <c r="AU55" i="4"/>
  <c r="BE55" i="4" s="1"/>
  <c r="AU111" i="4"/>
  <c r="BE111" i="4" s="1"/>
  <c r="AU95" i="4"/>
  <c r="BE95" i="4" s="1"/>
  <c r="AU79" i="4"/>
  <c r="BE79" i="4" s="1"/>
  <c r="AU63" i="4"/>
  <c r="BE63" i="4" s="1"/>
  <c r="AU47" i="4"/>
  <c r="BE47" i="4" s="1"/>
  <c r="AU31" i="4"/>
  <c r="BE31" i="4" s="1"/>
  <c r="AU13" i="4"/>
  <c r="BE13" i="4" s="1"/>
  <c r="AU6" i="4"/>
  <c r="BE6" i="4" s="1"/>
  <c r="AU109" i="4"/>
  <c r="BE109" i="4" s="1"/>
  <c r="AU93" i="4"/>
  <c r="BE93" i="4" s="1"/>
  <c r="AU77" i="4"/>
  <c r="BE77" i="4" s="1"/>
  <c r="AU61" i="4"/>
  <c r="BE61" i="4" s="1"/>
  <c r="AU45" i="4"/>
  <c r="BE45" i="4" s="1"/>
  <c r="AU29" i="4"/>
  <c r="BE29" i="4" s="1"/>
  <c r="AU12" i="4"/>
  <c r="BE12" i="4" s="1"/>
  <c r="AU11" i="4"/>
  <c r="BE11" i="4" s="1"/>
  <c r="BE7" i="4"/>
  <c r="AV113" i="4"/>
  <c r="BF113" i="4" s="1"/>
  <c r="AV97" i="4"/>
  <c r="BF97" i="4" s="1"/>
  <c r="AV76" i="4"/>
  <c r="BF76" i="4" s="1"/>
  <c r="AV54" i="4"/>
  <c r="BF54" i="4" s="1"/>
  <c r="AV34" i="4"/>
  <c r="BF34" i="4" s="1"/>
  <c r="AV112" i="4"/>
  <c r="BF112" i="4" s="1"/>
  <c r="AV96" i="4"/>
  <c r="BF96" i="4" s="1"/>
  <c r="AV75" i="4"/>
  <c r="BF75" i="4" s="1"/>
  <c r="AV53" i="4"/>
  <c r="BF53" i="4" s="1"/>
  <c r="AV32" i="4"/>
  <c r="BF32" i="4" s="1"/>
  <c r="AV108" i="4"/>
  <c r="BF108" i="4" s="1"/>
  <c r="AV91" i="4"/>
  <c r="BF91" i="4" s="1"/>
  <c r="AV69" i="4"/>
  <c r="BF69" i="4" s="1"/>
  <c r="AV48" i="4"/>
  <c r="BF48" i="4" s="1"/>
  <c r="AV26" i="4"/>
  <c r="BF26" i="4" s="1"/>
  <c r="AV106" i="4"/>
  <c r="BF106" i="4" s="1"/>
  <c r="AV88" i="4"/>
  <c r="BF88" i="4" s="1"/>
  <c r="AV67" i="4"/>
  <c r="BF67" i="4" s="1"/>
  <c r="AV45" i="4"/>
  <c r="BF45" i="4" s="1"/>
  <c r="AV21" i="4"/>
  <c r="BF21" i="4" s="1"/>
  <c r="AV105" i="4"/>
  <c r="BF105" i="4" s="1"/>
  <c r="AV86" i="4"/>
  <c r="BF86" i="4" s="1"/>
  <c r="AV66" i="4"/>
  <c r="BF66" i="4" s="1"/>
  <c r="AV44" i="4"/>
  <c r="BF44" i="4" s="1"/>
  <c r="AV19" i="4"/>
  <c r="BF19" i="4" s="1"/>
  <c r="AV104" i="4"/>
  <c r="BF104" i="4" s="1"/>
  <c r="AV85" i="4"/>
  <c r="BF85" i="4" s="1"/>
  <c r="AV64" i="4"/>
  <c r="BF64" i="4" s="1"/>
  <c r="AV43" i="4"/>
  <c r="BF43" i="4" s="1"/>
  <c r="AV18" i="4"/>
  <c r="BF18" i="4" s="1"/>
  <c r="AV100" i="4"/>
  <c r="BF100" i="4" s="1"/>
  <c r="AV80" i="4"/>
  <c r="BF80" i="4" s="1"/>
  <c r="AV59" i="4"/>
  <c r="BF59" i="4" s="1"/>
  <c r="AV37" i="4"/>
  <c r="BF37" i="4" s="1"/>
  <c r="AV10" i="4"/>
  <c r="BF10" i="4" s="1"/>
  <c r="AV98" i="4"/>
  <c r="BF98" i="4" s="1"/>
  <c r="AV77" i="4"/>
  <c r="BF77" i="4" s="1"/>
  <c r="AV56" i="4"/>
  <c r="BF56" i="4" s="1"/>
  <c r="AV35" i="4"/>
  <c r="BF35" i="4" s="1"/>
  <c r="AU106" i="4"/>
  <c r="BE106" i="4" s="1"/>
  <c r="AU98" i="4"/>
  <c r="BE98" i="4" s="1"/>
  <c r="AU90" i="4"/>
  <c r="BE90" i="4" s="1"/>
  <c r="AU82" i="4"/>
  <c r="BE82" i="4" s="1"/>
  <c r="AU74" i="4"/>
  <c r="BE74" i="4" s="1"/>
  <c r="AU66" i="4"/>
  <c r="BE66" i="4" s="1"/>
  <c r="AU58" i="4"/>
  <c r="BE58" i="4" s="1"/>
  <c r="AU50" i="4"/>
  <c r="BE50" i="4" s="1"/>
  <c r="AU42" i="4"/>
  <c r="BE42" i="4" s="1"/>
  <c r="AU34" i="4"/>
  <c r="BE34" i="4" s="1"/>
  <c r="AU26" i="4"/>
  <c r="BE26" i="4" s="1"/>
  <c r="AU18" i="4"/>
  <c r="BE18" i="4" s="1"/>
  <c r="AU10" i="4"/>
  <c r="BE10" i="4" s="1"/>
  <c r="AV111" i="4"/>
  <c r="BF111" i="4" s="1"/>
  <c r="AV103" i="4"/>
  <c r="BF103" i="4" s="1"/>
  <c r="AV94" i="4"/>
  <c r="BF94" i="4" s="1"/>
  <c r="AV84" i="4"/>
  <c r="BF84" i="4" s="1"/>
  <c r="AV74" i="4"/>
  <c r="BF74" i="4" s="1"/>
  <c r="AV62" i="4"/>
  <c r="BF62" i="4" s="1"/>
  <c r="AV52" i="4"/>
  <c r="BF52" i="4" s="1"/>
  <c r="AV42" i="4"/>
  <c r="BF42" i="4" s="1"/>
  <c r="AV30" i="4"/>
  <c r="BF30" i="4" s="1"/>
  <c r="AV14" i="4"/>
  <c r="BF14" i="4" s="1"/>
  <c r="AU113" i="4"/>
  <c r="BE113" i="4" s="1"/>
  <c r="AU105" i="4"/>
  <c r="BE105" i="4" s="1"/>
  <c r="AU97" i="4"/>
  <c r="BE97" i="4" s="1"/>
  <c r="AU89" i="4"/>
  <c r="BE89" i="4" s="1"/>
  <c r="AU81" i="4"/>
  <c r="BE81" i="4" s="1"/>
  <c r="AU73" i="4"/>
  <c r="BE73" i="4" s="1"/>
  <c r="AU65" i="4"/>
  <c r="BE65" i="4" s="1"/>
  <c r="AU57" i="4"/>
  <c r="BE57" i="4" s="1"/>
  <c r="AU49" i="4"/>
  <c r="BE49" i="4" s="1"/>
  <c r="AU41" i="4"/>
  <c r="BE41" i="4" s="1"/>
  <c r="AU33" i="4"/>
  <c r="BE33" i="4" s="1"/>
  <c r="AU25" i="4"/>
  <c r="BE25" i="4" s="1"/>
  <c r="AU17" i="4"/>
  <c r="BE17" i="4" s="1"/>
  <c r="AV110" i="4"/>
  <c r="BF110" i="4" s="1"/>
  <c r="AV102" i="4"/>
  <c r="BF102" i="4" s="1"/>
  <c r="AV93" i="4"/>
  <c r="BF93" i="4" s="1"/>
  <c r="AV83" i="4"/>
  <c r="BF83" i="4" s="1"/>
  <c r="AV72" i="4"/>
  <c r="BF72" i="4" s="1"/>
  <c r="AV61" i="4"/>
  <c r="BF61" i="4" s="1"/>
  <c r="AV51" i="4"/>
  <c r="BF51" i="4" s="1"/>
  <c r="AV40" i="4"/>
  <c r="BF40" i="4" s="1"/>
  <c r="AV29" i="4"/>
  <c r="BF29" i="4" s="1"/>
  <c r="BF7" i="4"/>
  <c r="AV15" i="4"/>
  <c r="BF15" i="4" s="1"/>
  <c r="AV23" i="4"/>
  <c r="BF23" i="4" s="1"/>
  <c r="AV31" i="4"/>
  <c r="BF31" i="4" s="1"/>
  <c r="AV39" i="4"/>
  <c r="BF39" i="4" s="1"/>
  <c r="AV47" i="4"/>
  <c r="BF47" i="4" s="1"/>
  <c r="AV55" i="4"/>
  <c r="BF55" i="4" s="1"/>
  <c r="AV63" i="4"/>
  <c r="BF63" i="4" s="1"/>
  <c r="AV71" i="4"/>
  <c r="BF71" i="4" s="1"/>
  <c r="AV79" i="4"/>
  <c r="BF79" i="4" s="1"/>
  <c r="AV87" i="4"/>
  <c r="BF87" i="4" s="1"/>
  <c r="AV95" i="4"/>
  <c r="BF95" i="4" s="1"/>
  <c r="BF8" i="4"/>
  <c r="AV16" i="4"/>
  <c r="BF16" i="4" s="1"/>
  <c r="AV24" i="4"/>
  <c r="BF24" i="4" s="1"/>
  <c r="BF9" i="4"/>
  <c r="AV17" i="4"/>
  <c r="BF17" i="4" s="1"/>
  <c r="AV25" i="4"/>
  <c r="BF25" i="4" s="1"/>
  <c r="AV33" i="4"/>
  <c r="BF33" i="4" s="1"/>
  <c r="AV41" i="4"/>
  <c r="BF41" i="4" s="1"/>
  <c r="AV49" i="4"/>
  <c r="BF49" i="4" s="1"/>
  <c r="AV57" i="4"/>
  <c r="BF57" i="4" s="1"/>
  <c r="AV65" i="4"/>
  <c r="BF65" i="4" s="1"/>
  <c r="AV73" i="4"/>
  <c r="BF73" i="4" s="1"/>
  <c r="AV81" i="4"/>
  <c r="BF81" i="4" s="1"/>
  <c r="AV89" i="4"/>
  <c r="BF89" i="4" s="1"/>
  <c r="AV12" i="4"/>
  <c r="BF12" i="4" s="1"/>
  <c r="AV20" i="4"/>
  <c r="BF20" i="4" s="1"/>
  <c r="AV28" i="4"/>
  <c r="BF28" i="4" s="1"/>
  <c r="AU112" i="4"/>
  <c r="BE112" i="4" s="1"/>
  <c r="AU104" i="4"/>
  <c r="BE104" i="4" s="1"/>
  <c r="AU96" i="4"/>
  <c r="BE96" i="4" s="1"/>
  <c r="AU88" i="4"/>
  <c r="BE88" i="4" s="1"/>
  <c r="AU80" i="4"/>
  <c r="BE80" i="4" s="1"/>
  <c r="AU72" i="4"/>
  <c r="BE72" i="4" s="1"/>
  <c r="AU64" i="4"/>
  <c r="BE64" i="4" s="1"/>
  <c r="AU56" i="4"/>
  <c r="BE56" i="4" s="1"/>
  <c r="AU48" i="4"/>
  <c r="BE48" i="4" s="1"/>
  <c r="AU40" i="4"/>
  <c r="BE40" i="4" s="1"/>
  <c r="AU32" i="4"/>
  <c r="BE32" i="4" s="1"/>
  <c r="AU24" i="4"/>
  <c r="BE24" i="4" s="1"/>
  <c r="AU16" i="4"/>
  <c r="BE16" i="4" s="1"/>
  <c r="AV109" i="4"/>
  <c r="BF109" i="4" s="1"/>
  <c r="AV101" i="4"/>
  <c r="BF101" i="4" s="1"/>
  <c r="AV92" i="4"/>
  <c r="BF92" i="4" s="1"/>
  <c r="AV82" i="4"/>
  <c r="BF82" i="4" s="1"/>
  <c r="AV70" i="4"/>
  <c r="BF70" i="4" s="1"/>
  <c r="AV60" i="4"/>
  <c r="BF60" i="4" s="1"/>
  <c r="AV50" i="4"/>
  <c r="BF50" i="4" s="1"/>
  <c r="AV38" i="4"/>
  <c r="BF38" i="4" s="1"/>
  <c r="AV27" i="4"/>
  <c r="BF27" i="4" s="1"/>
  <c r="AV11" i="4"/>
  <c r="BF11" i="4" s="1"/>
  <c r="AU110" i="4"/>
  <c r="BE110" i="4" s="1"/>
  <c r="AU102" i="4"/>
  <c r="BE102" i="4" s="1"/>
  <c r="AU94" i="4"/>
  <c r="BE94" i="4" s="1"/>
  <c r="AU86" i="4"/>
  <c r="BE86" i="4" s="1"/>
  <c r="AU78" i="4"/>
  <c r="BE78" i="4" s="1"/>
  <c r="AU70" i="4"/>
  <c r="BE70" i="4" s="1"/>
  <c r="AU62" i="4"/>
  <c r="BE62" i="4" s="1"/>
  <c r="AU54" i="4"/>
  <c r="BE54" i="4" s="1"/>
  <c r="AU46" i="4"/>
  <c r="BE46" i="4" s="1"/>
  <c r="AU38" i="4"/>
  <c r="BE38" i="4" s="1"/>
  <c r="AU30" i="4"/>
  <c r="BE30" i="4" s="1"/>
  <c r="AU22" i="4"/>
  <c r="BE22" i="4" s="1"/>
  <c r="AU14" i="4"/>
  <c r="BE14" i="4" s="1"/>
  <c r="AV107" i="4"/>
  <c r="BF107" i="4" s="1"/>
  <c r="AV99" i="4"/>
  <c r="BF99" i="4" s="1"/>
  <c r="AV90" i="4"/>
  <c r="BF90" i="4" s="1"/>
  <c r="AV78" i="4"/>
  <c r="BF78" i="4" s="1"/>
  <c r="AV68" i="4"/>
  <c r="BF68" i="4" s="1"/>
  <c r="AV58" i="4"/>
  <c r="BF58" i="4" s="1"/>
  <c r="AV46" i="4"/>
  <c r="BF46" i="4" s="1"/>
  <c r="AV36" i="4"/>
  <c r="BF36" i="4" s="1"/>
  <c r="AV22" i="4"/>
  <c r="BF22" i="4" s="1"/>
  <c r="BF6" i="4"/>
  <c r="AG10" i="4"/>
  <c r="Z7" i="4"/>
  <c r="AG8" i="4"/>
  <c r="AF9" i="4"/>
  <c r="AD11" i="4"/>
  <c r="AC12" i="4"/>
  <c r="AJ19" i="4"/>
  <c r="AL5" i="4"/>
  <c r="AK6" i="4"/>
  <c r="AO10" i="4"/>
  <c r="AD13" i="4"/>
  <c r="AE16" i="4"/>
  <c r="AG20" i="4"/>
  <c r="AC21" i="4"/>
  <c r="AD23" i="4"/>
  <c r="Z24" i="4"/>
  <c r="AG28" i="4"/>
  <c r="AC29" i="4"/>
  <c r="AD31" i="4"/>
  <c r="Z32" i="4"/>
  <c r="AG36" i="4"/>
  <c r="AC37" i="4"/>
  <c r="AD39" i="4"/>
  <c r="Z40" i="4"/>
  <c r="AD45" i="4"/>
  <c r="AC49" i="4"/>
  <c r="AF54" i="4"/>
  <c r="AP54" i="4"/>
  <c r="Z60" i="4"/>
  <c r="AK83" i="4"/>
  <c r="AA83" i="4"/>
  <c r="AD5" i="4"/>
  <c r="AA32" i="4"/>
  <c r="AE5" i="4"/>
  <c r="AM6" i="4"/>
  <c r="AA19" i="4"/>
  <c r="AQ24" i="4"/>
  <c r="AA27" i="4"/>
  <c r="AA35" i="4"/>
  <c r="Z41" i="4"/>
  <c r="AN56" i="4"/>
  <c r="AD56" i="4"/>
  <c r="AO79" i="4"/>
  <c r="AE79" i="4"/>
  <c r="AB7" i="4"/>
  <c r="AF11" i="4"/>
  <c r="Z35" i="4"/>
  <c r="AD6" i="4"/>
  <c r="AG11" i="4"/>
  <c r="AO12" i="4"/>
  <c r="AE6" i="4"/>
  <c r="AD7" i="4"/>
  <c r="AM7" i="4"/>
  <c r="AC8" i="4"/>
  <c r="AL8" i="4"/>
  <c r="AB9" i="4"/>
  <c r="AK9" i="4"/>
  <c r="AA10" i="4"/>
  <c r="AJ10" i="4"/>
  <c r="Z11" i="4"/>
  <c r="AG12" i="4"/>
  <c r="AP12" i="4"/>
  <c r="AM20" i="4"/>
  <c r="AJ23" i="4"/>
  <c r="Z25" i="4"/>
  <c r="AM28" i="4"/>
  <c r="Z33" i="4"/>
  <c r="AM36" i="4"/>
  <c r="AQ41" i="4"/>
  <c r="AF50" i="4"/>
  <c r="AP50" i="4"/>
  <c r="AA51" i="4"/>
  <c r="AK51" i="4"/>
  <c r="AQ59" i="4"/>
  <c r="AG59" i="4"/>
  <c r="AQ77" i="4"/>
  <c r="AG77" i="4"/>
  <c r="AA24" i="4"/>
  <c r="AJ9" i="4"/>
  <c r="AF5" i="4"/>
  <c r="AK13" i="4"/>
  <c r="AC14" i="4"/>
  <c r="AF15" i="4"/>
  <c r="AD17" i="4"/>
  <c r="AP17" i="4"/>
  <c r="Z20" i="4"/>
  <c r="AC22" i="4"/>
  <c r="AO22" i="4"/>
  <c r="AK23" i="4"/>
  <c r="AP25" i="4"/>
  <c r="Z28" i="4"/>
  <c r="AN28" i="4"/>
  <c r="AC30" i="4"/>
  <c r="AO30" i="4"/>
  <c r="AP33" i="4"/>
  <c r="Z36" i="4"/>
  <c r="AN36" i="4"/>
  <c r="AO38" i="4"/>
  <c r="AO42" i="4"/>
  <c r="AN43" i="4"/>
  <c r="AM45" i="4"/>
  <c r="AG53" i="4"/>
  <c r="AQ53" i="4"/>
  <c r="AP92" i="4"/>
  <c r="AF92" i="4"/>
  <c r="Z27" i="4"/>
  <c r="Z5" i="4"/>
  <c r="AG6" i="4"/>
  <c r="AF7" i="4"/>
  <c r="AD9" i="4"/>
  <c r="AC10" i="4"/>
  <c r="AB11" i="4"/>
  <c r="AA12" i="4"/>
  <c r="Z13" i="4"/>
  <c r="AL13" i="4"/>
  <c r="AE14" i="4"/>
  <c r="AA16" i="4"/>
  <c r="AM16" i="4"/>
  <c r="AK18" i="4"/>
  <c r="AF19" i="4"/>
  <c r="AQ25" i="4"/>
  <c r="AK26" i="4"/>
  <c r="AF27" i="4"/>
  <c r="AQ33" i="4"/>
  <c r="AK34" i="4"/>
  <c r="AF35" i="4"/>
  <c r="AP42" i="4"/>
  <c r="AE55" i="4"/>
  <c r="AO55" i="4"/>
  <c r="AP58" i="4"/>
  <c r="AF58" i="4"/>
  <c r="AB15" i="4"/>
  <c r="Z17" i="4"/>
  <c r="AA40" i="4"/>
  <c r="AM81" i="4"/>
  <c r="AC81" i="4"/>
  <c r="AE8" i="4"/>
  <c r="AJ15" i="4"/>
  <c r="AL21" i="4"/>
  <c r="AL29" i="4"/>
  <c r="AF30" i="4"/>
  <c r="AL37" i="4"/>
  <c r="AF38" i="4"/>
  <c r="AB47" i="4"/>
  <c r="AN62" i="4"/>
  <c r="AD62" i="4"/>
  <c r="Z68" i="4"/>
  <c r="AQ85" i="4"/>
  <c r="AG85" i="4"/>
  <c r="AG14" i="4"/>
  <c r="AE20" i="4"/>
  <c r="AB23" i="4"/>
  <c r="AE28" i="4"/>
  <c r="AB31" i="4"/>
  <c r="AE36" i="4"/>
  <c r="AB39" i="4"/>
  <c r="Z52" i="4"/>
  <c r="AB48" i="4"/>
  <c r="AD49" i="4"/>
  <c r="AJ50" i="4"/>
  <c r="AE51" i="4"/>
  <c r="AA52" i="4"/>
  <c r="Z53" i="4"/>
  <c r="AA59" i="4"/>
  <c r="AF60" i="4"/>
  <c r="AD64" i="4"/>
  <c r="AF68" i="4"/>
  <c r="AC48" i="4"/>
  <c r="AK50" i="4"/>
  <c r="AG51" i="4"/>
  <c r="Z58" i="4"/>
  <c r="AE59" i="4"/>
  <c r="AA67" i="4"/>
  <c r="AN102" i="4"/>
  <c r="AD102" i="4"/>
  <c r="AA43" i="4"/>
  <c r="Z44" i="4"/>
  <c r="AG45" i="4"/>
  <c r="AF46" i="4"/>
  <c r="AE47" i="4"/>
  <c r="AD48" i="4"/>
  <c r="AF52" i="4"/>
  <c r="AE53" i="4"/>
  <c r="AE63" i="4"/>
  <c r="AE69" i="4"/>
  <c r="AO69" i="4"/>
  <c r="AP100" i="4"/>
  <c r="AF100" i="4"/>
  <c r="AC18" i="4"/>
  <c r="AB19" i="4"/>
  <c r="AA20" i="4"/>
  <c r="Z21" i="4"/>
  <c r="AG22" i="4"/>
  <c r="AF23" i="4"/>
  <c r="AE24" i="4"/>
  <c r="AD25" i="4"/>
  <c r="AC26" i="4"/>
  <c r="AB27" i="4"/>
  <c r="AA28" i="4"/>
  <c r="Z29" i="4"/>
  <c r="AG30" i="4"/>
  <c r="AF31" i="4"/>
  <c r="AE32" i="4"/>
  <c r="AD33" i="4"/>
  <c r="AC34" i="4"/>
  <c r="AB35" i="4"/>
  <c r="AA36" i="4"/>
  <c r="Z37" i="4"/>
  <c r="AG38" i="4"/>
  <c r="AF39" i="4"/>
  <c r="AE40" i="4"/>
  <c r="AD41" i="4"/>
  <c r="AC42" i="4"/>
  <c r="AB43" i="4"/>
  <c r="AA44" i="4"/>
  <c r="Z45" i="4"/>
  <c r="AG46" i="4"/>
  <c r="AF47" i="4"/>
  <c r="AE48" i="4"/>
  <c r="AQ48" i="4"/>
  <c r="AC55" i="4"/>
  <c r="Z56" i="4"/>
  <c r="AC57" i="4"/>
  <c r="Z66" i="4"/>
  <c r="Z76" i="4"/>
  <c r="Z84" i="4"/>
  <c r="AP86" i="4"/>
  <c r="AF86" i="4"/>
  <c r="AA89" i="4"/>
  <c r="Z98" i="4"/>
  <c r="AK113" i="4"/>
  <c r="AA113" i="4"/>
  <c r="AF48" i="4"/>
  <c r="AK49" i="4"/>
  <c r="AC50" i="4"/>
  <c r="AG54" i="4"/>
  <c r="AB56" i="4"/>
  <c r="AG57" i="4"/>
  <c r="AF62" i="4"/>
  <c r="AB66" i="4"/>
  <c r="AL49" i="4"/>
  <c r="AE61" i="4"/>
  <c r="AA65" i="4"/>
  <c r="AA75" i="4"/>
  <c r="AL96" i="4"/>
  <c r="AB96" i="4"/>
  <c r="Z48" i="4"/>
  <c r="AN94" i="4"/>
  <c r="AD94" i="4"/>
  <c r="AQ107" i="4"/>
  <c r="AG107" i="4"/>
  <c r="AN70" i="4"/>
  <c r="AM71" i="4"/>
  <c r="AL72" i="4"/>
  <c r="AP76" i="4"/>
  <c r="AO77" i="4"/>
  <c r="AN78" i="4"/>
  <c r="AM79" i="4"/>
  <c r="AL80" i="4"/>
  <c r="AK81" i="4"/>
  <c r="AJ82" i="4"/>
  <c r="AQ83" i="4"/>
  <c r="AP84" i="4"/>
  <c r="AO85" i="4"/>
  <c r="Z89" i="4"/>
  <c r="AC90" i="4"/>
  <c r="AE56" i="4"/>
  <c r="AD57" i="4"/>
  <c r="AC58" i="4"/>
  <c r="AB59" i="4"/>
  <c r="AA60" i="4"/>
  <c r="Z61" i="4"/>
  <c r="AG62" i="4"/>
  <c r="AF63" i="4"/>
  <c r="AE64" i="4"/>
  <c r="AD65" i="4"/>
  <c r="AC66" i="4"/>
  <c r="AB67" i="4"/>
  <c r="AA68" i="4"/>
  <c r="Z69" i="4"/>
  <c r="AG70" i="4"/>
  <c r="AF71" i="4"/>
  <c r="AE72" i="4"/>
  <c r="AD73" i="4"/>
  <c r="AC74" i="4"/>
  <c r="AB75" i="4"/>
  <c r="AA76" i="4"/>
  <c r="Z77" i="4"/>
  <c r="AG78" i="4"/>
  <c r="AF79" i="4"/>
  <c r="AE80" i="4"/>
  <c r="AD81" i="4"/>
  <c r="AC82" i="4"/>
  <c r="AB83" i="4"/>
  <c r="AA84" i="4"/>
  <c r="Z85" i="4"/>
  <c r="AE49" i="4"/>
  <c r="AD50" i="4"/>
  <c r="AC51" i="4"/>
  <c r="AB52" i="4"/>
  <c r="AA53" i="4"/>
  <c r="Z54" i="4"/>
  <c r="AG55" i="4"/>
  <c r="AF56" i="4"/>
  <c r="AE57" i="4"/>
  <c r="AD58" i="4"/>
  <c r="AC59" i="4"/>
  <c r="AB60" i="4"/>
  <c r="AA61" i="4"/>
  <c r="Z62" i="4"/>
  <c r="AG63" i="4"/>
  <c r="AF64" i="4"/>
  <c r="AE65" i="4"/>
  <c r="AD66" i="4"/>
  <c r="AC67" i="4"/>
  <c r="AB68" i="4"/>
  <c r="AA69" i="4"/>
  <c r="Z70" i="4"/>
  <c r="AG71" i="4"/>
  <c r="AF72" i="4"/>
  <c r="AE73" i="4"/>
  <c r="AD74" i="4"/>
  <c r="AC75" i="4"/>
  <c r="AB76" i="4"/>
  <c r="AA77" i="4"/>
  <c r="Z78" i="4"/>
  <c r="AG79" i="4"/>
  <c r="AF80" i="4"/>
  <c r="AE81" i="4"/>
  <c r="AD82" i="4"/>
  <c r="AC83" i="4"/>
  <c r="AB84" i="4"/>
  <c r="AA85" i="4"/>
  <c r="Z86" i="4"/>
  <c r="AC87" i="4"/>
  <c r="AE109" i="4"/>
  <c r="AA86" i="4"/>
  <c r="AF87" i="4"/>
  <c r="AA97" i="4"/>
  <c r="AD60" i="4"/>
  <c r="AC61" i="4"/>
  <c r="AB62" i="4"/>
  <c r="AA63" i="4"/>
  <c r="Z64" i="4"/>
  <c r="AG65" i="4"/>
  <c r="AF66" i="4"/>
  <c r="AE67" i="4"/>
  <c r="AD68" i="4"/>
  <c r="AC69" i="4"/>
  <c r="AB70" i="4"/>
  <c r="AA71" i="4"/>
  <c r="Z72" i="4"/>
  <c r="AG73" i="4"/>
  <c r="AF74" i="4"/>
  <c r="AE75" i="4"/>
  <c r="AD76" i="4"/>
  <c r="AC77" i="4"/>
  <c r="AB78" i="4"/>
  <c r="AA79" i="4"/>
  <c r="Z80" i="4"/>
  <c r="AG81" i="4"/>
  <c r="AF82" i="4"/>
  <c r="AE83" i="4"/>
  <c r="AD84" i="4"/>
  <c r="AC85" i="4"/>
  <c r="AB86" i="4"/>
  <c r="AB104" i="4"/>
  <c r="Z106" i="4"/>
  <c r="AB112" i="4"/>
  <c r="AC86" i="4"/>
  <c r="AG91" i="4"/>
  <c r="AG99" i="4"/>
  <c r="AD86" i="4"/>
  <c r="AO86" i="4"/>
  <c r="Z90" i="4"/>
  <c r="AD87" i="4"/>
  <c r="AC88" i="4"/>
  <c r="AB89" i="4"/>
  <c r="AA90" i="4"/>
  <c r="Z91" i="4"/>
  <c r="AG92" i="4"/>
  <c r="AF93" i="4"/>
  <c r="AE94" i="4"/>
  <c r="AD95" i="4"/>
  <c r="AC96" i="4"/>
  <c r="AB97" i="4"/>
  <c r="AA98" i="4"/>
  <c r="Z99" i="4"/>
  <c r="AG100" i="4"/>
  <c r="AF101" i="4"/>
  <c r="AE102" i="4"/>
  <c r="AD103" i="4"/>
  <c r="AC104" i="4"/>
  <c r="AB105" i="4"/>
  <c r="AA106" i="4"/>
  <c r="Z107" i="4"/>
  <c r="AG108" i="4"/>
  <c r="AF109" i="4"/>
  <c r="AE110" i="4"/>
  <c r="AD111" i="4"/>
  <c r="AC112" i="4"/>
  <c r="AB113" i="4"/>
  <c r="AF110" i="4"/>
  <c r="AE111" i="4"/>
  <c r="AD112" i="4"/>
  <c r="AC113" i="4"/>
  <c r="AB91" i="4"/>
  <c r="AA92" i="4"/>
  <c r="Z93" i="4"/>
  <c r="AG94" i="4"/>
  <c r="AF95" i="4"/>
  <c r="AE96" i="4"/>
  <c r="AD97" i="4"/>
  <c r="AC98" i="4"/>
  <c r="AB99" i="4"/>
  <c r="AA100" i="4"/>
  <c r="Z101" i="4"/>
  <c r="AG102" i="4"/>
  <c r="AF103" i="4"/>
  <c r="AE104" i="4"/>
  <c r="AD105" i="4"/>
  <c r="AC106" i="4"/>
  <c r="AB107" i="4"/>
  <c r="AA108" i="4"/>
  <c r="Z109" i="4"/>
  <c r="AG110" i="4"/>
  <c r="AF111" i="4"/>
  <c r="AE112" i="4"/>
  <c r="AD113" i="4"/>
  <c r="AG87" i="4"/>
  <c r="AF88" i="4"/>
  <c r="AE89" i="4"/>
  <c r="AD90" i="4"/>
  <c r="AC91" i="4"/>
  <c r="AB92" i="4"/>
  <c r="AA93" i="4"/>
  <c r="Z94" i="4"/>
  <c r="AG95" i="4"/>
  <c r="AF96" i="4"/>
  <c r="AE97" i="4"/>
  <c r="AD98" i="4"/>
  <c r="AC99" i="4"/>
  <c r="AB100" i="4"/>
  <c r="AA101" i="4"/>
  <c r="Z102" i="4"/>
  <c r="AG103" i="4"/>
  <c r="AF104" i="4"/>
  <c r="AE105" i="4"/>
  <c r="AD106" i="4"/>
  <c r="AC107" i="4"/>
  <c r="AB108" i="4"/>
  <c r="AA109" i="4"/>
  <c r="Z110" i="4"/>
  <c r="AG111" i="4"/>
  <c r="AF112" i="4"/>
  <c r="AE113" i="4"/>
  <c r="Z87" i="4"/>
  <c r="AG88" i="4"/>
  <c r="AF89" i="4"/>
  <c r="AE90" i="4"/>
  <c r="AD91" i="4"/>
  <c r="AC92" i="4"/>
  <c r="AB93" i="4"/>
  <c r="AA94" i="4"/>
  <c r="Z95" i="4"/>
  <c r="AG96" i="4"/>
  <c r="AF97" i="4"/>
  <c r="AE98" i="4"/>
  <c r="AD99" i="4"/>
  <c r="AC100" i="4"/>
  <c r="AB101" i="4"/>
  <c r="AA102" i="4"/>
  <c r="Z103" i="4"/>
  <c r="AG104" i="4"/>
  <c r="AF105" i="4"/>
  <c r="AE106" i="4"/>
  <c r="AD107" i="4"/>
  <c r="AC108" i="4"/>
  <c r="AB109" i="4"/>
  <c r="AA110" i="4"/>
  <c r="Z111" i="4"/>
  <c r="AG112" i="4"/>
  <c r="AF113" i="4"/>
  <c r="AB102" i="4"/>
  <c r="AA103" i="4"/>
  <c r="Z104" i="4"/>
  <c r="AG105" i="4"/>
  <c r="AD108" i="4"/>
  <c r="AC109" i="4"/>
  <c r="AB110" i="4"/>
  <c r="AA111" i="4"/>
  <c r="Z112" i="4"/>
  <c r="AG113" i="4"/>
  <c r="CD122" i="6" l="1"/>
  <c r="BX122" i="6"/>
  <c r="BZ142" i="6"/>
  <c r="BH142" i="6"/>
  <c r="BD115" i="6"/>
  <c r="BD122" i="6"/>
  <c r="AN119" i="6"/>
  <c r="AN118" i="6"/>
  <c r="AN116" i="6"/>
  <c r="AJ142" i="6"/>
  <c r="BY133" i="6"/>
  <c r="BY132" i="6"/>
  <c r="BY115" i="6"/>
  <c r="BY114" i="6"/>
  <c r="BY131" i="6"/>
  <c r="AJ123" i="6"/>
  <c r="AK114" i="6"/>
  <c r="BH114" i="6"/>
  <c r="AM142" i="6"/>
  <c r="BE131" i="6"/>
  <c r="BE115" i="6"/>
  <c r="BE114" i="6"/>
  <c r="BE132" i="6"/>
  <c r="BE133" i="6"/>
  <c r="AJ121" i="6"/>
  <c r="AP115" i="6"/>
  <c r="AP132" i="6"/>
  <c r="BI133" i="6"/>
  <c r="BI131" i="6"/>
  <c r="BI114" i="6"/>
  <c r="BI115" i="6"/>
  <c r="BI132" i="6"/>
  <c r="AK115" i="6"/>
  <c r="AN123" i="6"/>
  <c r="AQ122" i="6"/>
  <c r="BJ121" i="6"/>
  <c r="BD114" i="6"/>
  <c r="BD123" i="6" s="1"/>
  <c r="AN133" i="6"/>
  <c r="AL114" i="6"/>
  <c r="AL123" i="6" s="1"/>
  <c r="BH115" i="6"/>
  <c r="AM115" i="6"/>
  <c r="AJ133" i="6"/>
  <c r="AP142" i="6"/>
  <c r="AO143" i="6"/>
  <c r="AO141" i="6"/>
  <c r="AO132" i="6"/>
  <c r="AO114" i="6"/>
  <c r="AO123" i="6" s="1"/>
  <c r="AO142" i="6"/>
  <c r="AO121" i="6"/>
  <c r="AO115" i="6"/>
  <c r="AO122" i="6"/>
  <c r="AO131" i="6"/>
  <c r="AO133" i="6"/>
  <c r="BZ143" i="6"/>
  <c r="AK121" i="6"/>
  <c r="BX121" i="6"/>
  <c r="AQ141" i="6"/>
  <c r="BJ114" i="6"/>
  <c r="AN142" i="6"/>
  <c r="AL115" i="6"/>
  <c r="CC132" i="6"/>
  <c r="CC131" i="6"/>
  <c r="CC133" i="6"/>
  <c r="CC114" i="6"/>
  <c r="CC115" i="6"/>
  <c r="CA151" i="6"/>
  <c r="CA153" i="6"/>
  <c r="CA152" i="6"/>
  <c r="CA115" i="6"/>
  <c r="CA114" i="6"/>
  <c r="BH141" i="6"/>
  <c r="AM133" i="6"/>
  <c r="AJ122" i="6"/>
  <c r="AP121" i="6"/>
  <c r="BZ114" i="6"/>
  <c r="AK122" i="6"/>
  <c r="AQ131" i="6"/>
  <c r="BJ115" i="6"/>
  <c r="AN121" i="6"/>
  <c r="AN141" i="6"/>
  <c r="AL141" i="6"/>
  <c r="BH143" i="6"/>
  <c r="AP123" i="6"/>
  <c r="AJ131" i="6"/>
  <c r="AP141" i="6"/>
  <c r="BZ141" i="6"/>
  <c r="AK141" i="6"/>
  <c r="BX114" i="6"/>
  <c r="BX123" i="6" s="1"/>
  <c r="AQ133" i="6"/>
  <c r="BJ122" i="6"/>
  <c r="AN122" i="6"/>
  <c r="AN143" i="6"/>
  <c r="AL143" i="6"/>
  <c r="CD121" i="6"/>
  <c r="AM114" i="6"/>
  <c r="AM123" i="6" s="1"/>
  <c r="CD115" i="6"/>
  <c r="AM132" i="6"/>
  <c r="CB143" i="6"/>
  <c r="CB141" i="6"/>
  <c r="CB114" i="6"/>
  <c r="CB142" i="6"/>
  <c r="CB115" i="6"/>
  <c r="AJ132" i="6"/>
  <c r="BZ115" i="6"/>
  <c r="AK143" i="6"/>
  <c r="BX115" i="6"/>
  <c r="AQ115" i="6"/>
  <c r="AN132" i="6"/>
  <c r="AL121" i="6"/>
  <c r="CD114" i="6"/>
  <c r="BG151" i="6"/>
  <c r="BG153" i="6"/>
  <c r="BG114" i="6"/>
  <c r="BG152" i="6"/>
  <c r="BG115" i="6"/>
  <c r="AM122" i="6"/>
  <c r="BF142" i="6"/>
  <c r="BF143" i="6"/>
  <c r="BF141" i="6"/>
  <c r="BF114" i="6"/>
  <c r="BF115" i="6"/>
  <c r="AJ141" i="6"/>
  <c r="AP143" i="6"/>
  <c r="AK123" i="6"/>
  <c r="AK131" i="6"/>
  <c r="AQ114" i="6"/>
  <c r="AQ123" i="6" s="1"/>
  <c r="AQ121" i="6"/>
  <c r="AN131" i="6"/>
  <c r="AL131" i="6"/>
  <c r="AL132" i="6"/>
  <c r="AM134" i="6"/>
  <c r="AM136" i="6" s="1"/>
  <c r="AM121" i="6"/>
  <c r="AM141" i="6"/>
  <c r="AJ115" i="6"/>
  <c r="AJ116" i="6" s="1"/>
  <c r="AJ118" i="6" s="1"/>
  <c r="AJ143" i="6"/>
  <c r="AK132" i="6"/>
  <c r="AQ143" i="6"/>
  <c r="BD121" i="6"/>
  <c r="AL122" i="6"/>
  <c r="BE132" i="4"/>
  <c r="BE131" i="4"/>
  <c r="BD122" i="4"/>
  <c r="BD121" i="4"/>
  <c r="BF142" i="4"/>
  <c r="BF141" i="4"/>
  <c r="AQ122" i="4"/>
  <c r="CB116" i="4"/>
  <c r="CB118" i="4" s="1"/>
  <c r="BY116" i="4"/>
  <c r="BY119" i="4" s="1"/>
  <c r="BZ144" i="4"/>
  <c r="BZ146" i="4" s="1"/>
  <c r="CA116" i="4"/>
  <c r="CA119" i="4" s="1"/>
  <c r="CB144" i="4"/>
  <c r="CB147" i="4" s="1"/>
  <c r="BZ116" i="4"/>
  <c r="BZ119" i="4" s="1"/>
  <c r="BX116" i="4"/>
  <c r="BX118" i="4" s="1"/>
  <c r="CD116" i="4"/>
  <c r="CD118" i="4" s="1"/>
  <c r="BY134" i="4"/>
  <c r="BY137" i="4" s="1"/>
  <c r="BX124" i="4"/>
  <c r="BX127" i="4" s="1"/>
  <c r="CC134" i="4"/>
  <c r="CC138" i="4" s="1"/>
  <c r="CC116" i="4"/>
  <c r="CC119" i="4" s="1"/>
  <c r="CA154" i="4"/>
  <c r="CA157" i="4" s="1"/>
  <c r="CD124" i="4"/>
  <c r="CD127" i="4" s="1"/>
  <c r="AM142" i="4"/>
  <c r="AN133" i="4"/>
  <c r="AK141" i="4"/>
  <c r="AK114" i="4"/>
  <c r="AK121" i="4"/>
  <c r="AP121" i="4"/>
  <c r="AQ143" i="4"/>
  <c r="AO142" i="4"/>
  <c r="AO141" i="4"/>
  <c r="AM114" i="4"/>
  <c r="BD114" i="4"/>
  <c r="BD123" i="4" s="1"/>
  <c r="AJ114" i="4"/>
  <c r="BD115" i="4"/>
  <c r="AP143" i="4"/>
  <c r="AP122" i="4"/>
  <c r="AQ142" i="4"/>
  <c r="AN131" i="4"/>
  <c r="AJ115" i="4"/>
  <c r="AK122" i="4"/>
  <c r="AM141" i="4"/>
  <c r="BF114" i="4"/>
  <c r="AW13" i="4"/>
  <c r="BG13" i="4" s="1"/>
  <c r="AW21" i="4"/>
  <c r="BG21" i="4" s="1"/>
  <c r="AW29" i="4"/>
  <c r="BG29" i="4" s="1"/>
  <c r="AW37" i="4"/>
  <c r="BG37" i="4" s="1"/>
  <c r="AW45" i="4"/>
  <c r="BG45" i="4" s="1"/>
  <c r="AW53" i="4"/>
  <c r="BG53" i="4" s="1"/>
  <c r="AW61" i="4"/>
  <c r="BG61" i="4" s="1"/>
  <c r="AW69" i="4"/>
  <c r="BG69" i="4" s="1"/>
  <c r="AW77" i="4"/>
  <c r="BG77" i="4" s="1"/>
  <c r="AW85" i="4"/>
  <c r="BG85" i="4" s="1"/>
  <c r="AW93" i="4"/>
  <c r="BG93" i="4" s="1"/>
  <c r="AW101" i="4"/>
  <c r="BG101" i="4" s="1"/>
  <c r="AW109" i="4"/>
  <c r="BG109" i="4" s="1"/>
  <c r="BG6" i="4"/>
  <c r="AW14" i="4"/>
  <c r="BG14" i="4" s="1"/>
  <c r="AW22" i="4"/>
  <c r="BG22" i="4" s="1"/>
  <c r="AW30" i="4"/>
  <c r="BG30" i="4" s="1"/>
  <c r="AW38" i="4"/>
  <c r="BG38" i="4" s="1"/>
  <c r="AW46" i="4"/>
  <c r="BG46" i="4" s="1"/>
  <c r="AW54" i="4"/>
  <c r="BG54" i="4" s="1"/>
  <c r="AW62" i="4"/>
  <c r="BG62" i="4" s="1"/>
  <c r="AW70" i="4"/>
  <c r="BG70" i="4" s="1"/>
  <c r="AW78" i="4"/>
  <c r="BG78" i="4" s="1"/>
  <c r="AW86" i="4"/>
  <c r="BG86" i="4" s="1"/>
  <c r="AW94" i="4"/>
  <c r="BG94" i="4" s="1"/>
  <c r="AW102" i="4"/>
  <c r="BG102" i="4" s="1"/>
  <c r="AW110" i="4"/>
  <c r="BG110" i="4" s="1"/>
  <c r="BG7" i="4"/>
  <c r="AW15" i="4"/>
  <c r="BG15" i="4" s="1"/>
  <c r="AW23" i="4"/>
  <c r="BG23" i="4" s="1"/>
  <c r="AW31" i="4"/>
  <c r="BG31" i="4" s="1"/>
  <c r="AW39" i="4"/>
  <c r="BG39" i="4" s="1"/>
  <c r="AW47" i="4"/>
  <c r="BG47" i="4" s="1"/>
  <c r="AW55" i="4"/>
  <c r="BG55" i="4" s="1"/>
  <c r="AW63" i="4"/>
  <c r="BG63" i="4" s="1"/>
  <c r="AW71" i="4"/>
  <c r="BG71" i="4" s="1"/>
  <c r="AW79" i="4"/>
  <c r="BG79" i="4" s="1"/>
  <c r="AW87" i="4"/>
  <c r="BG87" i="4" s="1"/>
  <c r="AW95" i="4"/>
  <c r="BG95" i="4" s="1"/>
  <c r="AW103" i="4"/>
  <c r="BG103" i="4" s="1"/>
  <c r="AW111" i="4"/>
  <c r="BG111" i="4" s="1"/>
  <c r="AW10" i="4"/>
  <c r="BG10" i="4" s="1"/>
  <c r="AW18" i="4"/>
  <c r="BG18" i="4" s="1"/>
  <c r="AW26" i="4"/>
  <c r="BG26" i="4" s="1"/>
  <c r="AW34" i="4"/>
  <c r="BG34" i="4" s="1"/>
  <c r="AW42" i="4"/>
  <c r="BG42" i="4" s="1"/>
  <c r="AW50" i="4"/>
  <c r="BG50" i="4" s="1"/>
  <c r="AW58" i="4"/>
  <c r="BG58" i="4" s="1"/>
  <c r="AW66" i="4"/>
  <c r="BG66" i="4" s="1"/>
  <c r="AW74" i="4"/>
  <c r="BG74" i="4" s="1"/>
  <c r="AW82" i="4"/>
  <c r="BG82" i="4" s="1"/>
  <c r="AW90" i="4"/>
  <c r="BG90" i="4" s="1"/>
  <c r="AW98" i="4"/>
  <c r="BG98" i="4" s="1"/>
  <c r="AW106" i="4"/>
  <c r="BG106" i="4" s="1"/>
  <c r="AW16" i="4"/>
  <c r="BG16" i="4" s="1"/>
  <c r="AW32" i="4"/>
  <c r="BG32" i="4" s="1"/>
  <c r="AW48" i="4"/>
  <c r="BG48" i="4" s="1"/>
  <c r="AW64" i="4"/>
  <c r="BG64" i="4" s="1"/>
  <c r="AW80" i="4"/>
  <c r="BG80" i="4" s="1"/>
  <c r="AW96" i="4"/>
  <c r="BG96" i="4" s="1"/>
  <c r="AW112" i="4"/>
  <c r="BG112" i="4" s="1"/>
  <c r="AW17" i="4"/>
  <c r="BG17" i="4" s="1"/>
  <c r="AW33" i="4"/>
  <c r="BG33" i="4" s="1"/>
  <c r="AW49" i="4"/>
  <c r="BG49" i="4" s="1"/>
  <c r="AW65" i="4"/>
  <c r="BG65" i="4" s="1"/>
  <c r="AW81" i="4"/>
  <c r="BG81" i="4" s="1"/>
  <c r="AW97" i="4"/>
  <c r="BG97" i="4" s="1"/>
  <c r="AW113" i="4"/>
  <c r="BG113" i="4" s="1"/>
  <c r="AW19" i="4"/>
  <c r="BG19" i="4" s="1"/>
  <c r="AW35" i="4"/>
  <c r="BG35" i="4" s="1"/>
  <c r="AW51" i="4"/>
  <c r="BG51" i="4" s="1"/>
  <c r="AW67" i="4"/>
  <c r="BG67" i="4" s="1"/>
  <c r="AW83" i="4"/>
  <c r="BG83" i="4" s="1"/>
  <c r="AW99" i="4"/>
  <c r="BG99" i="4" s="1"/>
  <c r="BG5" i="4"/>
  <c r="AW20" i="4"/>
  <c r="BG20" i="4" s="1"/>
  <c r="AW36" i="4"/>
  <c r="BG36" i="4" s="1"/>
  <c r="AW52" i="4"/>
  <c r="BG52" i="4" s="1"/>
  <c r="AW68" i="4"/>
  <c r="BG68" i="4" s="1"/>
  <c r="AW84" i="4"/>
  <c r="BG84" i="4" s="1"/>
  <c r="AW100" i="4"/>
  <c r="BG100" i="4" s="1"/>
  <c r="BG8" i="4"/>
  <c r="AW24" i="4"/>
  <c r="BG24" i="4" s="1"/>
  <c r="AW40" i="4"/>
  <c r="BG40" i="4" s="1"/>
  <c r="AW56" i="4"/>
  <c r="BG56" i="4" s="1"/>
  <c r="AW72" i="4"/>
  <c r="BG72" i="4" s="1"/>
  <c r="AW88" i="4"/>
  <c r="BG88" i="4" s="1"/>
  <c r="AW104" i="4"/>
  <c r="BG104" i="4" s="1"/>
  <c r="BG9" i="4"/>
  <c r="AW25" i="4"/>
  <c r="BG25" i="4" s="1"/>
  <c r="AW41" i="4"/>
  <c r="BG41" i="4" s="1"/>
  <c r="AW57" i="4"/>
  <c r="BG57" i="4" s="1"/>
  <c r="AW73" i="4"/>
  <c r="BG73" i="4" s="1"/>
  <c r="AW89" i="4"/>
  <c r="BG89" i="4" s="1"/>
  <c r="AW105" i="4"/>
  <c r="BG105" i="4" s="1"/>
  <c r="AW11" i="4"/>
  <c r="BG11" i="4" s="1"/>
  <c r="AW27" i="4"/>
  <c r="BG27" i="4" s="1"/>
  <c r="AW43" i="4"/>
  <c r="BG43" i="4" s="1"/>
  <c r="AW59" i="4"/>
  <c r="BG59" i="4" s="1"/>
  <c r="AW75" i="4"/>
  <c r="BG75" i="4" s="1"/>
  <c r="AW91" i="4"/>
  <c r="BG91" i="4" s="1"/>
  <c r="AW107" i="4"/>
  <c r="BG107" i="4" s="1"/>
  <c r="AW12" i="4"/>
  <c r="BG12" i="4" s="1"/>
  <c r="AW28" i="4"/>
  <c r="BG28" i="4" s="1"/>
  <c r="AW44" i="4"/>
  <c r="BG44" i="4" s="1"/>
  <c r="AW60" i="4"/>
  <c r="BG60" i="4" s="1"/>
  <c r="AW76" i="4"/>
  <c r="BG76" i="4" s="1"/>
  <c r="AW92" i="4"/>
  <c r="BG92" i="4" s="1"/>
  <c r="AW108" i="4"/>
  <c r="BG108" i="4" s="1"/>
  <c r="BF115" i="4"/>
  <c r="BF143" i="4"/>
  <c r="BE133" i="4"/>
  <c r="BE115" i="4"/>
  <c r="BE114" i="4"/>
  <c r="AJ116" i="4"/>
  <c r="AJ118" i="4" s="1"/>
  <c r="AK115" i="4"/>
  <c r="AK116" i="4" s="1"/>
  <c r="AK118" i="4" s="1"/>
  <c r="AK143" i="4"/>
  <c r="AQ121" i="4"/>
  <c r="AO115" i="4"/>
  <c r="AO143" i="4"/>
  <c r="AN132" i="4"/>
  <c r="AJ142" i="4"/>
  <c r="AM123" i="4"/>
  <c r="AP131" i="4"/>
  <c r="AO121" i="4"/>
  <c r="AJ121" i="4"/>
  <c r="AM115" i="4"/>
  <c r="AM143" i="4"/>
  <c r="AQ131" i="4"/>
  <c r="AP132" i="4"/>
  <c r="AO122" i="4"/>
  <c r="AN141" i="4"/>
  <c r="AJ131" i="4"/>
  <c r="AK131" i="4"/>
  <c r="AM121" i="4"/>
  <c r="AQ132" i="4"/>
  <c r="AK123" i="4"/>
  <c r="AJ123" i="4"/>
  <c r="AP133" i="4"/>
  <c r="AO131" i="4"/>
  <c r="AN114" i="4"/>
  <c r="AN123" i="4" s="1"/>
  <c r="AN142" i="4"/>
  <c r="AJ141" i="4"/>
  <c r="AK132" i="4"/>
  <c r="AM122" i="4"/>
  <c r="AQ133" i="4"/>
  <c r="AL143" i="4"/>
  <c r="AL142" i="4"/>
  <c r="AL141" i="4"/>
  <c r="AL133" i="4"/>
  <c r="AL132" i="4"/>
  <c r="AL131" i="4"/>
  <c r="AL122" i="4"/>
  <c r="AL121" i="4"/>
  <c r="AL115" i="4"/>
  <c r="AL114" i="4"/>
  <c r="AP141" i="4"/>
  <c r="AO132" i="4"/>
  <c r="AN115" i="4"/>
  <c r="AN143" i="4"/>
  <c r="AJ133" i="4"/>
  <c r="AM116" i="4"/>
  <c r="AM118" i="4" s="1"/>
  <c r="AK133" i="4"/>
  <c r="AM131" i="4"/>
  <c r="AQ141" i="4"/>
  <c r="AP114" i="4"/>
  <c r="AP142" i="4"/>
  <c r="AO133" i="4"/>
  <c r="AN121" i="4"/>
  <c r="AJ143" i="4"/>
  <c r="AM132" i="4"/>
  <c r="AQ114" i="4"/>
  <c r="AQ123" i="4" s="1"/>
  <c r="AP115" i="4"/>
  <c r="AN122" i="4"/>
  <c r="AJ122" i="4"/>
  <c r="AM133" i="4"/>
  <c r="AQ115" i="4"/>
  <c r="AO114" i="4"/>
  <c r="AO123" i="4" s="1"/>
  <c r="AJ132" i="4"/>
  <c r="AO138" i="6" l="1"/>
  <c r="AO144" i="6"/>
  <c r="AO146" i="6" s="1"/>
  <c r="AO149" i="6" s="1"/>
  <c r="BI116" i="6"/>
  <c r="BI118" i="6" s="1"/>
  <c r="BE116" i="6"/>
  <c r="BE119" i="6" s="1"/>
  <c r="AL134" i="6"/>
  <c r="AL138" i="6" s="1"/>
  <c r="BG116" i="6"/>
  <c r="BG119" i="6" s="1"/>
  <c r="CB116" i="6"/>
  <c r="CB119" i="6" s="1"/>
  <c r="AN148" i="6"/>
  <c r="AJ134" i="6"/>
  <c r="AJ136" i="6" s="1"/>
  <c r="AJ139" i="6" s="1"/>
  <c r="AO134" i="6"/>
  <c r="AO136" i="6"/>
  <c r="AO148" i="6"/>
  <c r="BD116" i="6"/>
  <c r="BD119" i="6" s="1"/>
  <c r="BI134" i="6"/>
  <c r="BI137" i="6" s="1"/>
  <c r="BS195" i="6" s="1"/>
  <c r="BY134" i="6"/>
  <c r="BY137" i="6" s="1"/>
  <c r="CB144" i="6"/>
  <c r="CB146" i="6" s="1"/>
  <c r="AP128" i="6"/>
  <c r="BZ116" i="6"/>
  <c r="BZ118" i="6" s="1"/>
  <c r="BE134" i="6"/>
  <c r="BE138" i="6" s="1"/>
  <c r="BY116" i="6"/>
  <c r="BY118" i="6" s="1"/>
  <c r="AL137" i="6"/>
  <c r="AP144" i="6"/>
  <c r="AP147" i="6" s="1"/>
  <c r="AJ119" i="6"/>
  <c r="AQ126" i="6"/>
  <c r="AQ124" i="6"/>
  <c r="AQ128" i="6" s="1"/>
  <c r="BF144" i="6"/>
  <c r="BF147" i="6" s="1"/>
  <c r="BG154" i="6"/>
  <c r="BG158" i="6" s="1"/>
  <c r="BN195" i="6" s="1"/>
  <c r="AP124" i="6"/>
  <c r="AP127" i="6" s="1"/>
  <c r="AP126" i="6"/>
  <c r="AP129" i="6" s="1"/>
  <c r="CA154" i="6"/>
  <c r="CA156" i="6" s="1"/>
  <c r="BJ116" i="6"/>
  <c r="BJ118" i="6" s="1"/>
  <c r="AO119" i="6"/>
  <c r="AJ138" i="6"/>
  <c r="AQ127" i="6"/>
  <c r="AQ116" i="6"/>
  <c r="AQ118" i="6" s="1"/>
  <c r="CD116" i="6"/>
  <c r="CD118" i="6" s="1"/>
  <c r="AM137" i="6"/>
  <c r="AM139" i="6" s="1"/>
  <c r="AL144" i="6"/>
  <c r="AL147" i="6" s="1"/>
  <c r="AJ127" i="6"/>
  <c r="AQ144" i="6"/>
  <c r="AQ147" i="6" s="1"/>
  <c r="AQ146" i="6"/>
  <c r="AO126" i="6"/>
  <c r="AO124" i="6"/>
  <c r="AO128" i="6" s="1"/>
  <c r="CD123" i="6"/>
  <c r="AP119" i="6"/>
  <c r="BH116" i="6"/>
  <c r="BH118" i="6" s="1"/>
  <c r="AP134" i="6"/>
  <c r="AP137" i="6" s="1"/>
  <c r="AJ144" i="6"/>
  <c r="AJ146" i="6"/>
  <c r="AQ134" i="6"/>
  <c r="AQ137" i="6" s="1"/>
  <c r="AQ136" i="6"/>
  <c r="BF116" i="6"/>
  <c r="BF118" i="6" s="1"/>
  <c r="AM144" i="6"/>
  <c r="AM148" i="6" s="1"/>
  <c r="AK148" i="6"/>
  <c r="AM124" i="6"/>
  <c r="AM128" i="6" s="1"/>
  <c r="AK134" i="6"/>
  <c r="AK138" i="6" s="1"/>
  <c r="BX116" i="6"/>
  <c r="BX119" i="6" s="1"/>
  <c r="AN144" i="6"/>
  <c r="AN147" i="6" s="1"/>
  <c r="AM138" i="6"/>
  <c r="CC116" i="6"/>
  <c r="CC119" i="6" s="1"/>
  <c r="BX124" i="6"/>
  <c r="BX127" i="6" s="1"/>
  <c r="AO147" i="6"/>
  <c r="AJ124" i="6"/>
  <c r="AJ128" i="6" s="1"/>
  <c r="AJ126" i="6"/>
  <c r="AN134" i="6"/>
  <c r="AN138" i="6" s="1"/>
  <c r="AN136" i="6"/>
  <c r="AJ137" i="6"/>
  <c r="AM116" i="6"/>
  <c r="AM119" i="6" s="1"/>
  <c r="AK144" i="6"/>
  <c r="AK147" i="6" s="1"/>
  <c r="AK146" i="6"/>
  <c r="AK149" i="6" s="1"/>
  <c r="AN124" i="6"/>
  <c r="AN127" i="6" s="1"/>
  <c r="BH144" i="6"/>
  <c r="BH147" i="6" s="1"/>
  <c r="BP195" i="6" s="1"/>
  <c r="AK124" i="6"/>
  <c r="AK128" i="6" s="1"/>
  <c r="AO116" i="6"/>
  <c r="AO118" i="6" s="1"/>
  <c r="AK116" i="6"/>
  <c r="AK119" i="6" s="1"/>
  <c r="AK118" i="6"/>
  <c r="AJ147" i="6"/>
  <c r="BJ123" i="6"/>
  <c r="AJ148" i="6"/>
  <c r="BD124" i="6"/>
  <c r="BD127" i="6" s="1"/>
  <c r="AQ148" i="6"/>
  <c r="AL124" i="6"/>
  <c r="AL128" i="6" s="1"/>
  <c r="BZ144" i="6"/>
  <c r="BZ147" i="6" s="1"/>
  <c r="CA116" i="6"/>
  <c r="CA119" i="6" s="1"/>
  <c r="CC134" i="6"/>
  <c r="CC136" i="6" s="1"/>
  <c r="AO137" i="6"/>
  <c r="AL116" i="6"/>
  <c r="AL119" i="6" s="1"/>
  <c r="BI119" i="6"/>
  <c r="AP116" i="6"/>
  <c r="AP118" i="6" s="1"/>
  <c r="BG152" i="4"/>
  <c r="BG151" i="4"/>
  <c r="BG153" i="4"/>
  <c r="AM144" i="4"/>
  <c r="AM147" i="4" s="1"/>
  <c r="BZ118" i="4"/>
  <c r="AJ119" i="4"/>
  <c r="CD119" i="4"/>
  <c r="BZ148" i="4"/>
  <c r="CC118" i="4"/>
  <c r="BY118" i="4"/>
  <c r="CA118" i="4"/>
  <c r="CA158" i="4"/>
  <c r="CB148" i="4"/>
  <c r="CB119" i="4"/>
  <c r="BX119" i="4"/>
  <c r="CF127" i="4"/>
  <c r="BP165" i="4" s="1"/>
  <c r="BX126" i="4"/>
  <c r="CA156" i="4"/>
  <c r="BY136" i="4"/>
  <c r="CB146" i="4"/>
  <c r="CD128" i="4"/>
  <c r="BX128" i="4"/>
  <c r="CC137" i="4"/>
  <c r="CF137" i="4" s="1"/>
  <c r="BS165" i="4" s="1"/>
  <c r="CC136" i="4"/>
  <c r="BY138" i="4"/>
  <c r="CF138" i="4" s="1"/>
  <c r="BT165" i="4" s="1"/>
  <c r="CD126" i="4"/>
  <c r="BZ147" i="4"/>
  <c r="CF147" i="4" s="1"/>
  <c r="BV165" i="4" s="1"/>
  <c r="AK124" i="4"/>
  <c r="BD124" i="4"/>
  <c r="BD127" i="4" s="1"/>
  <c r="BD116" i="4"/>
  <c r="BD119" i="4" s="1"/>
  <c r="BF144" i="4"/>
  <c r="BE134" i="4"/>
  <c r="BH8" i="4"/>
  <c r="AX16" i="4"/>
  <c r="BH16" i="4" s="1"/>
  <c r="AX24" i="4"/>
  <c r="BH24" i="4" s="1"/>
  <c r="AX32" i="4"/>
  <c r="BH32" i="4" s="1"/>
  <c r="AX40" i="4"/>
  <c r="BH40" i="4" s="1"/>
  <c r="AX48" i="4"/>
  <c r="BH48" i="4" s="1"/>
  <c r="AX56" i="4"/>
  <c r="BH56" i="4" s="1"/>
  <c r="AX64" i="4"/>
  <c r="BH64" i="4" s="1"/>
  <c r="AX72" i="4"/>
  <c r="BH72" i="4" s="1"/>
  <c r="AX80" i="4"/>
  <c r="BH80" i="4" s="1"/>
  <c r="BH9" i="4"/>
  <c r="AX17" i="4"/>
  <c r="BH17" i="4" s="1"/>
  <c r="AX25" i="4"/>
  <c r="BH25" i="4" s="1"/>
  <c r="AX33" i="4"/>
  <c r="BH33" i="4" s="1"/>
  <c r="AX41" i="4"/>
  <c r="BH41" i="4" s="1"/>
  <c r="AX49" i="4"/>
  <c r="BH49" i="4" s="1"/>
  <c r="AX57" i="4"/>
  <c r="BH57" i="4" s="1"/>
  <c r="AX65" i="4"/>
  <c r="BH65" i="4" s="1"/>
  <c r="AX73" i="4"/>
  <c r="BH73" i="4" s="1"/>
  <c r="AX81" i="4"/>
  <c r="BH81" i="4" s="1"/>
  <c r="AX89" i="4"/>
  <c r="BH89" i="4" s="1"/>
  <c r="AX97" i="4"/>
  <c r="BH97" i="4" s="1"/>
  <c r="AX105" i="4"/>
  <c r="BH105" i="4" s="1"/>
  <c r="AX113" i="4"/>
  <c r="BH113" i="4" s="1"/>
  <c r="AX10" i="4"/>
  <c r="BH10" i="4" s="1"/>
  <c r="AX18" i="4"/>
  <c r="BH18" i="4" s="1"/>
  <c r="AX26" i="4"/>
  <c r="BH26" i="4" s="1"/>
  <c r="AX34" i="4"/>
  <c r="BH34" i="4" s="1"/>
  <c r="AX42" i="4"/>
  <c r="BH42" i="4" s="1"/>
  <c r="AX50" i="4"/>
  <c r="BH50" i="4" s="1"/>
  <c r="AX58" i="4"/>
  <c r="BH58" i="4" s="1"/>
  <c r="AX66" i="4"/>
  <c r="BH66" i="4" s="1"/>
  <c r="AX74" i="4"/>
  <c r="BH74" i="4" s="1"/>
  <c r="AX82" i="4"/>
  <c r="BH82" i="4" s="1"/>
  <c r="AX90" i="4"/>
  <c r="BH90" i="4" s="1"/>
  <c r="AX98" i="4"/>
  <c r="BH98" i="4" s="1"/>
  <c r="AX106" i="4"/>
  <c r="BH106" i="4" s="1"/>
  <c r="AX11" i="4"/>
  <c r="BH11" i="4" s="1"/>
  <c r="AX19" i="4"/>
  <c r="BH19" i="4" s="1"/>
  <c r="AX27" i="4"/>
  <c r="BH27" i="4" s="1"/>
  <c r="AX35" i="4"/>
  <c r="BH35" i="4" s="1"/>
  <c r="AX43" i="4"/>
  <c r="BH43" i="4" s="1"/>
  <c r="AX51" i="4"/>
  <c r="BH51" i="4" s="1"/>
  <c r="AX59" i="4"/>
  <c r="BH59" i="4" s="1"/>
  <c r="AX67" i="4"/>
  <c r="BH67" i="4" s="1"/>
  <c r="AX75" i="4"/>
  <c r="BH75" i="4" s="1"/>
  <c r="AX83" i="4"/>
  <c r="BH83" i="4" s="1"/>
  <c r="AX91" i="4"/>
  <c r="BH91" i="4" s="1"/>
  <c r="AX99" i="4"/>
  <c r="BH99" i="4" s="1"/>
  <c r="AX107" i="4"/>
  <c r="BH107" i="4" s="1"/>
  <c r="AX12" i="4"/>
  <c r="BH12" i="4" s="1"/>
  <c r="AX20" i="4"/>
  <c r="BH20" i="4" s="1"/>
  <c r="AX28" i="4"/>
  <c r="BH28" i="4" s="1"/>
  <c r="AX36" i="4"/>
  <c r="BH36" i="4" s="1"/>
  <c r="AX44" i="4"/>
  <c r="BH44" i="4" s="1"/>
  <c r="AX52" i="4"/>
  <c r="BH52" i="4" s="1"/>
  <c r="AX60" i="4"/>
  <c r="BH60" i="4" s="1"/>
  <c r="AX68" i="4"/>
  <c r="BH68" i="4" s="1"/>
  <c r="AX76" i="4"/>
  <c r="BH76" i="4" s="1"/>
  <c r="BH6" i="4"/>
  <c r="AX14" i="4"/>
  <c r="BH14" i="4" s="1"/>
  <c r="AX22" i="4"/>
  <c r="BH22" i="4" s="1"/>
  <c r="AX30" i="4"/>
  <c r="BH30" i="4" s="1"/>
  <c r="AX38" i="4"/>
  <c r="BH38" i="4" s="1"/>
  <c r="AX46" i="4"/>
  <c r="BH46" i="4" s="1"/>
  <c r="AX54" i="4"/>
  <c r="BH54" i="4" s="1"/>
  <c r="AX62" i="4"/>
  <c r="BH62" i="4" s="1"/>
  <c r="AX70" i="4"/>
  <c r="BH70" i="4" s="1"/>
  <c r="AX78" i="4"/>
  <c r="BH78" i="4" s="1"/>
  <c r="AX86" i="4"/>
  <c r="BH86" i="4" s="1"/>
  <c r="AX94" i="4"/>
  <c r="BH94" i="4" s="1"/>
  <c r="AX102" i="4"/>
  <c r="BH102" i="4" s="1"/>
  <c r="AX110" i="4"/>
  <c r="BH110" i="4" s="1"/>
  <c r="BH5" i="4"/>
  <c r="AX37" i="4"/>
  <c r="BH37" i="4" s="1"/>
  <c r="AX69" i="4"/>
  <c r="BH69" i="4" s="1"/>
  <c r="AX92" i="4"/>
  <c r="BH92" i="4" s="1"/>
  <c r="AX108" i="4"/>
  <c r="BH108" i="4" s="1"/>
  <c r="BH7" i="4"/>
  <c r="AX39" i="4"/>
  <c r="BH39" i="4" s="1"/>
  <c r="AX71" i="4"/>
  <c r="BH71" i="4" s="1"/>
  <c r="AX93" i="4"/>
  <c r="BH93" i="4" s="1"/>
  <c r="AX109" i="4"/>
  <c r="BH109" i="4" s="1"/>
  <c r="AX13" i="4"/>
  <c r="BH13" i="4" s="1"/>
  <c r="AX45" i="4"/>
  <c r="BH45" i="4" s="1"/>
  <c r="AX77" i="4"/>
  <c r="BH77" i="4" s="1"/>
  <c r="AX95" i="4"/>
  <c r="BH95" i="4" s="1"/>
  <c r="AX111" i="4"/>
  <c r="BH111" i="4" s="1"/>
  <c r="AX15" i="4"/>
  <c r="BH15" i="4" s="1"/>
  <c r="AX47" i="4"/>
  <c r="BH47" i="4" s="1"/>
  <c r="AX79" i="4"/>
  <c r="BH79" i="4" s="1"/>
  <c r="AX96" i="4"/>
  <c r="BH96" i="4" s="1"/>
  <c r="AX112" i="4"/>
  <c r="BH112" i="4" s="1"/>
  <c r="AX21" i="4"/>
  <c r="BH21" i="4" s="1"/>
  <c r="AX53" i="4"/>
  <c r="BH53" i="4" s="1"/>
  <c r="AX84" i="4"/>
  <c r="BH84" i="4" s="1"/>
  <c r="AX100" i="4"/>
  <c r="BH100" i="4" s="1"/>
  <c r="AX23" i="4"/>
  <c r="BH23" i="4" s="1"/>
  <c r="AX55" i="4"/>
  <c r="BH55" i="4" s="1"/>
  <c r="AX85" i="4"/>
  <c r="BH85" i="4" s="1"/>
  <c r="AX101" i="4"/>
  <c r="BH101" i="4" s="1"/>
  <c r="AX29" i="4"/>
  <c r="BH29" i="4" s="1"/>
  <c r="AX61" i="4"/>
  <c r="BH61" i="4" s="1"/>
  <c r="AX87" i="4"/>
  <c r="BH87" i="4" s="1"/>
  <c r="AX103" i="4"/>
  <c r="BH103" i="4" s="1"/>
  <c r="AX31" i="4"/>
  <c r="BH31" i="4" s="1"/>
  <c r="AX63" i="4"/>
  <c r="BH63" i="4" s="1"/>
  <c r="AX88" i="4"/>
  <c r="BH88" i="4" s="1"/>
  <c r="AX104" i="4"/>
  <c r="BH104" i="4" s="1"/>
  <c r="BE116" i="4"/>
  <c r="BE118" i="4" s="1"/>
  <c r="BG115" i="4"/>
  <c r="BG114" i="4"/>
  <c r="BF116" i="4"/>
  <c r="BF119" i="4" s="1"/>
  <c r="AK126" i="4"/>
  <c r="AK127" i="4"/>
  <c r="AM124" i="4"/>
  <c r="AM127" i="4" s="1"/>
  <c r="AK134" i="4"/>
  <c r="AK136" i="4" s="1"/>
  <c r="AQ134" i="4"/>
  <c r="AQ136" i="4" s="1"/>
  <c r="AM146" i="4"/>
  <c r="AK144" i="4"/>
  <c r="AK148" i="4" s="1"/>
  <c r="AP116" i="4"/>
  <c r="AP118" i="4" s="1"/>
  <c r="AJ144" i="4"/>
  <c r="AJ148" i="4" s="1"/>
  <c r="AP134" i="4"/>
  <c r="AP136" i="4" s="1"/>
  <c r="AO116" i="4"/>
  <c r="AO118" i="4" s="1"/>
  <c r="AQ144" i="4"/>
  <c r="AM134" i="4"/>
  <c r="AM137" i="4" s="1"/>
  <c r="AP144" i="4"/>
  <c r="AP148" i="4" s="1"/>
  <c r="AL146" i="4"/>
  <c r="AL144" i="4"/>
  <c r="AL148" i="4" s="1"/>
  <c r="AN116" i="4"/>
  <c r="AN118" i="4" s="1"/>
  <c r="AM148" i="4"/>
  <c r="AK119" i="4"/>
  <c r="AL116" i="4"/>
  <c r="AL118" i="4" s="1"/>
  <c r="AO134" i="4"/>
  <c r="AO136" i="4" s="1"/>
  <c r="AM119" i="4"/>
  <c r="AL119" i="4"/>
  <c r="AP138" i="4"/>
  <c r="AJ134" i="4"/>
  <c r="AJ138" i="4" s="1"/>
  <c r="AJ124" i="4"/>
  <c r="AJ127" i="4" s="1"/>
  <c r="AN134" i="4"/>
  <c r="AN124" i="4"/>
  <c r="AN128" i="4" s="1"/>
  <c r="AJ128" i="4"/>
  <c r="AN144" i="4"/>
  <c r="AN148" i="4" s="1"/>
  <c r="AO144" i="4"/>
  <c r="AK128" i="4"/>
  <c r="AL134" i="4"/>
  <c r="AL137" i="4" s="1"/>
  <c r="AO124" i="4"/>
  <c r="AO127" i="4" s="1"/>
  <c r="AQ124" i="4"/>
  <c r="AQ127" i="4" s="1"/>
  <c r="AL123" i="4"/>
  <c r="AL124" i="4" s="1"/>
  <c r="AQ116" i="4"/>
  <c r="AQ118" i="4" s="1"/>
  <c r="AP123" i="4"/>
  <c r="BZ119" i="6" l="1"/>
  <c r="CC138" i="6"/>
  <c r="CO195" i="6" s="1"/>
  <c r="CC137" i="6"/>
  <c r="CN195" i="6" s="1"/>
  <c r="CB148" i="6"/>
  <c r="CL195" i="6" s="1"/>
  <c r="CB147" i="6"/>
  <c r="CK195" i="6" s="1"/>
  <c r="BX118" i="6"/>
  <c r="CD119" i="6"/>
  <c r="CA158" i="6"/>
  <c r="CI195" i="6" s="1"/>
  <c r="CA157" i="6"/>
  <c r="CH195" i="6" s="1"/>
  <c r="BZ148" i="6"/>
  <c r="CF195" i="6" s="1"/>
  <c r="BZ146" i="6"/>
  <c r="CF146" i="6" s="1"/>
  <c r="BU165" i="6" s="1"/>
  <c r="BY119" i="6"/>
  <c r="BF146" i="6"/>
  <c r="BI195" i="6" s="1"/>
  <c r="BF148" i="6"/>
  <c r="BK195" i="6" s="1"/>
  <c r="BG157" i="6"/>
  <c r="BM195" i="6" s="1"/>
  <c r="BE137" i="6"/>
  <c r="BG195" i="6" s="1"/>
  <c r="BH146" i="6"/>
  <c r="BO195" i="6" s="1"/>
  <c r="BE136" i="6"/>
  <c r="BF195" i="6" s="1"/>
  <c r="BH119" i="6"/>
  <c r="BG118" i="6"/>
  <c r="BG156" i="6"/>
  <c r="BL195" i="6" s="1"/>
  <c r="BE118" i="6"/>
  <c r="BD128" i="6"/>
  <c r="BD126" i="6"/>
  <c r="BC195" i="6" s="1"/>
  <c r="BD118" i="6"/>
  <c r="CJ195" i="6"/>
  <c r="BH195" i="6"/>
  <c r="CB195" i="6"/>
  <c r="AN126" i="6"/>
  <c r="AL127" i="6"/>
  <c r="AN128" i="6"/>
  <c r="AQ119" i="6"/>
  <c r="BJ119" i="6"/>
  <c r="AL146" i="6"/>
  <c r="AL148" i="6"/>
  <c r="BI138" i="6"/>
  <c r="BT195" i="6" s="1"/>
  <c r="BY136" i="6"/>
  <c r="CB118" i="6"/>
  <c r="AK137" i="6"/>
  <c r="AQ139" i="6"/>
  <c r="AN137" i="6"/>
  <c r="BX126" i="6"/>
  <c r="AJ149" i="6"/>
  <c r="AL118" i="6"/>
  <c r="CF147" i="6"/>
  <c r="BV165" i="6" s="1"/>
  <c r="CE195" i="6"/>
  <c r="AP148" i="6"/>
  <c r="AK126" i="6"/>
  <c r="AK129" i="6" s="1"/>
  <c r="BY138" i="6"/>
  <c r="CC118" i="6"/>
  <c r="AQ138" i="6"/>
  <c r="AP146" i="6"/>
  <c r="AP149" i="6" s="1"/>
  <c r="BX128" i="6"/>
  <c r="BL137" i="6"/>
  <c r="BG165" i="6" s="1"/>
  <c r="BY195" i="6"/>
  <c r="AM127" i="6"/>
  <c r="AM118" i="6"/>
  <c r="AM146" i="6"/>
  <c r="AQ149" i="6"/>
  <c r="BI136" i="6"/>
  <c r="AK127" i="6"/>
  <c r="BF119" i="6"/>
  <c r="AL126" i="6"/>
  <c r="AL129" i="6" s="1"/>
  <c r="AO139" i="6"/>
  <c r="CG195" i="6"/>
  <c r="BJ124" i="6"/>
  <c r="BJ128" i="6" s="1"/>
  <c r="CM195" i="6"/>
  <c r="CD124" i="6"/>
  <c r="CD128" i="6" s="1"/>
  <c r="CR195" i="6" s="1"/>
  <c r="AK136" i="6"/>
  <c r="AO127" i="6"/>
  <c r="AO129" i="6" s="1"/>
  <c r="AN139" i="6"/>
  <c r="AQ129" i="6"/>
  <c r="CA118" i="6"/>
  <c r="AJ129" i="6"/>
  <c r="BJ195" i="6"/>
  <c r="BL147" i="6"/>
  <c r="BJ165" i="6" s="1"/>
  <c r="AP136" i="6"/>
  <c r="AP139" i="6" s="1"/>
  <c r="AP138" i="6"/>
  <c r="AM147" i="6"/>
  <c r="BD195" i="6"/>
  <c r="AN146" i="6"/>
  <c r="AN149" i="6" s="1"/>
  <c r="AM126" i="6"/>
  <c r="AM129" i="6" s="1"/>
  <c r="BH148" i="6"/>
  <c r="BQ195" i="6" s="1"/>
  <c r="AL136" i="6"/>
  <c r="AL139" i="6" s="1"/>
  <c r="AL147" i="4"/>
  <c r="AP147" i="4"/>
  <c r="AO138" i="4"/>
  <c r="BH142" i="4"/>
  <c r="BH141" i="4"/>
  <c r="BG158" i="4"/>
  <c r="BG156" i="4"/>
  <c r="BG159" i="4" s="1"/>
  <c r="BG154" i="4"/>
  <c r="BG157" i="4"/>
  <c r="CD129" i="4"/>
  <c r="CF148" i="4"/>
  <c r="BW165" i="4" s="1"/>
  <c r="CA159" i="4"/>
  <c r="CC139" i="4"/>
  <c r="CF128" i="4"/>
  <c r="BQ165" i="4" s="1"/>
  <c r="CB149" i="4"/>
  <c r="CF136" i="4"/>
  <c r="BR165" i="4" s="1"/>
  <c r="BY139" i="4"/>
  <c r="BX129" i="4"/>
  <c r="CF126" i="4"/>
  <c r="BO165" i="4" s="1"/>
  <c r="BZ149" i="4"/>
  <c r="CF146" i="4"/>
  <c r="BU165" i="4" s="1"/>
  <c r="BF146" i="4"/>
  <c r="AQ138" i="4"/>
  <c r="AQ139" i="4" s="1"/>
  <c r="AQ137" i="4"/>
  <c r="AO119" i="4"/>
  <c r="AP137" i="4"/>
  <c r="BD128" i="4"/>
  <c r="BD126" i="4"/>
  <c r="BD118" i="4"/>
  <c r="AK138" i="4"/>
  <c r="AM136" i="4"/>
  <c r="AM138" i="4"/>
  <c r="AL138" i="4"/>
  <c r="AL136" i="4"/>
  <c r="AN146" i="4"/>
  <c r="AQ119" i="4"/>
  <c r="AM126" i="4"/>
  <c r="AK137" i="4"/>
  <c r="AK139" i="4" s="1"/>
  <c r="AP139" i="4"/>
  <c r="AM128" i="4"/>
  <c r="AN127" i="4"/>
  <c r="AL149" i="4"/>
  <c r="BF118" i="4"/>
  <c r="BF147" i="4"/>
  <c r="BF148" i="4"/>
  <c r="BE119" i="4"/>
  <c r="BE136" i="4"/>
  <c r="BE138" i="4"/>
  <c r="BG116" i="4"/>
  <c r="BG118" i="4" s="1"/>
  <c r="BH143" i="4"/>
  <c r="BH115" i="4"/>
  <c r="BH114" i="4"/>
  <c r="BE137" i="4"/>
  <c r="BI9" i="4"/>
  <c r="AY17" i="4"/>
  <c r="BI17" i="4" s="1"/>
  <c r="AY25" i="4"/>
  <c r="BI25" i="4" s="1"/>
  <c r="AY11" i="4"/>
  <c r="BI11" i="4" s="1"/>
  <c r="AY19" i="4"/>
  <c r="BI19" i="4" s="1"/>
  <c r="AY27" i="4"/>
  <c r="BI27" i="4" s="1"/>
  <c r="BI7" i="4"/>
  <c r="AY18" i="4"/>
  <c r="BI18" i="4" s="1"/>
  <c r="AY29" i="4"/>
  <c r="BI29" i="4" s="1"/>
  <c r="AY37" i="4"/>
  <c r="BI37" i="4" s="1"/>
  <c r="AY45" i="4"/>
  <c r="BI45" i="4" s="1"/>
  <c r="AY53" i="4"/>
  <c r="BI53" i="4" s="1"/>
  <c r="AY61" i="4"/>
  <c r="BI61" i="4" s="1"/>
  <c r="AY69" i="4"/>
  <c r="BI69" i="4" s="1"/>
  <c r="AY77" i="4"/>
  <c r="BI77" i="4" s="1"/>
  <c r="AY85" i="4"/>
  <c r="BI85" i="4" s="1"/>
  <c r="AY93" i="4"/>
  <c r="BI93" i="4" s="1"/>
  <c r="AY101" i="4"/>
  <c r="BI101" i="4" s="1"/>
  <c r="AY109" i="4"/>
  <c r="BI109" i="4" s="1"/>
  <c r="BI8" i="4"/>
  <c r="AY20" i="4"/>
  <c r="BI20" i="4" s="1"/>
  <c r="AY30" i="4"/>
  <c r="BI30" i="4" s="1"/>
  <c r="AY38" i="4"/>
  <c r="BI38" i="4" s="1"/>
  <c r="AY46" i="4"/>
  <c r="BI46" i="4" s="1"/>
  <c r="AY54" i="4"/>
  <c r="BI54" i="4" s="1"/>
  <c r="AY62" i="4"/>
  <c r="BI62" i="4" s="1"/>
  <c r="AY70" i="4"/>
  <c r="BI70" i="4" s="1"/>
  <c r="AY78" i="4"/>
  <c r="BI78" i="4" s="1"/>
  <c r="AY86" i="4"/>
  <c r="BI86" i="4" s="1"/>
  <c r="AY94" i="4"/>
  <c r="BI94" i="4" s="1"/>
  <c r="AY102" i="4"/>
  <c r="BI102" i="4" s="1"/>
  <c r="AY110" i="4"/>
  <c r="BI110" i="4" s="1"/>
  <c r="AY10" i="4"/>
  <c r="BI10" i="4" s="1"/>
  <c r="AY21" i="4"/>
  <c r="BI21" i="4" s="1"/>
  <c r="AY31" i="4"/>
  <c r="BI31" i="4" s="1"/>
  <c r="AY39" i="4"/>
  <c r="BI39" i="4" s="1"/>
  <c r="AY47" i="4"/>
  <c r="BI47" i="4" s="1"/>
  <c r="AY55" i="4"/>
  <c r="BI55" i="4" s="1"/>
  <c r="AY63" i="4"/>
  <c r="BI63" i="4" s="1"/>
  <c r="AY71" i="4"/>
  <c r="BI71" i="4" s="1"/>
  <c r="AY79" i="4"/>
  <c r="BI79" i="4" s="1"/>
  <c r="AY87" i="4"/>
  <c r="BI87" i="4" s="1"/>
  <c r="AY95" i="4"/>
  <c r="BI95" i="4" s="1"/>
  <c r="AY103" i="4"/>
  <c r="BI103" i="4" s="1"/>
  <c r="AY111" i="4"/>
  <c r="BI111" i="4" s="1"/>
  <c r="AY12" i="4"/>
  <c r="BI12" i="4" s="1"/>
  <c r="AY22" i="4"/>
  <c r="BI22" i="4" s="1"/>
  <c r="AY32" i="4"/>
  <c r="BI32" i="4" s="1"/>
  <c r="AY40" i="4"/>
  <c r="BI40" i="4" s="1"/>
  <c r="AY48" i="4"/>
  <c r="BI48" i="4" s="1"/>
  <c r="AY56" i="4"/>
  <c r="BI56" i="4" s="1"/>
  <c r="AY64" i="4"/>
  <c r="BI64" i="4" s="1"/>
  <c r="AY72" i="4"/>
  <c r="BI72" i="4" s="1"/>
  <c r="AY80" i="4"/>
  <c r="BI80" i="4" s="1"/>
  <c r="AY88" i="4"/>
  <c r="BI88" i="4" s="1"/>
  <c r="AY96" i="4"/>
  <c r="BI96" i="4" s="1"/>
  <c r="AY104" i="4"/>
  <c r="BI104" i="4" s="1"/>
  <c r="AY112" i="4"/>
  <c r="BI112" i="4" s="1"/>
  <c r="AY13" i="4"/>
  <c r="BI13" i="4" s="1"/>
  <c r="AY23" i="4"/>
  <c r="BI23" i="4" s="1"/>
  <c r="AY33" i="4"/>
  <c r="BI33" i="4" s="1"/>
  <c r="AY41" i="4"/>
  <c r="BI41" i="4" s="1"/>
  <c r="AY49" i="4"/>
  <c r="BI49" i="4" s="1"/>
  <c r="AY57" i="4"/>
  <c r="BI57" i="4" s="1"/>
  <c r="AY65" i="4"/>
  <c r="BI65" i="4" s="1"/>
  <c r="AY73" i="4"/>
  <c r="BI73" i="4" s="1"/>
  <c r="AY81" i="4"/>
  <c r="BI81" i="4" s="1"/>
  <c r="AY89" i="4"/>
  <c r="BI89" i="4" s="1"/>
  <c r="AY97" i="4"/>
  <c r="BI97" i="4" s="1"/>
  <c r="AY105" i="4"/>
  <c r="BI105" i="4" s="1"/>
  <c r="AY113" i="4"/>
  <c r="BI113" i="4" s="1"/>
  <c r="AY14" i="4"/>
  <c r="BI14" i="4" s="1"/>
  <c r="AY24" i="4"/>
  <c r="BI24" i="4" s="1"/>
  <c r="AY34" i="4"/>
  <c r="BI34" i="4" s="1"/>
  <c r="AY42" i="4"/>
  <c r="BI42" i="4" s="1"/>
  <c r="AY50" i="4"/>
  <c r="BI50" i="4" s="1"/>
  <c r="AY58" i="4"/>
  <c r="BI58" i="4" s="1"/>
  <c r="AY66" i="4"/>
  <c r="BI66" i="4" s="1"/>
  <c r="AY74" i="4"/>
  <c r="BI74" i="4" s="1"/>
  <c r="AY82" i="4"/>
  <c r="BI82" i="4" s="1"/>
  <c r="AY90" i="4"/>
  <c r="BI90" i="4" s="1"/>
  <c r="AY15" i="4"/>
  <c r="BI15" i="4" s="1"/>
  <c r="AY26" i="4"/>
  <c r="BI26" i="4" s="1"/>
  <c r="AY35" i="4"/>
  <c r="BI35" i="4" s="1"/>
  <c r="AY43" i="4"/>
  <c r="BI43" i="4" s="1"/>
  <c r="AY51" i="4"/>
  <c r="BI51" i="4" s="1"/>
  <c r="AY59" i="4"/>
  <c r="BI59" i="4" s="1"/>
  <c r="AY67" i="4"/>
  <c r="BI67" i="4" s="1"/>
  <c r="AY75" i="4"/>
  <c r="BI75" i="4" s="1"/>
  <c r="AY83" i="4"/>
  <c r="BI83" i="4" s="1"/>
  <c r="AY91" i="4"/>
  <c r="BI91" i="4" s="1"/>
  <c r="AY99" i="4"/>
  <c r="BI99" i="4" s="1"/>
  <c r="AY107" i="4"/>
  <c r="BI107" i="4" s="1"/>
  <c r="AY68" i="4"/>
  <c r="BI68" i="4" s="1"/>
  <c r="BI5" i="4"/>
  <c r="BI6" i="4"/>
  <c r="AY76" i="4"/>
  <c r="BI76" i="4" s="1"/>
  <c r="AY16" i="4"/>
  <c r="BI16" i="4" s="1"/>
  <c r="AY84" i="4"/>
  <c r="BI84" i="4" s="1"/>
  <c r="AY28" i="4"/>
  <c r="BI28" i="4" s="1"/>
  <c r="AY92" i="4"/>
  <c r="BI92" i="4" s="1"/>
  <c r="AY36" i="4"/>
  <c r="BI36" i="4" s="1"/>
  <c r="AY98" i="4"/>
  <c r="BI98" i="4" s="1"/>
  <c r="AY44" i="4"/>
  <c r="BI44" i="4" s="1"/>
  <c r="AY100" i="4"/>
  <c r="BI100" i="4" s="1"/>
  <c r="AY52" i="4"/>
  <c r="BI52" i="4" s="1"/>
  <c r="AY106" i="4"/>
  <c r="BI106" i="4" s="1"/>
  <c r="AY60" i="4"/>
  <c r="BI60" i="4" s="1"/>
  <c r="AY108" i="4"/>
  <c r="BI108" i="4" s="1"/>
  <c r="AL127" i="4"/>
  <c r="AL126" i="4"/>
  <c r="AM149" i="4"/>
  <c r="AJ146" i="4"/>
  <c r="AN136" i="4"/>
  <c r="AN138" i="4"/>
  <c r="AM129" i="4"/>
  <c r="AN119" i="4"/>
  <c r="AO126" i="4"/>
  <c r="AN137" i="4"/>
  <c r="AO128" i="4"/>
  <c r="AP119" i="4"/>
  <c r="AO147" i="4"/>
  <c r="AO146" i="4"/>
  <c r="AJ136" i="4"/>
  <c r="AO137" i="4"/>
  <c r="AO139" i="4" s="1"/>
  <c r="AJ147" i="4"/>
  <c r="AP146" i="4"/>
  <c r="AP149" i="4" s="1"/>
  <c r="AJ137" i="4"/>
  <c r="AJ126" i="4"/>
  <c r="AJ129" i="4" s="1"/>
  <c r="AK147" i="4"/>
  <c r="AK146" i="4"/>
  <c r="AN147" i="4"/>
  <c r="AN149" i="4" s="1"/>
  <c r="AL128" i="4"/>
  <c r="AO148" i="4"/>
  <c r="AN126" i="4"/>
  <c r="AN129" i="4" s="1"/>
  <c r="AQ148" i="4"/>
  <c r="AQ147" i="4"/>
  <c r="AK129" i="4"/>
  <c r="AP124" i="4"/>
  <c r="AQ126" i="4"/>
  <c r="AQ146" i="4"/>
  <c r="AQ128" i="4"/>
  <c r="CC139" i="6" l="1"/>
  <c r="CF137" i="6"/>
  <c r="BS165" i="6" s="1"/>
  <c r="CD195" i="6"/>
  <c r="BZ149" i="6"/>
  <c r="CB149" i="6"/>
  <c r="CA159" i="6"/>
  <c r="CF148" i="6"/>
  <c r="BW165" i="6" s="1"/>
  <c r="BL136" i="6"/>
  <c r="BF165" i="6" s="1"/>
  <c r="BD129" i="6"/>
  <c r="BF149" i="6"/>
  <c r="BG159" i="6"/>
  <c r="BE139" i="6"/>
  <c r="BL146" i="6"/>
  <c r="BI165" i="6" s="1"/>
  <c r="BE195" i="6"/>
  <c r="BW195" i="6"/>
  <c r="BL128" i="6"/>
  <c r="BE165" i="6" s="1"/>
  <c r="CF138" i="6"/>
  <c r="BT165" i="6" s="1"/>
  <c r="CC195" i="6"/>
  <c r="BX195" i="6"/>
  <c r="BX129" i="6"/>
  <c r="AL149" i="6"/>
  <c r="BZ195" i="6"/>
  <c r="CF128" i="6"/>
  <c r="BQ165" i="6" s="1"/>
  <c r="BL138" i="6"/>
  <c r="BH165" i="6" s="1"/>
  <c r="CD127" i="6"/>
  <c r="CD126" i="6"/>
  <c r="CF126" i="6" s="1"/>
  <c r="BO165" i="6" s="1"/>
  <c r="AM149" i="6"/>
  <c r="AK139" i="6"/>
  <c r="BL148" i="6"/>
  <c r="BK165" i="6" s="1"/>
  <c r="CA195" i="6"/>
  <c r="CF136" i="6"/>
  <c r="BR165" i="6" s="1"/>
  <c r="BY139" i="6"/>
  <c r="BH149" i="6"/>
  <c r="BJ127" i="6"/>
  <c r="BJ126" i="6"/>
  <c r="BR195" i="6"/>
  <c r="BI139" i="6"/>
  <c r="AN129" i="6"/>
  <c r="BG119" i="4"/>
  <c r="BI131" i="4"/>
  <c r="BI132" i="4"/>
  <c r="BD129" i="4"/>
  <c r="AJ139" i="4"/>
  <c r="AL139" i="4"/>
  <c r="AQ129" i="4"/>
  <c r="AM139" i="4"/>
  <c r="AJ149" i="4"/>
  <c r="AO129" i="4"/>
  <c r="AQ149" i="4"/>
  <c r="BF149" i="4"/>
  <c r="BE139" i="4"/>
  <c r="BH144" i="4"/>
  <c r="BH116" i="4"/>
  <c r="BH118" i="4" s="1"/>
  <c r="BJ6" i="4"/>
  <c r="AZ14" i="4"/>
  <c r="BJ14" i="4" s="1"/>
  <c r="AZ22" i="4"/>
  <c r="BJ22" i="4" s="1"/>
  <c r="AZ30" i="4"/>
  <c r="BJ30" i="4" s="1"/>
  <c r="AZ38" i="4"/>
  <c r="BJ38" i="4" s="1"/>
  <c r="AZ46" i="4"/>
  <c r="BJ46" i="4" s="1"/>
  <c r="AZ54" i="4"/>
  <c r="BJ54" i="4" s="1"/>
  <c r="AZ62" i="4"/>
  <c r="BJ62" i="4" s="1"/>
  <c r="AZ70" i="4"/>
  <c r="BJ70" i="4" s="1"/>
  <c r="AZ78" i="4"/>
  <c r="BJ78" i="4" s="1"/>
  <c r="AZ86" i="4"/>
  <c r="BJ86" i="4" s="1"/>
  <c r="AZ94" i="4"/>
  <c r="BJ94" i="4" s="1"/>
  <c r="AZ102" i="4"/>
  <c r="BJ102" i="4" s="1"/>
  <c r="AZ110" i="4"/>
  <c r="BJ110" i="4" s="1"/>
  <c r="BJ7" i="4"/>
  <c r="AZ15" i="4"/>
  <c r="BJ15" i="4" s="1"/>
  <c r="AZ23" i="4"/>
  <c r="BJ23" i="4" s="1"/>
  <c r="AZ31" i="4"/>
  <c r="BJ31" i="4" s="1"/>
  <c r="AZ39" i="4"/>
  <c r="BJ39" i="4" s="1"/>
  <c r="AZ47" i="4"/>
  <c r="BJ47" i="4" s="1"/>
  <c r="AZ55" i="4"/>
  <c r="BJ55" i="4" s="1"/>
  <c r="AZ63" i="4"/>
  <c r="BJ63" i="4" s="1"/>
  <c r="AZ71" i="4"/>
  <c r="BJ71" i="4" s="1"/>
  <c r="AZ79" i="4"/>
  <c r="BJ79" i="4" s="1"/>
  <c r="AZ87" i="4"/>
  <c r="BJ87" i="4" s="1"/>
  <c r="AZ95" i="4"/>
  <c r="BJ95" i="4" s="1"/>
  <c r="AZ103" i="4"/>
  <c r="BJ103" i="4" s="1"/>
  <c r="BJ8" i="4"/>
  <c r="AZ16" i="4"/>
  <c r="BJ16" i="4" s="1"/>
  <c r="AZ24" i="4"/>
  <c r="BJ24" i="4" s="1"/>
  <c r="AZ32" i="4"/>
  <c r="BJ32" i="4" s="1"/>
  <c r="AZ40" i="4"/>
  <c r="BJ40" i="4" s="1"/>
  <c r="AZ48" i="4"/>
  <c r="BJ48" i="4" s="1"/>
  <c r="AZ56" i="4"/>
  <c r="BJ56" i="4" s="1"/>
  <c r="AZ64" i="4"/>
  <c r="BJ64" i="4" s="1"/>
  <c r="AZ72" i="4"/>
  <c r="BJ72" i="4" s="1"/>
  <c r="AZ80" i="4"/>
  <c r="BJ80" i="4" s="1"/>
  <c r="AZ88" i="4"/>
  <c r="BJ88" i="4" s="1"/>
  <c r="AZ96" i="4"/>
  <c r="BJ96" i="4" s="1"/>
  <c r="AZ104" i="4"/>
  <c r="BJ104" i="4" s="1"/>
  <c r="AZ112" i="4"/>
  <c r="BJ112" i="4" s="1"/>
  <c r="AZ11" i="4"/>
  <c r="BJ11" i="4" s="1"/>
  <c r="AZ19" i="4"/>
  <c r="BJ19" i="4" s="1"/>
  <c r="AZ27" i="4"/>
  <c r="BJ27" i="4" s="1"/>
  <c r="AZ35" i="4"/>
  <c r="BJ35" i="4" s="1"/>
  <c r="AZ43" i="4"/>
  <c r="BJ43" i="4" s="1"/>
  <c r="AZ51" i="4"/>
  <c r="BJ51" i="4" s="1"/>
  <c r="AZ59" i="4"/>
  <c r="BJ59" i="4" s="1"/>
  <c r="AZ67" i="4"/>
  <c r="BJ67" i="4" s="1"/>
  <c r="AZ75" i="4"/>
  <c r="BJ75" i="4" s="1"/>
  <c r="AZ83" i="4"/>
  <c r="BJ83" i="4" s="1"/>
  <c r="AZ91" i="4"/>
  <c r="BJ91" i="4" s="1"/>
  <c r="AZ99" i="4"/>
  <c r="BJ99" i="4" s="1"/>
  <c r="AZ107" i="4"/>
  <c r="BJ107" i="4" s="1"/>
  <c r="BJ9" i="4"/>
  <c r="AZ25" i="4"/>
  <c r="BJ25" i="4" s="1"/>
  <c r="AZ41" i="4"/>
  <c r="BJ41" i="4" s="1"/>
  <c r="AZ57" i="4"/>
  <c r="BJ57" i="4" s="1"/>
  <c r="AZ73" i="4"/>
  <c r="BJ73" i="4" s="1"/>
  <c r="AZ89" i="4"/>
  <c r="BJ89" i="4" s="1"/>
  <c r="AZ105" i="4"/>
  <c r="BJ105" i="4" s="1"/>
  <c r="AZ10" i="4"/>
  <c r="BJ10" i="4" s="1"/>
  <c r="AZ26" i="4"/>
  <c r="BJ26" i="4" s="1"/>
  <c r="AZ42" i="4"/>
  <c r="BJ42" i="4" s="1"/>
  <c r="AZ58" i="4"/>
  <c r="BJ58" i="4" s="1"/>
  <c r="AZ74" i="4"/>
  <c r="BJ74" i="4" s="1"/>
  <c r="AZ90" i="4"/>
  <c r="BJ90" i="4" s="1"/>
  <c r="AZ106" i="4"/>
  <c r="BJ106" i="4" s="1"/>
  <c r="AZ12" i="4"/>
  <c r="BJ12" i="4" s="1"/>
  <c r="AZ28" i="4"/>
  <c r="BJ28" i="4" s="1"/>
  <c r="AZ44" i="4"/>
  <c r="BJ44" i="4" s="1"/>
  <c r="AZ60" i="4"/>
  <c r="BJ60" i="4" s="1"/>
  <c r="AZ76" i="4"/>
  <c r="BJ76" i="4" s="1"/>
  <c r="AZ92" i="4"/>
  <c r="BJ92" i="4" s="1"/>
  <c r="AZ108" i="4"/>
  <c r="BJ108" i="4" s="1"/>
  <c r="AZ13" i="4"/>
  <c r="BJ13" i="4" s="1"/>
  <c r="AZ29" i="4"/>
  <c r="BJ29" i="4" s="1"/>
  <c r="AZ45" i="4"/>
  <c r="BJ45" i="4" s="1"/>
  <c r="AZ61" i="4"/>
  <c r="BJ61" i="4" s="1"/>
  <c r="AZ77" i="4"/>
  <c r="BJ77" i="4" s="1"/>
  <c r="AZ93" i="4"/>
  <c r="BJ93" i="4" s="1"/>
  <c r="AZ109" i="4"/>
  <c r="BJ109" i="4" s="1"/>
  <c r="AZ17" i="4"/>
  <c r="BJ17" i="4" s="1"/>
  <c r="AZ33" i="4"/>
  <c r="BJ33" i="4" s="1"/>
  <c r="AZ49" i="4"/>
  <c r="BJ49" i="4" s="1"/>
  <c r="AZ65" i="4"/>
  <c r="BJ65" i="4" s="1"/>
  <c r="AZ81" i="4"/>
  <c r="BJ81" i="4" s="1"/>
  <c r="AZ97" i="4"/>
  <c r="BJ97" i="4" s="1"/>
  <c r="AZ111" i="4"/>
  <c r="BJ111" i="4" s="1"/>
  <c r="AZ18" i="4"/>
  <c r="BJ18" i="4" s="1"/>
  <c r="AZ34" i="4"/>
  <c r="BJ34" i="4" s="1"/>
  <c r="AZ50" i="4"/>
  <c r="BJ50" i="4" s="1"/>
  <c r="AZ66" i="4"/>
  <c r="BJ66" i="4" s="1"/>
  <c r="AZ82" i="4"/>
  <c r="BJ82" i="4" s="1"/>
  <c r="AZ98" i="4"/>
  <c r="BJ98" i="4" s="1"/>
  <c r="AZ113" i="4"/>
  <c r="BJ113" i="4" s="1"/>
  <c r="AZ20" i="4"/>
  <c r="BJ20" i="4" s="1"/>
  <c r="AZ36" i="4"/>
  <c r="BJ36" i="4" s="1"/>
  <c r="AZ52" i="4"/>
  <c r="BJ52" i="4" s="1"/>
  <c r="AZ68" i="4"/>
  <c r="BJ68" i="4" s="1"/>
  <c r="AZ84" i="4"/>
  <c r="BJ84" i="4" s="1"/>
  <c r="AZ100" i="4"/>
  <c r="BJ100" i="4" s="1"/>
  <c r="BJ5" i="4"/>
  <c r="AZ101" i="4"/>
  <c r="BJ101" i="4" s="1"/>
  <c r="AZ21" i="4"/>
  <c r="BJ21" i="4" s="1"/>
  <c r="AZ37" i="4"/>
  <c r="BJ37" i="4" s="1"/>
  <c r="AZ53" i="4"/>
  <c r="BJ53" i="4" s="1"/>
  <c r="AZ69" i="4"/>
  <c r="BJ69" i="4" s="1"/>
  <c r="AZ85" i="4"/>
  <c r="BJ85" i="4" s="1"/>
  <c r="BI133" i="4"/>
  <c r="BI115" i="4"/>
  <c r="BI114" i="4"/>
  <c r="BH119" i="4"/>
  <c r="AN139" i="4"/>
  <c r="AP127" i="4"/>
  <c r="AP126" i="4"/>
  <c r="AL129" i="4"/>
  <c r="AP128" i="4"/>
  <c r="AK149" i="4"/>
  <c r="AO149" i="4"/>
  <c r="BU195" i="6" l="1"/>
  <c r="BJ129" i="6"/>
  <c r="BL126" i="6"/>
  <c r="BC165" i="6" s="1"/>
  <c r="BV195" i="6"/>
  <c r="BL127" i="6"/>
  <c r="BD165" i="6" s="1"/>
  <c r="CQ195" i="6"/>
  <c r="CF127" i="6"/>
  <c r="BP165" i="6" s="1"/>
  <c r="CP195" i="6"/>
  <c r="CD129" i="6"/>
  <c r="BJ122" i="4"/>
  <c r="BJ121" i="4"/>
  <c r="BH146" i="4"/>
  <c r="BL146" i="4" s="1"/>
  <c r="BI165" i="4" s="1"/>
  <c r="BH147" i="4"/>
  <c r="BL147" i="4" s="1"/>
  <c r="BJ165" i="4" s="1"/>
  <c r="BI134" i="4"/>
  <c r="BI137" i="4" s="1"/>
  <c r="BL137" i="4" s="1"/>
  <c r="BG165" i="4" s="1"/>
  <c r="BI116" i="4"/>
  <c r="BI119" i="4" s="1"/>
  <c r="BJ115" i="4"/>
  <c r="BJ114" i="4"/>
  <c r="BH148" i="4"/>
  <c r="BL148" i="4" s="1"/>
  <c r="BK165" i="4" s="1"/>
  <c r="AP129" i="4"/>
  <c r="BI138" i="4" l="1"/>
  <c r="BL138" i="4" s="1"/>
  <c r="BH165" i="4" s="1"/>
  <c r="BI118" i="4"/>
  <c r="BH149" i="4"/>
  <c r="BI136" i="4"/>
  <c r="BL136" i="4" s="1"/>
  <c r="BF165" i="4" s="1"/>
  <c r="BJ123" i="4"/>
  <c r="BJ124" i="4" s="1"/>
  <c r="BJ116" i="4"/>
  <c r="BJ119" i="4" s="1"/>
  <c r="BI139" i="4" l="1"/>
  <c r="BJ128" i="4"/>
  <c r="BL128" i="4" s="1"/>
  <c r="BE165" i="4" s="1"/>
  <c r="BJ127" i="4"/>
  <c r="BL127" i="4" s="1"/>
  <c r="BD165" i="4" s="1"/>
  <c r="BJ126" i="4"/>
  <c r="BL126" i="4" s="1"/>
  <c r="BC165" i="4" s="1"/>
  <c r="BJ118" i="4"/>
  <c r="BJ129" i="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tc={BAB4551A-D23E-45A5-A7D4-7236EE1577CF}</author>
    <author>tc={05C48526-BF03-4B76-9C95-022AD2B88835}</author>
    <author>tc={7A1407D6-6BB5-4906-BDEA-E2E70AB60493}</author>
    <author>tc={5CB41089-B28C-477F-85D7-728115CD6750}</author>
    <author>tc={71B88418-0FE9-49BA-8167-861A0E073A8D}</author>
    <author>tc={18747CEA-3440-492E-B934-D71CF25FE6B3}</author>
  </authors>
  <commentList>
    <comment ref="D20" authorId="0" shapeId="0" xr:uid="{BAB4551A-D23E-45A5-A7D4-7236EE1577C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Highest W in the model selection definition. It dominates/defines the result outcome.</t>
      </text>
    </comment>
    <comment ref="D45" authorId="1" shapeId="0" xr:uid="{05C48526-BF03-4B76-9C95-022AD2B8883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  <comment ref="N45" authorId="2" shapeId="0" xr:uid="{7A1407D6-6BB5-4906-BDEA-E2E70AB6049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  <comment ref="X45" authorId="3" shapeId="0" xr:uid="{5CB41089-B28C-477F-85D7-728115CD675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  <comment ref="AH45" authorId="4" shapeId="0" xr:uid="{71B88418-0FE9-49BA-8167-861A0E073A8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  <comment ref="AR45" authorId="5" shapeId="0" xr:uid="{18747CEA-3440-492E-B934-D71CF25FE6B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tc={21C424AF-0395-426E-B087-061D6DE6AEC9}</author>
    <author>tc={3806345E-758F-4D51-BD14-C1E0701393B7}</author>
    <author>tc={479137B1-164C-4999-88B0-0DBF5AB67BC9}</author>
    <author>tc={C6CD7FB4-4330-48E8-8F96-EDDA6FF318D1}</author>
    <author>tc={801D8055-6452-4596-9200-EDE3584C1959}</author>
    <author>tc={FB88CFA5-93AE-41F5-AE0E-50A39F0C788F}</author>
  </authors>
  <commentList>
    <comment ref="D20" authorId="0" shapeId="0" xr:uid="{21C424AF-0395-426E-B087-061D6DE6AEC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Highest W in the model selection definition. It dominates/defines the result outcome.</t>
      </text>
    </comment>
    <comment ref="D45" authorId="1" shapeId="0" xr:uid="{3806345E-758F-4D51-BD14-C1E0701393B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  <comment ref="N45" authorId="2" shapeId="0" xr:uid="{479137B1-164C-4999-88B0-0DBF5AB67BC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  <comment ref="X45" authorId="3" shapeId="0" xr:uid="{C6CD7FB4-4330-48E8-8F96-EDDA6FF318D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  <comment ref="AH45" authorId="4" shapeId="0" xr:uid="{801D8055-6452-4596-9200-EDE3584C195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  <comment ref="AR45" authorId="5" shapeId="0" xr:uid="{FB88CFA5-93AE-41F5-AE0E-50A39F0C788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tc={3D3E0E09-AFEC-4651-99BF-B1C73A11F342}</author>
    <author>tc={1A35262B-8652-451A-B473-55AC0F17A4D1}</author>
    <author>tc={EB59669A-A90F-4059-AC8F-F282D591DAFA}</author>
    <author>tc={33F1673E-2E6B-48DB-8F26-C8BD02AF446B}</author>
    <author>tc={0FEE30C2-2A0F-44CC-96C0-3DD28A120FBB}</author>
    <author>tc={A03FF5C7-A157-4A6A-83CA-DC81E3A2E4E3}</author>
  </authors>
  <commentList>
    <comment ref="D20" authorId="0" shapeId="0" xr:uid="{3D3E0E09-AFEC-4651-99BF-B1C73A11F34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Highest W in the model selection definition. It dominates/defines the result outcome.</t>
      </text>
    </comment>
    <comment ref="D45" authorId="1" shapeId="0" xr:uid="{1A35262B-8652-451A-B473-55AC0F17A4D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  <comment ref="N45" authorId="2" shapeId="0" xr:uid="{EB59669A-A90F-4059-AC8F-F282D591DAF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  <comment ref="X45" authorId="3" shapeId="0" xr:uid="{33F1673E-2E6B-48DB-8F26-C8BD02AF446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  <comment ref="AH45" authorId="4" shapeId="0" xr:uid="{0FEE30C2-2A0F-44CC-96C0-3DD28A120FB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  <comment ref="AR45" authorId="5" shapeId="0" xr:uid="{A03FF5C7-A157-4A6A-83CA-DC81E3A2E4E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tc={A77543CE-332F-4EAF-A91A-DAD4282317EE}</author>
    <author>tc={46991263-B2CE-44DF-A192-032EC67D8C28}</author>
    <author>tc={E503A18A-E817-49A7-99A7-21ACC0363255}</author>
    <author>tc={86774589-5A3E-4D70-A014-A72819E10E6C}</author>
    <author>tc={CA482FD6-07ED-4E84-B2D5-451A44594ACE}</author>
    <author>tc={7D5BE038-52E1-482B-926E-A123DFB52CB7}</author>
  </authors>
  <commentList>
    <comment ref="D20" authorId="0" shapeId="0" xr:uid="{A77543CE-332F-4EAF-A91A-DAD4282317E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Highest W in the model selection definition. It dominates/defines the result outcome.</t>
      </text>
    </comment>
    <comment ref="D45" authorId="1" shapeId="0" xr:uid="{46991263-B2CE-44DF-A192-032EC67D8C2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  <comment ref="N45" authorId="2" shapeId="0" xr:uid="{E503A18A-E817-49A7-99A7-21ACC036325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  <comment ref="X45" authorId="3" shapeId="0" xr:uid="{86774589-5A3E-4D70-A014-A72819E10E6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  <comment ref="AH45" authorId="4" shapeId="0" xr:uid="{CA482FD6-07ED-4E84-B2D5-451A44594AC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  <comment ref="AR45" authorId="5" shapeId="0" xr:uid="{7D5BE038-52E1-482B-926E-A123DFB52CB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tc={FD0A0703-9B31-4414-8A55-0A2DE539C922}</author>
    <author>tc={BB3BC3E2-3037-4934-AE1C-05E7B7759ABA}</author>
    <author>tc={45619946-92AF-41BB-BA56-06A44941391A}</author>
    <author>tc={AAEAD051-2540-4004-90DE-1872A46FD458}</author>
    <author>tc={753A7014-7958-416B-ABD9-34BA2A02665E}</author>
    <author>tc={147252A9-C8DB-4169-AF89-245CCBBBCC81}</author>
  </authors>
  <commentList>
    <comment ref="D20" authorId="0" shapeId="0" xr:uid="{FD0A0703-9B31-4414-8A55-0A2DE539C92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Highest W in the model selection definition. It dominates/defines the result outcome.</t>
      </text>
    </comment>
    <comment ref="D45" authorId="1" shapeId="0" xr:uid="{BB3BC3E2-3037-4934-AE1C-05E7B7759AB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  <comment ref="N45" authorId="2" shapeId="0" xr:uid="{45619946-92AF-41BB-BA56-06A44941391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  <comment ref="X45" authorId="3" shapeId="0" xr:uid="{AAEAD051-2540-4004-90DE-1872A46FD45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  <comment ref="AH45" authorId="4" shapeId="0" xr:uid="{753A7014-7958-416B-ABD9-34BA2A02665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  <comment ref="AR45" authorId="5" shapeId="0" xr:uid="{147252A9-C8DB-4169-AF89-245CCBBBCC8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Cannot exceed 10% or 0.1.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<sst xmlns="http://schemas.openxmlformats.org/spreadsheetml/2006/main" count="2273" uniqueCount="326">
  <si>
    <t>Site No.</t>
  </si>
  <si>
    <t>Ham (W= 3M, ath=0.1)</t>
  </si>
  <si>
    <t>Ham (W= 5M, ath=0.1)</t>
  </si>
  <si>
    <t>Chu (W= 3M, ath=0.1)</t>
  </si>
  <si>
    <t>Chu (W= 5M, ath=0.1)</t>
  </si>
  <si>
    <t>Liedl, atv=0.01</t>
  </si>
  <si>
    <t>Liedl, atv=0.001</t>
  </si>
  <si>
    <t>Maier, atv=0.01</t>
  </si>
  <si>
    <t>Maier, atv=0.001</t>
  </si>
  <si>
    <t>Site Unit</t>
  </si>
  <si>
    <t>Hill AFB,UT,site 870</t>
  </si>
  <si>
    <t>Battle Creek ANGB, MI, site 3</t>
  </si>
  <si>
    <t>Madison ANGB,WI</t>
  </si>
  <si>
    <t>Elmendorf AFB, AK,hangar 10</t>
  </si>
  <si>
    <t>Elmendorf AFB, AK,ST 41</t>
  </si>
  <si>
    <t>King Salmon AFB,AK,SS-12</t>
  </si>
  <si>
    <t>Eglin AFB,FL, police facility</t>
  </si>
  <si>
    <t>Patrick AFB, FL,gas station</t>
  </si>
  <si>
    <t>McDill AFB,FL,site 56</t>
  </si>
  <si>
    <t>McDill AFB,FL,pumphouse 75</t>
  </si>
  <si>
    <t>Myrtle Beach,SC,police facility</t>
  </si>
  <si>
    <t>Langley AFB,VA,site SS04</t>
  </si>
  <si>
    <t>Langley AFB,VA,site SS16</t>
  </si>
  <si>
    <t>Griffis AFB, NY, pumphouse 5</t>
  </si>
  <si>
    <t>Pope AFB,NC,FPTA,No.4</t>
  </si>
  <si>
    <t>Seymour Johnson AFB,NC,bldg.470</t>
  </si>
  <si>
    <t>Fairchild AFB,WA bldg.1212</t>
  </si>
  <si>
    <t>Eaker AFB,AR,gas station</t>
  </si>
  <si>
    <t>Dover AFB,DL,site SS27/XYZ</t>
  </si>
  <si>
    <t>Bolling AFB,DC,car care center</t>
  </si>
  <si>
    <t>Offutt AFB,NE,tank349</t>
  </si>
  <si>
    <t>Westover AFB,MA,Christmas tfta</t>
  </si>
  <si>
    <t>Columbus AFB,MS,ST -24</t>
  </si>
  <si>
    <t>Travis AFB,CA, gas station</t>
  </si>
  <si>
    <t>Beale AFB,CA,UST site</t>
  </si>
  <si>
    <t>Charlston AFB,SC, site ST 27</t>
  </si>
  <si>
    <t>Carswell AFB ST-14</t>
  </si>
  <si>
    <t>Ellsworth, SD Area D</t>
  </si>
  <si>
    <t>Fairchild AFB,WA West Defuel</t>
  </si>
  <si>
    <t>Fairchild AFB,WA FT1</t>
  </si>
  <si>
    <t>King Salmon AFB,AK, Site FT-01</t>
  </si>
  <si>
    <t>MacDill AFB,FL OT24</t>
  </si>
  <si>
    <t>Malmstrom AFB, pumphouse #2</t>
  </si>
  <si>
    <t>Myrtle Beach,SC,MOGAS site</t>
  </si>
  <si>
    <t>Myrtle Beach,SC POL Bulk fuel Storage Area</t>
  </si>
  <si>
    <t>Offutt AFB,NE,Site FPTA3</t>
  </si>
  <si>
    <t>Plattsburg AFB FT-002</t>
  </si>
  <si>
    <t>Rickenbacker ANGB,OH, Building 560</t>
  </si>
  <si>
    <t>Seymour Johnson AFB,NC,former AGE FFS (volume 1)</t>
  </si>
  <si>
    <t>Westover AFB,MA,current FT area (FT-08)</t>
  </si>
  <si>
    <t>Westover ARB,MA,zone 1</t>
  </si>
  <si>
    <t>Wurtsmith AFB, KC-135</t>
  </si>
  <si>
    <t>Wurtsmith AFB, OT-41,SS42</t>
  </si>
  <si>
    <t>Niederg?rsdorf TL1</t>
  </si>
  <si>
    <t xml:space="preserve">OLES-Eppe </t>
  </si>
  <si>
    <t>OLES-Eppe</t>
  </si>
  <si>
    <t>VMZ Spandau 1.GWL</t>
  </si>
  <si>
    <t>Castrop-Rauxel 1.Stockwerk</t>
  </si>
  <si>
    <t>Gaswerk D?sseldorf</t>
  </si>
  <si>
    <t>Metlen</t>
  </si>
  <si>
    <t>W?lknitz</t>
  </si>
  <si>
    <t>Freiberg, Sachsen</t>
  </si>
  <si>
    <t>Gloucester Landfill, Canada</t>
  </si>
  <si>
    <t>Grindsted, Denmark</t>
  </si>
  <si>
    <t>Perth basin, Western Australia</t>
  </si>
  <si>
    <t>Wisotzky &amp; Eckert 1997</t>
  </si>
  <si>
    <t>Manufacturer gas Plant sites New Jersey (C)</t>
  </si>
  <si>
    <t>Manufacturer gas Plant sites New Jersey (D)</t>
  </si>
  <si>
    <t>Manufacturer gas Plant sites New Jersey (F)</t>
  </si>
  <si>
    <t>Hotorata (New Zealand)</t>
  </si>
  <si>
    <t>Otorohanga (New Zealand)</t>
  </si>
  <si>
    <t>Neckar Valley, South Germany-MGP</t>
  </si>
  <si>
    <t>Manufacturer gas Plant sites New Jersey (A)</t>
  </si>
  <si>
    <t>Niedergӧrsdorf TL2</t>
  </si>
  <si>
    <t>Brand</t>
  </si>
  <si>
    <t>Manufacturer gas Plant sites New Jersey (B)</t>
  </si>
  <si>
    <t>Düsseldorf</t>
  </si>
  <si>
    <t>Testfeld Süd</t>
  </si>
  <si>
    <t>Shaw AFB, SC,bldg. 1613</t>
  </si>
  <si>
    <t>Testfeld S?d</t>
  </si>
  <si>
    <t>OLES-Eppe DRM</t>
  </si>
  <si>
    <t>OLES-Eppe BH</t>
  </si>
  <si>
    <t xml:space="preserve">Catrop-Rauxel 1. Stock </t>
  </si>
  <si>
    <t>Eckert et al. 1996 (A)</t>
  </si>
  <si>
    <t>Eckert et al. 1996 (B)</t>
  </si>
  <si>
    <t>Former gasworks at Diisseldorf</t>
  </si>
  <si>
    <t>Rocky Point North Carolina (A)</t>
  </si>
  <si>
    <t>Rocky Point North Carolina (B)</t>
  </si>
  <si>
    <t>Central Florida</t>
  </si>
  <si>
    <t>Baltimore Gas &amp; Electric Company</t>
  </si>
  <si>
    <t>Cliffs-Dow Chemical Company, Michigan</t>
  </si>
  <si>
    <t>Landfill Vejen, Denmark</t>
  </si>
  <si>
    <t>Upstate New York</t>
  </si>
  <si>
    <t>Grindsted Landfill</t>
  </si>
  <si>
    <t>Gaswerk-Ost in Karlsruhe</t>
  </si>
  <si>
    <t>Niederg?rsdorf TL2</t>
  </si>
  <si>
    <t>Aquifer thickness [m]</t>
  </si>
  <si>
    <t>Plume length[ft]</t>
  </si>
  <si>
    <t>Plume length [m]</t>
  </si>
  <si>
    <t>ED [mg/l]</t>
  </si>
  <si>
    <t>EA (O2) [mg/l]</t>
  </si>
  <si>
    <t>Ham (W= 3M, ath=0.1) [m]</t>
  </si>
  <si>
    <t>Ham (W= 5M, ath=0.1) [m]</t>
  </si>
  <si>
    <t>Chu (W= 3M, ath=0.1) [m]</t>
  </si>
  <si>
    <t>Chu (W= 5M, ath=0.1) [m]</t>
  </si>
  <si>
    <t>Liedl, atv=0.01 [m]</t>
  </si>
  <si>
    <t>Liedl, atv=0.001 [m]</t>
  </si>
  <si>
    <t>Maier, atv=0.01 [m]</t>
  </si>
  <si>
    <t>Maier, atv=0.001 [m]</t>
  </si>
  <si>
    <t>Lf - Lf</t>
  </si>
  <si>
    <t>Lmax-Lf</t>
  </si>
  <si>
    <t>Total values</t>
  </si>
  <si>
    <t>γ</t>
  </si>
  <si>
    <t>Values included in the code MS_Decision</t>
  </si>
  <si>
    <t>Original values - dataset</t>
  </si>
  <si>
    <t>Calculated Lmax/Inserted Lmax in the code</t>
  </si>
  <si>
    <t>Positive (Overest.) values (%)</t>
  </si>
  <si>
    <t>Negative (Underst.) values (%)</t>
  </si>
  <si>
    <t>Positive (Ov.overest.) values (%)</t>
  </si>
  <si>
    <t>Positive values (&gt;Lf)</t>
  </si>
  <si>
    <t>Negative values (&lt;Lf)</t>
  </si>
  <si>
    <t>Total values (%)</t>
  </si>
  <si>
    <t>Acceptable range (&gt;0 and &lt;=2500)</t>
  </si>
  <si>
    <t>Fig. 1</t>
  </si>
  <si>
    <t>Fig. 4</t>
  </si>
  <si>
    <t>Acceptable range (&gt;0 and &lt;=4000)</t>
  </si>
  <si>
    <t>Positive values (&gt;2500)</t>
  </si>
  <si>
    <t>Positive values (&gt;4000)</t>
  </si>
  <si>
    <t>Far from urban area scenario</t>
  </si>
  <si>
    <t>Positive values (&gt;1250)</t>
  </si>
  <si>
    <t>Acceptable range (&gt;0 and &lt;=1250)</t>
  </si>
  <si>
    <t>Close to urban area scenario</t>
  </si>
  <si>
    <t>Models</t>
  </si>
  <si>
    <t>K</t>
  </si>
  <si>
    <t>𝑁𝑢𝑒(%)</t>
  </si>
  <si>
    <t>𝑁𝑎𝑐(%)</t>
  </si>
  <si>
    <t>𝑁𝑜𝑒(%)</t>
  </si>
  <si>
    <t>𝐴𝐼𝐶𝑚𝑜𝑑</t>
  </si>
  <si>
    <t>𝑆𝑆𝐸</t>
  </si>
  <si>
    <t>Nln(SSE/N)</t>
  </si>
  <si>
    <t>atv=</t>
  </si>
  <si>
    <t>Liedl - 1</t>
  </si>
  <si>
    <t>Liedl - 2</t>
  </si>
  <si>
    <t>Liedl - 3</t>
  </si>
  <si>
    <t>Liedl - 4</t>
  </si>
  <si>
    <t>Liedl - 5</t>
  </si>
  <si>
    <t>Liedl - 6</t>
  </si>
  <si>
    <t>Liedl - 7</t>
  </si>
  <si>
    <t>"Fig. 1"</t>
  </si>
  <si>
    <t>High Reliability</t>
  </si>
  <si>
    <t>αtv</t>
  </si>
  <si>
    <t>αth</t>
  </si>
  <si>
    <t>Moderate Reliability</t>
  </si>
  <si>
    <t>Reliable</t>
  </si>
  <si>
    <t>Moderate reliable</t>
  </si>
  <si>
    <t>&gt;</t>
  </si>
  <si>
    <t>&lt;</t>
  </si>
  <si>
    <t>Zech et. al (2019)</t>
  </si>
  <si>
    <t>Values of αtv to be tested:</t>
  </si>
  <si>
    <t>Values of αth to be tested:</t>
  </si>
  <si>
    <t>Overly-overestimation Threshold line</t>
  </si>
  <si>
    <t>Range:</t>
  </si>
  <si>
    <t>Poorly reliable</t>
  </si>
  <si>
    <t>Threshold value [m]</t>
  </si>
  <si>
    <t>[m]</t>
  </si>
  <si>
    <t>Positive values (&gt;1500)</t>
  </si>
  <si>
    <t>Acceptable range (&gt;0 and &lt;=1500)</t>
  </si>
  <si>
    <t>Positive values (&gt;700)</t>
  </si>
  <si>
    <t>Acceptable range (&gt;0 and &lt;=700)</t>
  </si>
  <si>
    <t>Positive values (&gt;530)</t>
  </si>
  <si>
    <t>Acceptable range (&gt;0 and &lt;=530)</t>
  </si>
  <si>
    <t>Average:</t>
  </si>
  <si>
    <t>Overly-overestimation</t>
  </si>
  <si>
    <t>Overestimation</t>
  </si>
  <si>
    <t>Underestimation</t>
  </si>
  <si>
    <t>Liedl et. al (2005)</t>
  </si>
  <si>
    <t>Acceptable range (&gt;0 and &lt;=370)</t>
  </si>
  <si>
    <t>Maier - 1</t>
  </si>
  <si>
    <t>Maier - 2</t>
  </si>
  <si>
    <t>Maier - 3</t>
  </si>
  <si>
    <t>Maier - 4</t>
  </si>
  <si>
    <t>Maier - 5</t>
  </si>
  <si>
    <t>Maier - 6</t>
  </si>
  <si>
    <t>Maier - 7</t>
  </si>
  <si>
    <t>Maier &amp; Grathwohl (2006)</t>
  </si>
  <si>
    <r>
      <t>Poorly Reliable (</t>
    </r>
    <r>
      <rPr>
        <sz val="11"/>
        <color theme="1"/>
        <rFont val="Calibri"/>
        <family val="2"/>
      </rPr>
      <t>α</t>
    </r>
    <r>
      <rPr>
        <sz val="9.9"/>
        <color theme="1"/>
        <rFont val="Calibri"/>
        <family val="2"/>
      </rPr>
      <t>tv 0.00015 and 0.022m)</t>
    </r>
  </si>
  <si>
    <t>Moderate Reliable (αtv 0.0004 and 0.0133m)</t>
  </si>
  <si>
    <t>Reliable  (αtv 0.0011 and 0.0034m)</t>
  </si>
  <si>
    <t>Highly Reliable (αtv 0.0019m)</t>
  </si>
  <si>
    <t>Threshold line = 1500m (99%)</t>
  </si>
  <si>
    <t>Threshold line = 700m (95%)</t>
  </si>
  <si>
    <t>Threshold line = 530m (90%)</t>
  </si>
  <si>
    <t>Threshold line = 370m (80%)</t>
  </si>
  <si>
    <t>Positive values (&gt;370)</t>
  </si>
  <si>
    <r>
      <t>Poorly Reliable - Lower Bound (</t>
    </r>
    <r>
      <rPr>
        <sz val="11"/>
        <color theme="1"/>
        <rFont val="Calibri"/>
        <family val="2"/>
      </rPr>
      <t>α</t>
    </r>
    <r>
      <rPr>
        <sz val="9.9"/>
        <color theme="1"/>
        <rFont val="Calibri"/>
        <family val="2"/>
      </rPr>
      <t>tv 0.00015m)</t>
    </r>
  </si>
  <si>
    <t>Moderate Reliable - Lower bound (αtv 0.0004m)</t>
  </si>
  <si>
    <t>Reliable - Lower bound (αtv 0.0011m)</t>
  </si>
  <si>
    <t>Reliable - Upper bound (αtv 0.00335m)</t>
  </si>
  <si>
    <t>Moderate Reliable - Upper bound (αtv 0.0133m)</t>
  </si>
  <si>
    <t>Poorly Reliable - Upper bound (αtv 0.022m)</t>
  </si>
  <si>
    <t>Ham - 1</t>
  </si>
  <si>
    <t>Ham - 2</t>
  </si>
  <si>
    <t>Ham - 3</t>
  </si>
  <si>
    <t>Ham - 4</t>
  </si>
  <si>
    <t>Ham - 5</t>
  </si>
  <si>
    <t>Ham - 6</t>
  </si>
  <si>
    <t>Ham - 7</t>
  </si>
  <si>
    <t>Chu - 1</t>
  </si>
  <si>
    <t>Chu - 2</t>
  </si>
  <si>
    <t>Chu - 3</t>
  </si>
  <si>
    <t>Chu - 4</t>
  </si>
  <si>
    <t>Chu - 5</t>
  </si>
  <si>
    <t>Chu - 6</t>
  </si>
  <si>
    <t>Chu - 7</t>
  </si>
  <si>
    <t>ath=</t>
  </si>
  <si>
    <t>Ham et. al (2004)</t>
  </si>
  <si>
    <r>
      <t>Poorly Reliable (</t>
    </r>
    <r>
      <rPr>
        <sz val="11"/>
        <color theme="1"/>
        <rFont val="Calibri"/>
        <family val="2"/>
      </rPr>
      <t>α</t>
    </r>
    <r>
      <rPr>
        <sz val="9.9"/>
        <color theme="1"/>
        <rFont val="Calibri"/>
        <family val="2"/>
      </rPr>
      <t>th 0.0018 and 0.5m)</t>
    </r>
  </si>
  <si>
    <t>Moderate Reliable (αth 0.0049 and 0.3050m)</t>
  </si>
  <si>
    <t>Reliable  (αth 0.0130 and 0.0755m)</t>
  </si>
  <si>
    <t>Highly Reliable (αth 0.0340m)</t>
  </si>
  <si>
    <t>Chu et al (2005)</t>
  </si>
  <si>
    <r>
      <t>Poorly Reliable - Lower Bound (</t>
    </r>
    <r>
      <rPr>
        <sz val="11"/>
        <color theme="1"/>
        <rFont val="Calibri"/>
        <family val="2"/>
      </rPr>
      <t>α</t>
    </r>
    <r>
      <rPr>
        <sz val="9.9"/>
        <color theme="1"/>
        <rFont val="Calibri"/>
        <family val="2"/>
      </rPr>
      <t>th 0.0018m)</t>
    </r>
  </si>
  <si>
    <t>Moderate Reliable - Lower bound (αth 0.0049m)</t>
  </si>
  <si>
    <t>Reliable - Lower bound (αth 0.0130m)</t>
  </si>
  <si>
    <t>Reliable - Upper bound (αth 0.0755m)</t>
  </si>
  <si>
    <t>Moderate Reliable - Upper bound (αth 0.3050m)</t>
  </si>
  <si>
    <t>Poorly Reliable - Upper bound (αth 0.5m)</t>
  </si>
  <si>
    <t>Penalties</t>
  </si>
  <si>
    <r>
      <t>Liedl et al. (2005) (</t>
    </r>
    <r>
      <rPr>
        <sz val="11"/>
        <color rgb="FF000000"/>
        <rFont val="Calibri"/>
        <family val="2"/>
      </rPr>
      <t xml:space="preserve">αtv = </t>
    </r>
    <r>
      <rPr>
        <sz val="11"/>
        <color rgb="FF000000"/>
        <rFont val="Calibri"/>
        <family val="2"/>
        <scheme val="minor"/>
      </rPr>
      <t>0.00015m)</t>
    </r>
  </si>
  <si>
    <r>
      <t>Liedl et al. (2005) (</t>
    </r>
    <r>
      <rPr>
        <sz val="11"/>
        <color rgb="FF000000"/>
        <rFont val="Calibri"/>
        <family val="2"/>
      </rPr>
      <t xml:space="preserve">αtv = </t>
    </r>
    <r>
      <rPr>
        <sz val="11"/>
        <color rgb="FF000000"/>
        <rFont val="Calibri"/>
        <family val="2"/>
        <scheme val="minor"/>
      </rPr>
      <t>0.022m)</t>
    </r>
  </si>
  <si>
    <t>Maier &amp; Grathwohl (2006) (αtv = 0.00015m)</t>
  </si>
  <si>
    <t>Maier &amp; Grathwohl (2006)  (αtv = 0.022m)</t>
  </si>
  <si>
    <t>Ham et al. (2004) (αth = 0.0018m, W = 3M)</t>
  </si>
  <si>
    <t>Chu et al. (2005) (αth = 0.0018m, W = 3M)</t>
  </si>
  <si>
    <t>Ham et al. (2004) (αth = 0.5m, W = 3M)</t>
  </si>
  <si>
    <t>Chu et al. (2005) (αth = 0.5m, W = 3M)</t>
  </si>
  <si>
    <r>
      <t>Liedl et al. (2005) (</t>
    </r>
    <r>
      <rPr>
        <sz val="11"/>
        <color rgb="FF000000"/>
        <rFont val="Calibri"/>
        <family val="2"/>
      </rPr>
      <t xml:space="preserve">αtv = </t>
    </r>
    <r>
      <rPr>
        <sz val="11"/>
        <color rgb="FF000000"/>
        <rFont val="Calibri"/>
        <family val="2"/>
        <scheme val="minor"/>
      </rPr>
      <t>0.000445m)</t>
    </r>
  </si>
  <si>
    <t>Maier &amp; Grathwohl (2006) (αtv = 0.000445m)</t>
  </si>
  <si>
    <r>
      <t>Liedl et al. (2005) (</t>
    </r>
    <r>
      <rPr>
        <sz val="11"/>
        <color rgb="FF000000"/>
        <rFont val="Calibri"/>
        <family val="2"/>
      </rPr>
      <t xml:space="preserve">αtv = </t>
    </r>
    <r>
      <rPr>
        <sz val="11"/>
        <color rgb="FF000000"/>
        <rFont val="Calibri"/>
        <family val="2"/>
        <scheme val="minor"/>
      </rPr>
      <t>0.01325m)</t>
    </r>
  </si>
  <si>
    <t>Maier &amp; Grathwohl (2006)  (αtv = 0.01325m)</t>
  </si>
  <si>
    <t>Ham et al. (2004) (αth =0.0049m, W = 3M)</t>
  </si>
  <si>
    <t>Chu et al. (2005) (αth = 0.0049m, W = 3M)</t>
  </si>
  <si>
    <t>Ham et al. (2004) (αth =0.305m, W = 3M)</t>
  </si>
  <si>
    <t>Chu et al. (2005) (αth = 0.305m, W = 3M)</t>
  </si>
  <si>
    <r>
      <t>Liedl et al. (2005) (</t>
    </r>
    <r>
      <rPr>
        <sz val="11"/>
        <color rgb="FF000000"/>
        <rFont val="Calibri"/>
        <family val="2"/>
      </rPr>
      <t xml:space="preserve">αtv = </t>
    </r>
    <r>
      <rPr>
        <sz val="11"/>
        <color rgb="FF000000"/>
        <rFont val="Calibri"/>
        <family val="2"/>
        <scheme val="minor"/>
      </rPr>
      <t>0.001075m)</t>
    </r>
  </si>
  <si>
    <t>Maier &amp; Grathwohl (2006) (αtv = 0.001075m)</t>
  </si>
  <si>
    <r>
      <t>Liedl et al. (2005) (</t>
    </r>
    <r>
      <rPr>
        <sz val="11"/>
        <color rgb="FF000000"/>
        <rFont val="Calibri"/>
        <family val="2"/>
      </rPr>
      <t xml:space="preserve">αtv = </t>
    </r>
    <r>
      <rPr>
        <sz val="11"/>
        <color rgb="FF000000"/>
        <rFont val="Calibri"/>
        <family val="2"/>
        <scheme val="minor"/>
      </rPr>
      <t>0.00335m)</t>
    </r>
  </si>
  <si>
    <t>Maier &amp; Grathwohl (2006)  (αtv = 0.00335m)</t>
  </si>
  <si>
    <t>Ham et al. (2004) (αth = 0.013m, W = 3M)</t>
  </si>
  <si>
    <t>Chu et al. (2005) (αth = 0.013m, W = 3M)</t>
  </si>
  <si>
    <t>Ham et al. (2004) (αth = 0.0755m, W = 3M)</t>
  </si>
  <si>
    <t>Chu et al. (2005) (αth = 0.0755m, W = 3M)</t>
  </si>
  <si>
    <r>
      <t>Liedl et al. (2005) (</t>
    </r>
    <r>
      <rPr>
        <sz val="11"/>
        <color rgb="FF000000"/>
        <rFont val="Calibri"/>
        <family val="2"/>
      </rPr>
      <t xml:space="preserve">αtv = </t>
    </r>
    <r>
      <rPr>
        <sz val="11"/>
        <color rgb="FF000000"/>
        <rFont val="Calibri"/>
        <family val="2"/>
        <scheme val="minor"/>
      </rPr>
      <t>0.00185m)</t>
    </r>
  </si>
  <si>
    <t>Maier &amp; Grathwohl (2006) (αtv =0.00185m)</t>
  </si>
  <si>
    <t>Ham et al. (2004) (αth = 0.034m, W = 3M)</t>
  </si>
  <si>
    <t>Chu et al. (2005) (αth = 0.034m, W = 3M)</t>
  </si>
  <si>
    <t>Poorly Reliable (Threshold line = 1500m)</t>
  </si>
  <si>
    <t>Moderate Reliable (Threshold line = 700m)</t>
  </si>
  <si>
    <t>Reliable (Threshold line = 530m)</t>
  </si>
  <si>
    <t>Highly Reliable (Threshold line = 370m)</t>
  </si>
  <si>
    <t>Underestimated results are penalized by a factor of 2</t>
  </si>
  <si>
    <t>Overestimated results are not penalized</t>
  </si>
  <si>
    <t>Underestimated results are penalized by a factor of 4</t>
  </si>
  <si>
    <t>Overestimated results are penalized by a factor of 2</t>
  </si>
  <si>
    <t>Underestimated results are penalized by a factor of 1</t>
  </si>
  <si>
    <t>Overestimated results are penalized by a factor of 1</t>
  </si>
  <si>
    <t>Underestimated results are penalized by a factor of 3</t>
  </si>
  <si>
    <t>Overestimated results are penalized by a factor of 3</t>
  </si>
  <si>
    <t>Mean αtv</t>
  </si>
  <si>
    <t>Mean αth</t>
  </si>
  <si>
    <t>Alpha TV</t>
  </si>
  <si>
    <t>Alpha TH</t>
  </si>
  <si>
    <r>
      <t>Poorly Reliable - Lower Bound (</t>
    </r>
    <r>
      <rPr>
        <sz val="11"/>
        <color theme="1"/>
        <rFont val="Calibri"/>
        <family val="2"/>
      </rPr>
      <t>α</t>
    </r>
    <r>
      <rPr>
        <sz val="9.9"/>
        <color theme="1"/>
        <rFont val="Calibri"/>
        <family val="2"/>
      </rPr>
      <t>tv 0.00015m, αth 0.0018m)</t>
    </r>
  </si>
  <si>
    <t>Moderate Reliable - Lower bound (αtv 0.0004m, αth 0.0049m)</t>
  </si>
  <si>
    <t>Reliable - Lower bound (αtv 0.0011m, αth 0.0130m)</t>
  </si>
  <si>
    <t>Highly Reliable (αtv 0.0019m, αth 0.0340m)</t>
  </si>
  <si>
    <t>Reliable - Upper bound (αtv 0.00335m, αth 0.0755m)</t>
  </si>
  <si>
    <t>Moderate Reliable - Upper bound (αtv 0.0133m, αth 0.3050m)</t>
  </si>
  <si>
    <t>Poorly Reliable - Upper bound (αtv 0.022m, αth 0.5m)</t>
  </si>
  <si>
    <t>Criteria Comparison Matrix [C]</t>
  </si>
  <si>
    <t>Ov. Overestimation</t>
  </si>
  <si>
    <t>Goodness of fit</t>
  </si>
  <si>
    <t>Model Complexity</t>
  </si>
  <si>
    <t>%Nue</t>
  </si>
  <si>
    <t>Liedl et. al</t>
  </si>
  <si>
    <t>Maier &amp; Grathwohl</t>
  </si>
  <si>
    <t>Ham et. al</t>
  </si>
  <si>
    <t>Chu et. al</t>
  </si>
  <si>
    <t>% Nooe</t>
  </si>
  <si>
    <t>Ov. Overest.</t>
  </si>
  <si>
    <t>Model Comp.</t>
  </si>
  <si>
    <t>total (sum)</t>
  </si>
  <si>
    <t>sumvecmat</t>
  </si>
  <si>
    <t>Normalizing</t>
  </si>
  <si>
    <t>normat_mat</t>
  </si>
  <si>
    <t>Eigenvector</t>
  </si>
  <si>
    <t>w</t>
  </si>
  <si>
    <t>Criteria weights (w)</t>
  </si>
  <si>
    <t>eigvecmat</t>
  </si>
  <si>
    <t>eigmaxmat</t>
  </si>
  <si>
    <t>=</t>
  </si>
  <si>
    <t>Checking for consistency</t>
  </si>
  <si>
    <t>Weight sums vector</t>
  </si>
  <si>
    <t>x</t>
  </si>
  <si>
    <t>Consistency Vector</t>
  </si>
  <si>
    <r>
      <t xml:space="preserve">Average </t>
    </r>
    <r>
      <rPr>
        <b/>
        <sz val="11"/>
        <color theme="1"/>
        <rFont val="Calibri"/>
        <family val="2"/>
      </rPr>
      <t>λ</t>
    </r>
  </si>
  <si>
    <t>Consistency index (CI)</t>
  </si>
  <si>
    <t>Consistency rate (CR)</t>
  </si>
  <si>
    <t>CI</t>
  </si>
  <si>
    <t>CR</t>
  </si>
  <si>
    <t>&lt;0.1 or 10%</t>
  </si>
  <si>
    <t>Consistent!</t>
  </si>
  <si>
    <t>RI</t>
  </si>
  <si>
    <t>OVERALL PRIORITY</t>
  </si>
  <si>
    <t>Criteria Comparison Matrix [C] - Lower bound</t>
  </si>
  <si>
    <t>Criteria Comparison Matrix [C] - Upper bound</t>
  </si>
  <si>
    <t>For reliable values of dispersivity</t>
  </si>
  <si>
    <t>For moderate reliable values of dispersivity</t>
  </si>
  <si>
    <t>High reliability</t>
  </si>
  <si>
    <t>Second preferred Model</t>
  </si>
  <si>
    <t>First preferred Model</t>
  </si>
  <si>
    <t>Reliable - Lower Bound</t>
  </si>
  <si>
    <t>Reliable - Upper Bound</t>
  </si>
  <si>
    <t>Moderate Reliability - Upper Bound</t>
  </si>
  <si>
    <t>Moderate Reliability - Lower Bound</t>
  </si>
  <si>
    <t>Criteria Comparison Matrix [C] - Main scenario of the manuscript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</si>
</sst>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"/>
    <numFmt numFmtId="165" formatCode="0.000"/>
    <numFmt numFmtId="166" formatCode="0.0%"/>
    <numFmt numFmtId="167" formatCode="0.00000"/>
    <numFmt numFmtId="168" formatCode="0.000000"/>
    <numFmt numFmtId="169" formatCode="0.0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5" tint="-0.249977111117893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9" tint="-0.249977111117893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7" tint="-0.249977111117893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2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9.9"/>
      <color theme="1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7030A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4"/>
      <color theme="7" tint="-0.249977111117893"/>
      <name val="Calibri"/>
      <family val="2"/>
      <scheme val="minor"/>
    </font>
    <font>
      <b/>
      <sz val="14"/>
      <color theme="9"/>
      <name val="Calibri"/>
      <family val="2"/>
      <scheme val="minor"/>
    </font>
    <font>
      <b/>
      <sz val="18"/>
      <color theme="9" tint="-0.249977111117893"/>
      <name val="Calibri"/>
      <family val="2"/>
      <scheme val="minor"/>
    </font>
    <font>
      <b/>
      <sz val="18"/>
      <color theme="9"/>
      <name val="Calibri"/>
      <family val="2"/>
      <scheme val="minor"/>
    </font>
    <font>
      <b/>
      <sz val="18"/>
      <color theme="7" tint="-0.249977111117893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8B8B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12">
    <xf numFmtId="0" fontId="0" fillId="0" borderId="0" xfId="0"/>
    <xf numFmtId="11" fontId="0" fillId="0" borderId="0" xfId="0" applyNumberFormat="1"/>
    <xf numFmtId="0" fontId="16" fillId="0" borderId="0" xfId="0" applyFont="1"/>
    <xf numFmtId="164" fontId="0" fillId="0" borderId="0" xfId="0" applyNumberFormat="1"/>
    <xf numFmtId="0" fontId="0" fillId="0" borderId="10" xfId="0" applyBorder="1"/>
    <xf numFmtId="165" fontId="0" fillId="0" borderId="0" xfId="0" applyNumberFormat="1"/>
    <xf numFmtId="165" fontId="0" fillId="0" borderId="10" xfId="0" applyNumberFormat="1" applyBorder="1"/>
    <xf numFmtId="0" fontId="20" fillId="0" borderId="0" xfId="0" applyFont="1"/>
    <xf numFmtId="0" fontId="20" fillId="0" borderId="0" xfId="0" applyFont="1" applyAlignment="1">
      <alignment wrapText="1"/>
    </xf>
    <xf numFmtId="0" fontId="20" fillId="0" borderId="0" xfId="0" applyFont="1" applyAlignment="1">
      <alignment horizontal="left" wrapText="1"/>
    </xf>
    <xf numFmtId="166" fontId="0" fillId="35" borderId="0" xfId="42" applyNumberFormat="1" applyFont="1" applyFill="1" applyAlignment="1">
      <alignment horizontal="center" vertical="center"/>
    </xf>
    <xf numFmtId="166" fontId="0" fillId="36" borderId="0" xfId="42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0" fillId="0" borderId="0" xfId="42" applyNumberFormat="1" applyFont="1" applyFill="1" applyAlignment="1">
      <alignment horizontal="center" vertical="center"/>
    </xf>
    <xf numFmtId="166" fontId="0" fillId="0" borderId="0" xfId="0" applyNumberFormat="1" applyFill="1" applyAlignment="1">
      <alignment horizontal="center" vertical="center"/>
    </xf>
    <xf numFmtId="0" fontId="0" fillId="33" borderId="0" xfId="0" applyFill="1" applyAlignment="1">
      <alignment horizontal="center" vertical="center" wrapText="1"/>
    </xf>
    <xf numFmtId="0" fontId="16" fillId="33" borderId="0" xfId="0" applyFont="1" applyFill="1" applyAlignment="1">
      <alignment horizontal="center" vertical="center" wrapText="1"/>
    </xf>
    <xf numFmtId="0" fontId="0" fillId="34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left" indent="2"/>
    </xf>
    <xf numFmtId="0" fontId="22" fillId="0" borderId="0" xfId="0" applyFont="1" applyAlignment="1">
      <alignment horizontal="center" vertical="center" wrapText="1"/>
    </xf>
    <xf numFmtId="164" fontId="0" fillId="0" borderId="10" xfId="0" applyNumberFormat="1" applyBorder="1"/>
    <xf numFmtId="0" fontId="16" fillId="0" borderId="0" xfId="0" applyFont="1" applyAlignment="1">
      <alignment horizontal="left" indent="16"/>
    </xf>
    <xf numFmtId="0" fontId="22" fillId="39" borderId="0" xfId="0" applyFont="1" applyFill="1" applyAlignment="1">
      <alignment horizontal="center" vertical="center"/>
    </xf>
    <xf numFmtId="164" fontId="16" fillId="40" borderId="0" xfId="0" applyNumberFormat="1" applyFont="1" applyFill="1" applyAlignment="1">
      <alignment horizontal="center" vertical="center"/>
    </xf>
    <xf numFmtId="164" fontId="16" fillId="41" borderId="0" xfId="0" applyNumberFormat="1" applyFont="1" applyFill="1" applyAlignment="1">
      <alignment horizontal="center" vertical="center"/>
    </xf>
    <xf numFmtId="166" fontId="0" fillId="42" borderId="0" xfId="42" applyNumberFormat="1" applyFont="1" applyFill="1" applyAlignment="1">
      <alignment horizontal="center" vertic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16" fillId="0" borderId="0" xfId="0" applyFont="1" applyAlignment="1">
      <alignment vertical="center"/>
    </xf>
    <xf numFmtId="0" fontId="28" fillId="0" borderId="0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0" fontId="16" fillId="43" borderId="0" xfId="0" applyFont="1" applyFill="1" applyAlignment="1">
      <alignment horizontal="center" vertical="center"/>
    </xf>
    <xf numFmtId="164" fontId="16" fillId="44" borderId="0" xfId="0" applyNumberFormat="1" applyFont="1" applyFill="1" applyAlignment="1">
      <alignment horizontal="center" vertical="center"/>
    </xf>
    <xf numFmtId="164" fontId="16" fillId="43" borderId="0" xfId="0" applyNumberFormat="1" applyFont="1" applyFill="1" applyAlignment="1">
      <alignment horizontal="center" vertical="center"/>
    </xf>
    <xf numFmtId="164" fontId="16" fillId="0" borderId="0" xfId="0" applyNumberFormat="1" applyFont="1" applyFill="1" applyAlignment="1">
      <alignment horizontal="center" vertical="center"/>
    </xf>
    <xf numFmtId="0" fontId="16" fillId="0" borderId="0" xfId="0" applyFont="1" applyAlignment="1">
      <alignment horizontal="center"/>
    </xf>
    <xf numFmtId="0" fontId="19" fillId="0" borderId="0" xfId="0" applyFont="1" applyBorder="1"/>
    <xf numFmtId="0" fontId="24" fillId="0" borderId="12" xfId="0" applyFont="1" applyBorder="1"/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9" fillId="0" borderId="13" xfId="0" applyFont="1" applyBorder="1" applyAlignment="1">
      <alignment horizontal="center" vertical="center"/>
    </xf>
    <xf numFmtId="0" fontId="29" fillId="0" borderId="14" xfId="0" applyFont="1" applyBorder="1" applyAlignment="1">
      <alignment horizontal="center" vertical="center"/>
    </xf>
    <xf numFmtId="0" fontId="0" fillId="0" borderId="16" xfId="0" applyBorder="1"/>
    <xf numFmtId="0" fontId="16" fillId="0" borderId="18" xfId="0" applyFont="1" applyBorder="1"/>
    <xf numFmtId="0" fontId="0" fillId="0" borderId="19" xfId="0" applyBorder="1" applyAlignment="1">
      <alignment horizontal="center" vertical="center"/>
    </xf>
    <xf numFmtId="0" fontId="27" fillId="0" borderId="18" xfId="0" applyFont="1" applyBorder="1"/>
    <xf numFmtId="0" fontId="26" fillId="0" borderId="18" xfId="0" applyFont="1" applyBorder="1"/>
    <xf numFmtId="0" fontId="25" fillId="0" borderId="18" xfId="0" applyFont="1" applyBorder="1"/>
    <xf numFmtId="0" fontId="24" fillId="0" borderId="18" xfId="0" applyFont="1" applyBorder="1"/>
    <xf numFmtId="0" fontId="0" fillId="0" borderId="18" xfId="0" applyBorder="1"/>
    <xf numFmtId="0" fontId="27" fillId="0" borderId="20" xfId="0" applyFont="1" applyBorder="1"/>
    <xf numFmtId="0" fontId="0" fillId="0" borderId="21" xfId="0" applyBorder="1"/>
    <xf numFmtId="9" fontId="0" fillId="0" borderId="0" xfId="0" applyNumberFormat="1"/>
    <xf numFmtId="166" fontId="0" fillId="0" borderId="0" xfId="0" applyNumberFormat="1"/>
    <xf numFmtId="0" fontId="16" fillId="0" borderId="17" xfId="0" applyFont="1" applyBorder="1" applyAlignment="1">
      <alignment horizontal="left" vertical="center" wrapText="1"/>
    </xf>
    <xf numFmtId="0" fontId="0" fillId="0" borderId="19" xfId="0" applyBorder="1"/>
    <xf numFmtId="9" fontId="0" fillId="0" borderId="0" xfId="0" applyNumberFormat="1" applyBorder="1" applyAlignment="1">
      <alignment horizontal="center" vertical="center"/>
    </xf>
    <xf numFmtId="9" fontId="0" fillId="0" borderId="21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9" fillId="45" borderId="0" xfId="0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16" fillId="0" borderId="15" xfId="0" applyFont="1" applyBorder="1"/>
    <xf numFmtId="0" fontId="19" fillId="45" borderId="16" xfId="0" applyFont="1" applyFill="1" applyBorder="1" applyAlignment="1">
      <alignment horizontal="center"/>
    </xf>
    <xf numFmtId="167" fontId="16" fillId="40" borderId="0" xfId="0" applyNumberFormat="1" applyFont="1" applyFill="1" applyAlignment="1">
      <alignment horizontal="center" vertical="center"/>
    </xf>
    <xf numFmtId="168" fontId="16" fillId="40" borderId="0" xfId="0" applyNumberFormat="1" applyFont="1" applyFill="1" applyAlignment="1">
      <alignment horizontal="center" vertical="center"/>
    </xf>
    <xf numFmtId="167" fontId="16" fillId="41" borderId="0" xfId="0" applyNumberFormat="1" applyFont="1" applyFill="1" applyAlignment="1">
      <alignment horizontal="center" vertical="center"/>
    </xf>
    <xf numFmtId="168" fontId="16" fillId="41" borderId="0" xfId="0" applyNumberFormat="1" applyFont="1" applyFill="1" applyAlignment="1">
      <alignment horizontal="center" vertical="center"/>
    </xf>
    <xf numFmtId="167" fontId="16" fillId="44" borderId="0" xfId="0" applyNumberFormat="1" applyFont="1" applyFill="1" applyAlignment="1">
      <alignment horizontal="center" vertical="center"/>
    </xf>
    <xf numFmtId="165" fontId="16" fillId="43" borderId="0" xfId="0" applyNumberFormat="1" applyFont="1" applyFill="1" applyAlignment="1">
      <alignment horizontal="center" vertical="center"/>
    </xf>
    <xf numFmtId="165" fontId="0" fillId="46" borderId="0" xfId="0" applyNumberFormat="1" applyFill="1"/>
    <xf numFmtId="166" fontId="0" fillId="46" borderId="0" xfId="42" applyNumberFormat="1" applyFont="1" applyFill="1" applyAlignment="1">
      <alignment horizontal="center" vertical="center"/>
    </xf>
    <xf numFmtId="165" fontId="0" fillId="40" borderId="0" xfId="0" applyNumberFormat="1" applyFill="1"/>
    <xf numFmtId="166" fontId="0" fillId="40" borderId="0" xfId="42" applyNumberFormat="1" applyFont="1" applyFill="1" applyAlignment="1">
      <alignment horizontal="center" vertical="center"/>
    </xf>
    <xf numFmtId="165" fontId="0" fillId="35" borderId="0" xfId="0" applyNumberFormat="1" applyFill="1"/>
    <xf numFmtId="165" fontId="0" fillId="44" borderId="0" xfId="0" applyNumberFormat="1" applyFill="1"/>
    <xf numFmtId="166" fontId="0" fillId="44" borderId="0" xfId="42" applyNumberFormat="1" applyFont="1" applyFill="1" applyAlignment="1">
      <alignment horizontal="center" vertical="center"/>
    </xf>
    <xf numFmtId="9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right"/>
    </xf>
    <xf numFmtId="0" fontId="16" fillId="0" borderId="23" xfId="0" applyFont="1" applyBorder="1" applyAlignment="1">
      <alignment horizontal="center" vertical="center"/>
    </xf>
    <xf numFmtId="165" fontId="0" fillId="0" borderId="24" xfId="0" applyNumberFormat="1" applyBorder="1"/>
    <xf numFmtId="0" fontId="0" fillId="0" borderId="24" xfId="0" applyBorder="1"/>
    <xf numFmtId="166" fontId="27" fillId="0" borderId="24" xfId="42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26" fillId="0" borderId="24" xfId="42" applyNumberFormat="1" applyFont="1" applyFill="1" applyBorder="1" applyAlignment="1">
      <alignment horizontal="center" vertical="center"/>
    </xf>
    <xf numFmtId="166" fontId="0" fillId="0" borderId="24" xfId="0" applyNumberFormat="1" applyFill="1" applyBorder="1" applyAlignment="1">
      <alignment horizontal="center" vertical="center"/>
    </xf>
    <xf numFmtId="166" fontId="25" fillId="0" borderId="24" xfId="42" applyNumberFormat="1" applyFont="1" applyFill="1" applyBorder="1" applyAlignment="1">
      <alignment horizontal="center" vertical="center"/>
    </xf>
    <xf numFmtId="166" fontId="30" fillId="0" borderId="24" xfId="42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0" fontId="31" fillId="0" borderId="0" xfId="0" applyFont="1" applyAlignment="1">
      <alignment horizontal="center" vertical="center" wrapText="1"/>
    </xf>
    <xf numFmtId="0" fontId="0" fillId="0" borderId="26" xfId="0" applyBorder="1"/>
    <xf numFmtId="166" fontId="0" fillId="0" borderId="26" xfId="0" applyNumberFormat="1" applyBorder="1" applyAlignment="1">
      <alignment horizontal="center" vertical="center"/>
    </xf>
    <xf numFmtId="0" fontId="19" fillId="0" borderId="12" xfId="0" applyFont="1" applyBorder="1"/>
    <xf numFmtId="0" fontId="0" fillId="0" borderId="14" xfId="0" applyBorder="1"/>
    <xf numFmtId="0" fontId="16" fillId="0" borderId="26" xfId="0" applyFont="1" applyBorder="1"/>
    <xf numFmtId="165" fontId="0" fillId="0" borderId="0" xfId="0" applyNumberFormat="1" applyBorder="1"/>
    <xf numFmtId="0" fontId="33" fillId="0" borderId="0" xfId="0" applyFont="1" applyBorder="1" applyAlignment="1">
      <alignment vertical="center"/>
    </xf>
    <xf numFmtId="0" fontId="33" fillId="0" borderId="27" xfId="0" applyFont="1" applyBorder="1" applyAlignment="1">
      <alignment horizontal="center" vertical="center"/>
    </xf>
    <xf numFmtId="0" fontId="33" fillId="0" borderId="27" xfId="0" applyFont="1" applyBorder="1" applyAlignment="1">
      <alignment horizontal="center" vertical="center" wrapText="1"/>
    </xf>
    <xf numFmtId="0" fontId="33" fillId="0" borderId="21" xfId="0" applyFont="1" applyBorder="1" applyAlignment="1">
      <alignment vertical="center"/>
    </xf>
    <xf numFmtId="0" fontId="0" fillId="0" borderId="21" xfId="0" applyBorder="1" applyAlignment="1">
      <alignment horizontal="center" vertical="center"/>
    </xf>
    <xf numFmtId="0" fontId="30" fillId="0" borderId="0" xfId="0" applyFont="1"/>
    <xf numFmtId="0" fontId="19" fillId="0" borderId="0" xfId="0" applyFont="1" applyBorder="1" applyAlignment="1">
      <alignment horizontal="left" indent="2"/>
    </xf>
    <xf numFmtId="0" fontId="16" fillId="0" borderId="10" xfId="0" applyFont="1" applyBorder="1"/>
    <xf numFmtId="0" fontId="19" fillId="0" borderId="11" xfId="0" applyFont="1" applyBorder="1"/>
    <xf numFmtId="0" fontId="16" fillId="0" borderId="16" xfId="0" applyFont="1" applyBorder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0" borderId="21" xfId="0" applyNumberForma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47" borderId="0" xfId="0" applyNumberFormat="1" applyFill="1" applyAlignment="1">
      <alignment horizontal="center" vertical="center"/>
    </xf>
    <xf numFmtId="1" fontId="0" fillId="48" borderId="0" xfId="0" applyNumberFormat="1" applyFill="1" applyAlignment="1">
      <alignment horizontal="center" vertical="center"/>
    </xf>
    <xf numFmtId="0" fontId="16" fillId="0" borderId="0" xfId="0" applyFont="1" applyAlignment="1">
      <alignment horizontal="center"/>
    </xf>
    <xf numFmtId="166" fontId="0" fillId="0" borderId="0" xfId="42" applyNumberFormat="1" applyFont="1"/>
    <xf numFmtId="0" fontId="0" fillId="0" borderId="0" xfId="0" applyAlignment="1"/>
    <xf numFmtId="0" fontId="16" fillId="0" borderId="0" xfId="0" applyFont="1" applyBorder="1"/>
    <xf numFmtId="0" fontId="22" fillId="0" borderId="0" xfId="0" applyFont="1" applyAlignment="1">
      <alignment horizontal="center"/>
    </xf>
    <xf numFmtId="0" fontId="35" fillId="0" borderId="0" xfId="0" applyFont="1" applyAlignment="1">
      <alignment horizontal="center"/>
    </xf>
    <xf numFmtId="0" fontId="22" fillId="0" borderId="0" xfId="0" applyFont="1" applyBorder="1" applyAlignment="1">
      <alignment horizontal="center"/>
    </xf>
    <xf numFmtId="166" fontId="0" fillId="0" borderId="0" xfId="42" applyNumberFormat="1" applyFont="1" applyBorder="1"/>
    <xf numFmtId="1" fontId="0" fillId="0" borderId="0" xfId="0" applyNumberFormat="1"/>
    <xf numFmtId="0" fontId="36" fillId="0" borderId="27" xfId="0" applyFont="1" applyBorder="1" applyAlignment="1">
      <alignment horizontal="center" vertical="center"/>
    </xf>
    <xf numFmtId="0" fontId="0" fillId="0" borderId="28" xfId="0" applyBorder="1"/>
    <xf numFmtId="0" fontId="18" fillId="0" borderId="0" xfId="0" applyFont="1"/>
    <xf numFmtId="0" fontId="37" fillId="0" borderId="0" xfId="0" applyFont="1"/>
    <xf numFmtId="12" fontId="0" fillId="0" borderId="0" xfId="0" applyNumberFormat="1"/>
    <xf numFmtId="0" fontId="14" fillId="0" borderId="0" xfId="0" applyFont="1" applyAlignment="1">
      <alignment horizontal="center"/>
    </xf>
    <xf numFmtId="12" fontId="14" fillId="0" borderId="0" xfId="0" applyNumberFormat="1" applyFont="1" applyAlignment="1">
      <alignment horizontal="center"/>
    </xf>
    <xf numFmtId="12" fontId="16" fillId="0" borderId="0" xfId="0" applyNumberFormat="1" applyFont="1"/>
    <xf numFmtId="0" fontId="0" fillId="0" borderId="11" xfId="0" applyBorder="1"/>
    <xf numFmtId="2" fontId="0" fillId="0" borderId="11" xfId="0" applyNumberFormat="1" applyBorder="1"/>
    <xf numFmtId="2" fontId="0" fillId="0" borderId="0" xfId="0" applyNumberFormat="1"/>
    <xf numFmtId="2" fontId="0" fillId="0" borderId="29" xfId="0" applyNumberFormat="1" applyBorder="1"/>
    <xf numFmtId="0" fontId="38" fillId="0" borderId="0" xfId="0" applyFont="1" applyAlignment="1">
      <alignment horizontal="center"/>
    </xf>
    <xf numFmtId="0" fontId="38" fillId="0" borderId="0" xfId="0" applyFont="1"/>
    <xf numFmtId="165" fontId="25" fillId="0" borderId="0" xfId="0" applyNumberFormat="1" applyFont="1"/>
    <xf numFmtId="0" fontId="0" fillId="0" borderId="0" xfId="0" quotePrefix="1" applyAlignment="1">
      <alignment horizontal="center"/>
    </xf>
    <xf numFmtId="10" fontId="0" fillId="0" borderId="30" xfId="42" applyNumberFormat="1" applyFont="1" applyBorder="1"/>
    <xf numFmtId="0" fontId="29" fillId="0" borderId="0" xfId="0" quotePrefix="1" applyFont="1" applyAlignment="1">
      <alignment horizontal="center"/>
    </xf>
    <xf numFmtId="9" fontId="1" fillId="0" borderId="0" xfId="42" applyFont="1"/>
    <xf numFmtId="9" fontId="29" fillId="0" borderId="30" xfId="42" applyFont="1" applyBorder="1"/>
    <xf numFmtId="9" fontId="29" fillId="0" borderId="0" xfId="42" applyFont="1"/>
    <xf numFmtId="10" fontId="0" fillId="0" borderId="0" xfId="42" applyNumberFormat="1" applyFont="1"/>
    <xf numFmtId="0" fontId="0" fillId="0" borderId="0" xfId="42" applyNumberFormat="1" applyFont="1"/>
    <xf numFmtId="10" fontId="0" fillId="0" borderId="0" xfId="42" applyNumberFormat="1" applyFont="1" applyBorder="1"/>
    <xf numFmtId="0" fontId="0" fillId="0" borderId="0" xfId="42" applyNumberFormat="1" applyFont="1" applyBorder="1"/>
    <xf numFmtId="0" fontId="29" fillId="0" borderId="0" xfId="0" applyFont="1"/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2" fontId="0" fillId="0" borderId="0" xfId="0" applyNumberFormat="1" applyAlignment="1">
      <alignment horizontal="center"/>
    </xf>
    <xf numFmtId="165" fontId="25" fillId="0" borderId="30" xfId="0" applyNumberFormat="1" applyFont="1" applyBorder="1"/>
    <xf numFmtId="0" fontId="0" fillId="39" borderId="0" xfId="0" applyFill="1"/>
    <xf numFmtId="165" fontId="0" fillId="0" borderId="30" xfId="0" applyNumberFormat="1" applyBorder="1"/>
    <xf numFmtId="0" fontId="19" fillId="0" borderId="0" xfId="0" applyFont="1" applyAlignment="1">
      <alignment horizontal="right"/>
    </xf>
    <xf numFmtId="0" fontId="39" fillId="0" borderId="0" xfId="0" applyFont="1"/>
    <xf numFmtId="2" fontId="0" fillId="0" borderId="0" xfId="0" applyNumberFormat="1" applyAlignment="1">
      <alignment horizontal="center"/>
    </xf>
    <xf numFmtId="2" fontId="25" fillId="0" borderId="0" xfId="0" applyNumberFormat="1" applyFont="1" applyAlignment="1">
      <alignment horizontal="center"/>
    </xf>
    <xf numFmtId="2" fontId="29" fillId="0" borderId="0" xfId="0" applyNumberFormat="1" applyFont="1" applyAlignment="1">
      <alignment horizontal="center"/>
    </xf>
    <xf numFmtId="0" fontId="0" fillId="0" borderId="0" xfId="0" quotePrefix="1"/>
    <xf numFmtId="165" fontId="29" fillId="0" borderId="0" xfId="0" applyNumberFormat="1" applyFont="1" applyAlignment="1">
      <alignment horizontal="center"/>
    </xf>
    <xf numFmtId="165" fontId="25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65" fontId="16" fillId="0" borderId="0" xfId="0" applyNumberFormat="1" applyFont="1" applyAlignment="1">
      <alignment horizontal="center"/>
    </xf>
    <xf numFmtId="0" fontId="0" fillId="0" borderId="13" xfId="0" applyBorder="1"/>
    <xf numFmtId="0" fontId="0" fillId="0" borderId="29" xfId="0" applyBorder="1"/>
    <xf numFmtId="2" fontId="0" fillId="0" borderId="11" xfId="0" applyNumberFormat="1" applyBorder="1" applyAlignment="1">
      <alignment horizontal="center"/>
    </xf>
    <xf numFmtId="2" fontId="0" fillId="0" borderId="0" xfId="0" applyNumberFormat="1" applyBorder="1"/>
    <xf numFmtId="12" fontId="0" fillId="0" borderId="0" xfId="0" applyNumberFormat="1" applyFont="1" applyAlignment="1">
      <alignment horizontal="center"/>
    </xf>
    <xf numFmtId="0" fontId="18" fillId="0" borderId="0" xfId="0" applyFont="1" applyBorder="1"/>
    <xf numFmtId="165" fontId="0" fillId="0" borderId="0" xfId="0" applyNumberForma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0" fontId="38" fillId="0" borderId="0" xfId="0" applyFont="1" applyBorder="1" applyAlignment="1">
      <alignment horizontal="center"/>
    </xf>
    <xf numFmtId="0" fontId="38" fillId="0" borderId="0" xfId="0" applyFont="1" applyBorder="1"/>
    <xf numFmtId="165" fontId="25" fillId="0" borderId="0" xfId="0" applyNumberFormat="1" applyFont="1" applyBorder="1"/>
    <xf numFmtId="0" fontId="0" fillId="0" borderId="0" xfId="0" quotePrefix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2" fontId="0" fillId="0" borderId="0" xfId="0" applyNumberFormat="1" applyBorder="1" applyAlignment="1">
      <alignment horizontal="center"/>
    </xf>
    <xf numFmtId="12" fontId="16" fillId="0" borderId="0" xfId="0" applyNumberFormat="1" applyFont="1" applyBorder="1" applyAlignment="1">
      <alignment horizontal="center"/>
    </xf>
    <xf numFmtId="0" fontId="0" fillId="0" borderId="0" xfId="0" applyFill="1" applyBorder="1"/>
    <xf numFmtId="0" fontId="16" fillId="0" borderId="29" xfId="0" applyFont="1" applyBorder="1"/>
    <xf numFmtId="12" fontId="0" fillId="0" borderId="29" xfId="0" applyNumberFormat="1" applyBorder="1"/>
    <xf numFmtId="2" fontId="0" fillId="0" borderId="31" xfId="0" applyNumberFormat="1" applyBorder="1"/>
    <xf numFmtId="0" fontId="0" fillId="0" borderId="29" xfId="42" applyNumberFormat="1" applyFont="1" applyBorder="1"/>
    <xf numFmtId="0" fontId="0" fillId="0" borderId="29" xfId="0" applyBorder="1" applyAlignment="1">
      <alignment horizontal="center"/>
    </xf>
    <xf numFmtId="0" fontId="18" fillId="0" borderId="29" xfId="0" applyFont="1" applyBorder="1"/>
    <xf numFmtId="0" fontId="16" fillId="0" borderId="29" xfId="0" applyFont="1" applyBorder="1" applyAlignment="1">
      <alignment horizontal="center"/>
    </xf>
    <xf numFmtId="0" fontId="40" fillId="0" borderId="0" xfId="0" applyFont="1"/>
    <xf numFmtId="0" fontId="41" fillId="0" borderId="0" xfId="0" applyFont="1"/>
    <xf numFmtId="0" fontId="42" fillId="0" borderId="28" xfId="0" applyFont="1" applyBorder="1"/>
    <xf numFmtId="12" fontId="0" fillId="0" borderId="0" xfId="0" applyNumberFormat="1" applyFont="1"/>
    <xf numFmtId="0" fontId="0" fillId="0" borderId="0" xfId="0" applyFont="1"/>
    <xf numFmtId="0" fontId="0" fillId="0" borderId="29" xfId="0" applyFill="1" applyBorder="1"/>
    <xf numFmtId="0" fontId="43" fillId="0" borderId="28" xfId="0" applyFont="1" applyBorder="1"/>
    <xf numFmtId="0" fontId="44" fillId="0" borderId="0" xfId="0" applyFont="1"/>
    <xf numFmtId="0" fontId="16" fillId="37" borderId="0" xfId="0" applyFont="1" applyFill="1" applyAlignment="1">
      <alignment horizontal="center"/>
    </xf>
    <xf numFmtId="0" fontId="16" fillId="38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left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Porcentagem" xfId="42" builtinId="5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8B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6888888888888888E-2"/>
          <c:y val="0.28474548075856715"/>
          <c:w val="0.91040288713910766"/>
          <c:h val="0.2880651362241691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Dispersivity!$D$4:$D$10</c:f>
              <c:numCache>
                <c:formatCode>General</c:formatCode>
                <c:ptCount val="7"/>
                <c:pt idx="0">
                  <c:v>1.9E-3</c:v>
                </c:pt>
                <c:pt idx="1">
                  <c:v>4.0000000000000001E-3</c:v>
                </c:pt>
                <c:pt idx="2">
                  <c:v>4.4999999999999998E-2</c:v>
                </c:pt>
                <c:pt idx="3">
                  <c:v>5.0000000000000001E-4</c:v>
                </c:pt>
                <c:pt idx="4">
                  <c:v>3.2000000000000001E-2</c:v>
                </c:pt>
                <c:pt idx="5">
                  <c:v>5.0000000000000001E-3</c:v>
                </c:pt>
                <c:pt idx="6">
                  <c:v>1.4E-3</c:v>
                </c:pt>
              </c:numCache>
            </c:numRef>
          </c:xVal>
          <c:yVal>
            <c:numRef>
              <c:f>Dispersivity!$C$4:$C$10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41-43C2-A779-BFA24478F0E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Dispersivity!$B$4:$B$5</c:f>
              <c:numCache>
                <c:formatCode>General</c:formatCode>
                <c:ptCount val="2"/>
                <c:pt idx="0">
                  <c:v>2.2000000000000001E-3</c:v>
                </c:pt>
                <c:pt idx="1">
                  <c:v>1.5E-3</c:v>
                </c:pt>
              </c:numCache>
            </c:numRef>
          </c:xVal>
          <c:yVal>
            <c:numRef>
              <c:f>Dispersivity!$C$4:$C$5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41-43C2-A779-BFA24478F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851279"/>
        <c:axId val="283851695"/>
      </c:scatterChart>
      <c:valAx>
        <c:axId val="283851279"/>
        <c:scaling>
          <c:orientation val="minMax"/>
          <c:max val="4.5000000000000012E-2"/>
          <c:min val="5.0000000000000012E-4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51695"/>
        <c:crosses val="autoZero"/>
        <c:crossBetween val="midCat"/>
        <c:majorUnit val="4.000000000000001E-3"/>
      </c:valAx>
      <c:valAx>
        <c:axId val="28385169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8385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6888888888888888E-2"/>
          <c:y val="0.28474548075856715"/>
          <c:w val="0.91040288713910766"/>
          <c:h val="0.2880651362241691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Dispersivity!$D$11:$D$16</c:f>
              <c:numCache>
                <c:formatCode>General</c:formatCode>
                <c:ptCount val="6"/>
                <c:pt idx="0">
                  <c:v>0.11</c:v>
                </c:pt>
                <c:pt idx="1">
                  <c:v>8.4000000000000005E-2</c:v>
                </c:pt>
                <c:pt idx="2">
                  <c:v>0.01</c:v>
                </c:pt>
                <c:pt idx="3">
                  <c:v>0.2</c:v>
                </c:pt>
                <c:pt idx="4">
                  <c:v>1.4999999999999999E-2</c:v>
                </c:pt>
                <c:pt idx="5">
                  <c:v>1E-3</c:v>
                </c:pt>
              </c:numCache>
            </c:numRef>
          </c:xVal>
          <c:yVal>
            <c:numRef>
              <c:f>Dispersivity!$C$4:$C$10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24-4A08-9562-25F2BC7F55E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Dispersivity!$B$11:$B$13</c:f>
              <c:numCache>
                <c:formatCode>General</c:formatCode>
                <c:ptCount val="3"/>
                <c:pt idx="0">
                  <c:v>0.05</c:v>
                </c:pt>
                <c:pt idx="1">
                  <c:v>1.7999999999999999E-2</c:v>
                </c:pt>
                <c:pt idx="2">
                  <c:v>0.02</c:v>
                </c:pt>
              </c:numCache>
            </c:numRef>
          </c:xVal>
          <c:yVal>
            <c:numRef>
              <c:f>Dispersivity!$C$4:$C$6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24-4A08-9562-25F2BC7F5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851279"/>
        <c:axId val="283851695"/>
      </c:scatterChart>
      <c:valAx>
        <c:axId val="283851279"/>
        <c:scaling>
          <c:orientation val="minMax"/>
          <c:max val="0.20100000000000001"/>
          <c:min val="5.0000000000000012E-4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51695"/>
        <c:crosses val="autoZero"/>
        <c:crossBetween val="midCat"/>
        <c:majorUnit val="8.0000000000000019E-3"/>
      </c:valAx>
      <c:valAx>
        <c:axId val="28385169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8385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AlphaTV_SensitivityAnalysis!$BC$161</c:f>
              <c:strCache>
                <c:ptCount val="1"/>
                <c:pt idx="0">
                  <c:v>Liedl et. al (2005)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AlphaTV_SensitivityAnalysis!$BO$162:$BZ$164</c:f>
              <c:multiLvlStrCache>
                <c:ptCount val="12"/>
                <c:lvl>
                  <c:pt idx="0">
                    <c:v>Overly-overestimation</c:v>
                  </c:pt>
                  <c:pt idx="1">
                    <c:v>Overestimation</c:v>
                  </c:pt>
                  <c:pt idx="2">
                    <c:v>Underestimation</c:v>
                  </c:pt>
                  <c:pt idx="3">
                    <c:v>Overly-overestimation</c:v>
                  </c:pt>
                  <c:pt idx="4">
                    <c:v>Overestimation</c:v>
                  </c:pt>
                  <c:pt idx="5">
                    <c:v>Underestimation</c:v>
                  </c:pt>
                  <c:pt idx="6">
                    <c:v>Overly-overestimation</c:v>
                  </c:pt>
                  <c:pt idx="7">
                    <c:v>Overestimation</c:v>
                  </c:pt>
                  <c:pt idx="8">
                    <c:v>Underestimation</c:v>
                  </c:pt>
                  <c:pt idx="9">
                    <c:v>Overly-overestimation</c:v>
                  </c:pt>
                  <c:pt idx="10">
                    <c:v>Overestimation</c:v>
                  </c:pt>
                  <c:pt idx="11">
                    <c:v>Underestimation</c:v>
                  </c:pt>
                </c:lvl>
                <c:lvl>
                  <c:pt idx="0">
                    <c:v>Threshold line = 1500m (99%)</c:v>
                  </c:pt>
                  <c:pt idx="3">
                    <c:v>Threshold line = 700m (95%)</c:v>
                  </c:pt>
                  <c:pt idx="6">
                    <c:v>Threshold line = 530m (90%)</c:v>
                  </c:pt>
                  <c:pt idx="9">
                    <c:v>Threshold line = 370m (80%)</c:v>
                  </c:pt>
                </c:lvl>
                <c:lvl>
                  <c:pt idx="0">
                    <c:v>Poorly Reliable (αtv 0.00015 and 0.022m)</c:v>
                  </c:pt>
                  <c:pt idx="3">
                    <c:v>Moderate Reliable (αtv 0.0004 and 0.0133m)</c:v>
                  </c:pt>
                  <c:pt idx="6">
                    <c:v>Reliable  (αtv 0.0011 and 0.0034m)</c:v>
                  </c:pt>
                  <c:pt idx="9">
                    <c:v>Highly Reliable (αtv 0.0019m)</c:v>
                  </c:pt>
                </c:lvl>
              </c:multiLvlStrCache>
            </c:multiLvlStrRef>
          </c:cat>
          <c:val>
            <c:numRef>
              <c:f>AlphaTV_SensitivityAnalysis!$BC$165:$BN$165</c:f>
              <c:numCache>
                <c:formatCode>0.0%</c:formatCode>
                <c:ptCount val="12"/>
                <c:pt idx="0">
                  <c:v>0.67889908256880738</c:v>
                </c:pt>
                <c:pt idx="1">
                  <c:v>0.20642201834862386</c:v>
                </c:pt>
                <c:pt idx="2">
                  <c:v>0.11467889908256881</c:v>
                </c:pt>
                <c:pt idx="3">
                  <c:v>0.76605504587155959</c:v>
                </c:pt>
                <c:pt idx="4">
                  <c:v>0.14678899082568808</c:v>
                </c:pt>
                <c:pt idx="5">
                  <c:v>8.7155963302752298E-2</c:v>
                </c:pt>
                <c:pt idx="6">
                  <c:v>0.83944954128440363</c:v>
                </c:pt>
                <c:pt idx="7">
                  <c:v>7.7981651376146793E-2</c:v>
                </c:pt>
                <c:pt idx="8">
                  <c:v>8.2568807339449546E-2</c:v>
                </c:pt>
                <c:pt idx="9">
                  <c:v>0.86238532110091803</c:v>
                </c:pt>
                <c:pt idx="10">
                  <c:v>4.5871559633027525E-2</c:v>
                </c:pt>
                <c:pt idx="11">
                  <c:v>9.1743119266055051E-2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35-4D97-B94F-D1CCFF0E33A1}"/>
            </c:ext>
          </c:extLst>
        </c:ser>
        <c:ser>
          <c:idx val="1"/>
          <c:order val="1"/>
          <c:tx>
            <c:strRef>
              <c:f>AlphaTV_SensitivityAnalysis!$BO$161</c:f>
              <c:strCache>
                <c:ptCount val="1"/>
                <c:pt idx="0">
                  <c:v>Maier &amp; Grathwohl (2006)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AlphaTV_SensitivityAnalysis!$BO$162:$BZ$164</c:f>
              <c:multiLvlStrCache>
                <c:ptCount val="12"/>
                <c:lvl>
                  <c:pt idx="0">
                    <c:v>Overly-overestimation</c:v>
                  </c:pt>
                  <c:pt idx="1">
                    <c:v>Overestimation</c:v>
                  </c:pt>
                  <c:pt idx="2">
                    <c:v>Underestimation</c:v>
                  </c:pt>
                  <c:pt idx="3">
                    <c:v>Overly-overestimation</c:v>
                  </c:pt>
                  <c:pt idx="4">
                    <c:v>Overestimation</c:v>
                  </c:pt>
                  <c:pt idx="5">
                    <c:v>Underestimation</c:v>
                  </c:pt>
                  <c:pt idx="6">
                    <c:v>Overly-overestimation</c:v>
                  </c:pt>
                  <c:pt idx="7">
                    <c:v>Overestimation</c:v>
                  </c:pt>
                  <c:pt idx="8">
                    <c:v>Underestimation</c:v>
                  </c:pt>
                  <c:pt idx="9">
                    <c:v>Overly-overestimation</c:v>
                  </c:pt>
                  <c:pt idx="10">
                    <c:v>Overestimation</c:v>
                  </c:pt>
                  <c:pt idx="11">
                    <c:v>Underestimation</c:v>
                  </c:pt>
                </c:lvl>
                <c:lvl>
                  <c:pt idx="0">
                    <c:v>Threshold line = 1500m (99%)</c:v>
                  </c:pt>
                  <c:pt idx="3">
                    <c:v>Threshold line = 700m (95%)</c:v>
                  </c:pt>
                  <c:pt idx="6">
                    <c:v>Threshold line = 530m (90%)</c:v>
                  </c:pt>
                  <c:pt idx="9">
                    <c:v>Threshold line = 370m (80%)</c:v>
                  </c:pt>
                </c:lvl>
                <c:lvl>
                  <c:pt idx="0">
                    <c:v>Poorly Reliable (αtv 0.00015 and 0.022m)</c:v>
                  </c:pt>
                  <c:pt idx="3">
                    <c:v>Moderate Reliable (αtv 0.0004 and 0.0133m)</c:v>
                  </c:pt>
                  <c:pt idx="6">
                    <c:v>Reliable  (αtv 0.0011 and 0.0034m)</c:v>
                  </c:pt>
                  <c:pt idx="9">
                    <c:v>Highly Reliable (αtv 0.0019m)</c:v>
                  </c:pt>
                </c:lvl>
              </c:multiLvlStrCache>
            </c:multiLvlStrRef>
          </c:cat>
          <c:val>
            <c:numRef>
              <c:f>AlphaTV_SensitivityAnalysis!$BO$165:$BZ$165</c:f>
              <c:numCache>
                <c:formatCode>0.0%</c:formatCode>
                <c:ptCount val="12"/>
                <c:pt idx="0">
                  <c:v>0.68807339449541283</c:v>
                </c:pt>
                <c:pt idx="1">
                  <c:v>0.20642201834862386</c:v>
                </c:pt>
                <c:pt idx="2">
                  <c:v>0.10550458715596331</c:v>
                </c:pt>
                <c:pt idx="3">
                  <c:v>0.80275229357798161</c:v>
                </c:pt>
                <c:pt idx="4">
                  <c:v>0.11467889908256881</c:v>
                </c:pt>
                <c:pt idx="5">
                  <c:v>8.2568807339449546E-2</c:v>
                </c:pt>
                <c:pt idx="6">
                  <c:v>0.84862385321100919</c:v>
                </c:pt>
                <c:pt idx="7">
                  <c:v>7.7981651376146793E-2</c:v>
                </c:pt>
                <c:pt idx="8">
                  <c:v>7.3394495412844041E-2</c:v>
                </c:pt>
                <c:pt idx="9">
                  <c:v>0.86238532110091803</c:v>
                </c:pt>
                <c:pt idx="10">
                  <c:v>4.5871559633027525E-2</c:v>
                </c:pt>
                <c:pt idx="11">
                  <c:v>9.1743119266055051E-2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35-4D97-B94F-D1CCFF0E3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023135"/>
        <c:axId val="406022303"/>
      </c:barChart>
      <c:catAx>
        <c:axId val="40602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022303"/>
        <c:crosses val="autoZero"/>
        <c:auto val="1"/>
        <c:lblAlgn val="ctr"/>
        <c:lblOffset val="100"/>
        <c:noMultiLvlLbl val="0"/>
      </c:catAx>
      <c:valAx>
        <c:axId val="40602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Sites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02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AlphaTV_SensitivityAnalysis!$BC$191</c:f>
              <c:strCache>
                <c:ptCount val="1"/>
                <c:pt idx="0">
                  <c:v>Liedl et. al (2005)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AlphaTV_SensitivityAnalysis!$BC$192:$BW$194</c:f>
              <c:multiLvlStrCache>
                <c:ptCount val="21"/>
                <c:lvl>
                  <c:pt idx="0">
                    <c:v>Overly-overestimation</c:v>
                  </c:pt>
                  <c:pt idx="1">
                    <c:v>Overestimation</c:v>
                  </c:pt>
                  <c:pt idx="2">
                    <c:v>Underestimation</c:v>
                  </c:pt>
                  <c:pt idx="3">
                    <c:v>Overly-overestimation</c:v>
                  </c:pt>
                  <c:pt idx="4">
                    <c:v>Overestimation</c:v>
                  </c:pt>
                  <c:pt idx="5">
                    <c:v>Underestimation</c:v>
                  </c:pt>
                  <c:pt idx="6">
                    <c:v>Overly-overestimation</c:v>
                  </c:pt>
                  <c:pt idx="7">
                    <c:v>Overestimation</c:v>
                  </c:pt>
                  <c:pt idx="8">
                    <c:v>Underestimation</c:v>
                  </c:pt>
                  <c:pt idx="9">
                    <c:v>Overly-overestimation</c:v>
                  </c:pt>
                  <c:pt idx="10">
                    <c:v>Overestimation</c:v>
                  </c:pt>
                  <c:pt idx="11">
                    <c:v>Underestimation</c:v>
                  </c:pt>
                  <c:pt idx="12">
                    <c:v>Overly-overestimation</c:v>
                  </c:pt>
                  <c:pt idx="13">
                    <c:v>Overestimation</c:v>
                  </c:pt>
                  <c:pt idx="14">
                    <c:v>Underestimation</c:v>
                  </c:pt>
                  <c:pt idx="15">
                    <c:v>Overly-overestimation</c:v>
                  </c:pt>
                  <c:pt idx="16">
                    <c:v>Overestimation</c:v>
                  </c:pt>
                  <c:pt idx="17">
                    <c:v>Underestimation</c:v>
                  </c:pt>
                  <c:pt idx="18">
                    <c:v>Overly-overestimation</c:v>
                  </c:pt>
                  <c:pt idx="19">
                    <c:v>Overestimation</c:v>
                  </c:pt>
                  <c:pt idx="20">
                    <c:v>Underestimation</c:v>
                  </c:pt>
                </c:lvl>
                <c:lvl>
                  <c:pt idx="0">
                    <c:v>Threshold line = 1500m (99%)</c:v>
                  </c:pt>
                  <c:pt idx="3">
                    <c:v>Threshold line = 700m (95%)</c:v>
                  </c:pt>
                  <c:pt idx="6">
                    <c:v>Threshold line = 530m (90%)</c:v>
                  </c:pt>
                  <c:pt idx="9">
                    <c:v>Threshold line = 370m (80%)</c:v>
                  </c:pt>
                  <c:pt idx="12">
                    <c:v>Threshold line = 530m (90%)</c:v>
                  </c:pt>
                  <c:pt idx="15">
                    <c:v>Threshold line = 700m (95%)</c:v>
                  </c:pt>
                  <c:pt idx="18">
                    <c:v>Threshold line = 1500m (99%)</c:v>
                  </c:pt>
                </c:lvl>
                <c:lvl>
                  <c:pt idx="0">
                    <c:v>Poorly Reliable - Lower Bound (αtv 0.00015m)</c:v>
                  </c:pt>
                  <c:pt idx="3">
                    <c:v>Moderate Reliable - Lower bound (αtv 0.0004m)</c:v>
                  </c:pt>
                  <c:pt idx="6">
                    <c:v>Reliable - Lower bound (αtv 0.0011m)</c:v>
                  </c:pt>
                  <c:pt idx="9">
                    <c:v>Highly Reliable (αtv 0.0019m)</c:v>
                  </c:pt>
                  <c:pt idx="12">
                    <c:v>Reliable - Upper bound (αtv 0.00335m)</c:v>
                  </c:pt>
                  <c:pt idx="15">
                    <c:v>Moderate Reliable - Upper bound (αtv 0.0133m)</c:v>
                  </c:pt>
                  <c:pt idx="18">
                    <c:v>Poorly Reliable - Upper bound (αtv 0.022m)</c:v>
                  </c:pt>
                </c:lvl>
              </c:multiLvlStrCache>
            </c:multiLvlStrRef>
          </c:cat>
          <c:val>
            <c:numRef>
              <c:f>AlphaTV_SensitivityAnalysis!$BC$195:$BW$195</c:f>
              <c:numCache>
                <c:formatCode>0.0%</c:formatCode>
                <c:ptCount val="21"/>
                <c:pt idx="0">
                  <c:v>0.94495412844036697</c:v>
                </c:pt>
                <c:pt idx="1">
                  <c:v>5.5045871559633031E-2</c:v>
                </c:pt>
                <c:pt idx="2">
                  <c:v>0</c:v>
                </c:pt>
                <c:pt idx="3">
                  <c:v>0.92660550458715596</c:v>
                </c:pt>
                <c:pt idx="4">
                  <c:v>6.4220183486238536E-2</c:v>
                </c:pt>
                <c:pt idx="5">
                  <c:v>9.1743119266055051E-3</c:v>
                </c:pt>
                <c:pt idx="6">
                  <c:v>0.87155963302752293</c:v>
                </c:pt>
                <c:pt idx="7">
                  <c:v>9.1743119266055051E-2</c:v>
                </c:pt>
                <c:pt idx="8">
                  <c:v>3.669724770642202E-2</c:v>
                </c:pt>
                <c:pt idx="9">
                  <c:v>0.86238532110091748</c:v>
                </c:pt>
                <c:pt idx="10">
                  <c:v>4.5871559633027525E-2</c:v>
                </c:pt>
                <c:pt idx="11">
                  <c:v>9.1743119266055051E-2</c:v>
                </c:pt>
                <c:pt idx="12">
                  <c:v>0.80733944954128445</c:v>
                </c:pt>
                <c:pt idx="13">
                  <c:v>6.4220183486238536E-2</c:v>
                </c:pt>
                <c:pt idx="14">
                  <c:v>0.12844036697247707</c:v>
                </c:pt>
                <c:pt idx="15">
                  <c:v>0.60550458715596334</c:v>
                </c:pt>
                <c:pt idx="16">
                  <c:v>0.22935779816513763</c:v>
                </c:pt>
                <c:pt idx="17">
                  <c:v>0.16513761467889909</c:v>
                </c:pt>
                <c:pt idx="18">
                  <c:v>0.41284403669724773</c:v>
                </c:pt>
                <c:pt idx="19">
                  <c:v>0.3577981651376147</c:v>
                </c:pt>
                <c:pt idx="20">
                  <c:v>0.22935779816513763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B-4EC0-BD5E-A6109FBCD225}"/>
            </c:ext>
          </c:extLst>
        </c:ser>
        <c:ser>
          <c:idx val="1"/>
          <c:order val="1"/>
          <c:tx>
            <c:strRef>
              <c:f>AlphaTV_SensitivityAnalysis!$BX$191</c:f>
              <c:strCache>
                <c:ptCount val="1"/>
                <c:pt idx="0">
                  <c:v>Maier &amp; Grathwohl (2006)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AlphaTV_SensitivityAnalysis!$BC$192:$BW$194</c:f>
              <c:multiLvlStrCache>
                <c:ptCount val="21"/>
                <c:lvl>
                  <c:pt idx="0">
                    <c:v>Overly-overestimation</c:v>
                  </c:pt>
                  <c:pt idx="1">
                    <c:v>Overestimation</c:v>
                  </c:pt>
                  <c:pt idx="2">
                    <c:v>Underestimation</c:v>
                  </c:pt>
                  <c:pt idx="3">
                    <c:v>Overly-overestimation</c:v>
                  </c:pt>
                  <c:pt idx="4">
                    <c:v>Overestimation</c:v>
                  </c:pt>
                  <c:pt idx="5">
                    <c:v>Underestimation</c:v>
                  </c:pt>
                  <c:pt idx="6">
                    <c:v>Overly-overestimation</c:v>
                  </c:pt>
                  <c:pt idx="7">
                    <c:v>Overestimation</c:v>
                  </c:pt>
                  <c:pt idx="8">
                    <c:v>Underestimation</c:v>
                  </c:pt>
                  <c:pt idx="9">
                    <c:v>Overly-overestimation</c:v>
                  </c:pt>
                  <c:pt idx="10">
                    <c:v>Overestimation</c:v>
                  </c:pt>
                  <c:pt idx="11">
                    <c:v>Underestimation</c:v>
                  </c:pt>
                  <c:pt idx="12">
                    <c:v>Overly-overestimation</c:v>
                  </c:pt>
                  <c:pt idx="13">
                    <c:v>Overestimation</c:v>
                  </c:pt>
                  <c:pt idx="14">
                    <c:v>Underestimation</c:v>
                  </c:pt>
                  <c:pt idx="15">
                    <c:v>Overly-overestimation</c:v>
                  </c:pt>
                  <c:pt idx="16">
                    <c:v>Overestimation</c:v>
                  </c:pt>
                  <c:pt idx="17">
                    <c:v>Underestimation</c:v>
                  </c:pt>
                  <c:pt idx="18">
                    <c:v>Overly-overestimation</c:v>
                  </c:pt>
                  <c:pt idx="19">
                    <c:v>Overestimation</c:v>
                  </c:pt>
                  <c:pt idx="20">
                    <c:v>Underestimation</c:v>
                  </c:pt>
                </c:lvl>
                <c:lvl>
                  <c:pt idx="0">
                    <c:v>Threshold line = 1500m (99%)</c:v>
                  </c:pt>
                  <c:pt idx="3">
                    <c:v>Threshold line = 700m (95%)</c:v>
                  </c:pt>
                  <c:pt idx="6">
                    <c:v>Threshold line = 530m (90%)</c:v>
                  </c:pt>
                  <c:pt idx="9">
                    <c:v>Threshold line = 370m (80%)</c:v>
                  </c:pt>
                  <c:pt idx="12">
                    <c:v>Threshold line = 530m (90%)</c:v>
                  </c:pt>
                  <c:pt idx="15">
                    <c:v>Threshold line = 700m (95%)</c:v>
                  </c:pt>
                  <c:pt idx="18">
                    <c:v>Threshold line = 1500m (99%)</c:v>
                  </c:pt>
                </c:lvl>
                <c:lvl>
                  <c:pt idx="0">
                    <c:v>Poorly Reliable - Lower Bound (αtv 0.00015m)</c:v>
                  </c:pt>
                  <c:pt idx="3">
                    <c:v>Moderate Reliable - Lower bound (αtv 0.0004m)</c:v>
                  </c:pt>
                  <c:pt idx="6">
                    <c:v>Reliable - Lower bound (αtv 0.0011m)</c:v>
                  </c:pt>
                  <c:pt idx="9">
                    <c:v>Highly Reliable (αtv 0.0019m)</c:v>
                  </c:pt>
                  <c:pt idx="12">
                    <c:v>Reliable - Upper bound (αtv 0.00335m)</c:v>
                  </c:pt>
                  <c:pt idx="15">
                    <c:v>Moderate Reliable - Upper bound (αtv 0.0133m)</c:v>
                  </c:pt>
                  <c:pt idx="18">
                    <c:v>Poorly Reliable - Upper bound (αtv 0.022m)</c:v>
                  </c:pt>
                </c:lvl>
              </c:multiLvlStrCache>
            </c:multiLvlStrRef>
          </c:cat>
          <c:val>
            <c:numRef>
              <c:f>AlphaTV_SensitivityAnalysis!$BX$195:$CR$195</c:f>
              <c:numCache>
                <c:formatCode>0.0%</c:formatCode>
                <c:ptCount val="21"/>
                <c:pt idx="0">
                  <c:v>0.94495412844036697</c:v>
                </c:pt>
                <c:pt idx="1">
                  <c:v>5.5045871559633031E-2</c:v>
                </c:pt>
                <c:pt idx="2">
                  <c:v>0</c:v>
                </c:pt>
                <c:pt idx="3">
                  <c:v>0.94495412844036697</c:v>
                </c:pt>
                <c:pt idx="4">
                  <c:v>4.5871559633027525E-2</c:v>
                </c:pt>
                <c:pt idx="5">
                  <c:v>9.1743119266055051E-3</c:v>
                </c:pt>
                <c:pt idx="6">
                  <c:v>0.88073394495412849</c:v>
                </c:pt>
                <c:pt idx="7">
                  <c:v>8.2568807339449546E-2</c:v>
                </c:pt>
                <c:pt idx="8">
                  <c:v>3.669724770642202E-2</c:v>
                </c:pt>
                <c:pt idx="9">
                  <c:v>0.86238532110091748</c:v>
                </c:pt>
                <c:pt idx="10">
                  <c:v>6.4220183486238536E-2</c:v>
                </c:pt>
                <c:pt idx="11">
                  <c:v>7.3394495412844041E-2</c:v>
                </c:pt>
                <c:pt idx="12">
                  <c:v>0.8165137614678899</c:v>
                </c:pt>
                <c:pt idx="13">
                  <c:v>7.3394495412844041E-2</c:v>
                </c:pt>
                <c:pt idx="14">
                  <c:v>0.11009174311926606</c:v>
                </c:pt>
                <c:pt idx="15">
                  <c:v>0.66055045871559637</c:v>
                </c:pt>
                <c:pt idx="16">
                  <c:v>0.1834862385321101</c:v>
                </c:pt>
                <c:pt idx="17">
                  <c:v>0.15596330275229359</c:v>
                </c:pt>
                <c:pt idx="18">
                  <c:v>0.43119266055045874</c:v>
                </c:pt>
                <c:pt idx="19">
                  <c:v>0.3577981651376147</c:v>
                </c:pt>
                <c:pt idx="20">
                  <c:v>0.21100917431192662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EB-4EC0-BD5E-A6109FBCD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023135"/>
        <c:axId val="406022303"/>
      </c:barChart>
      <c:catAx>
        <c:axId val="40602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022303"/>
        <c:crosses val="autoZero"/>
        <c:auto val="1"/>
        <c:lblAlgn val="ctr"/>
        <c:lblOffset val="100"/>
        <c:noMultiLvlLbl val="0"/>
      </c:catAx>
      <c:valAx>
        <c:axId val="40602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Sites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02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AlphaTH_SensitivityAnalysis!$BC$161</c:f>
              <c:strCache>
                <c:ptCount val="1"/>
                <c:pt idx="0">
                  <c:v>Ham et. al (2004)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AlphaTH_SensitivityAnalysis!$BO$162:$BZ$164</c:f>
              <c:multiLvlStrCache>
                <c:ptCount val="12"/>
                <c:lvl>
                  <c:pt idx="0">
                    <c:v>Overly-overestimation</c:v>
                  </c:pt>
                  <c:pt idx="1">
                    <c:v>Overestimation</c:v>
                  </c:pt>
                  <c:pt idx="2">
                    <c:v>Underestimation</c:v>
                  </c:pt>
                  <c:pt idx="3">
                    <c:v>Overly-overestimation</c:v>
                  </c:pt>
                  <c:pt idx="4">
                    <c:v>Overestimation</c:v>
                  </c:pt>
                  <c:pt idx="5">
                    <c:v>Underestimation</c:v>
                  </c:pt>
                  <c:pt idx="6">
                    <c:v>Overly-overestimation</c:v>
                  </c:pt>
                  <c:pt idx="7">
                    <c:v>Overestimation</c:v>
                  </c:pt>
                  <c:pt idx="8">
                    <c:v>Underestimation</c:v>
                  </c:pt>
                  <c:pt idx="9">
                    <c:v>Overly-overestimation</c:v>
                  </c:pt>
                  <c:pt idx="10">
                    <c:v>Overestimation</c:v>
                  </c:pt>
                  <c:pt idx="11">
                    <c:v>Underestimation</c:v>
                  </c:pt>
                </c:lvl>
                <c:lvl>
                  <c:pt idx="0">
                    <c:v>Threshold line = 1500m (99%)</c:v>
                  </c:pt>
                  <c:pt idx="3">
                    <c:v>Threshold line = 700m (95%)</c:v>
                  </c:pt>
                  <c:pt idx="6">
                    <c:v>Threshold line = 530m (90%)</c:v>
                  </c:pt>
                  <c:pt idx="9">
                    <c:v>Threshold line = 370m (80%)</c:v>
                  </c:pt>
                </c:lvl>
                <c:lvl>
                  <c:pt idx="0">
                    <c:v>Poorly Reliable (αth 0.0018 and 0.5m)</c:v>
                  </c:pt>
                  <c:pt idx="3">
                    <c:v>Moderate Reliable (αth 0.0049 and 0.3050m)</c:v>
                  </c:pt>
                  <c:pt idx="6">
                    <c:v>Reliable  (αth 0.0130 and 0.0755m)</c:v>
                  </c:pt>
                  <c:pt idx="9">
                    <c:v>Highly Reliable (αth 0.0340m)</c:v>
                  </c:pt>
                </c:lvl>
              </c:multiLvlStrCache>
            </c:multiLvlStrRef>
          </c:cat>
          <c:val>
            <c:numRef>
              <c:f>AlphaTH_SensitivityAnalysis!$BC$165:$BN$165</c:f>
              <c:numCache>
                <c:formatCode>0.0%</c:formatCode>
                <c:ptCount val="12"/>
                <c:pt idx="0">
                  <c:v>0.51376146788990829</c:v>
                </c:pt>
                <c:pt idx="1">
                  <c:v>0.11467889908256881</c:v>
                </c:pt>
                <c:pt idx="2">
                  <c:v>0.37155963302752293</c:v>
                </c:pt>
                <c:pt idx="3">
                  <c:v>0.55045871559633031</c:v>
                </c:pt>
                <c:pt idx="4">
                  <c:v>8.2568807339449546E-2</c:v>
                </c:pt>
                <c:pt idx="5">
                  <c:v>0.3669724770642202</c:v>
                </c:pt>
                <c:pt idx="6">
                  <c:v>0.56880733944954132</c:v>
                </c:pt>
                <c:pt idx="7">
                  <c:v>9.1743119266055051E-2</c:v>
                </c:pt>
                <c:pt idx="8">
                  <c:v>0.33944954128440369</c:v>
                </c:pt>
                <c:pt idx="9">
                  <c:v>0.86238532110091803</c:v>
                </c:pt>
                <c:pt idx="10">
                  <c:v>4.5871559633027525E-2</c:v>
                </c:pt>
                <c:pt idx="11">
                  <c:v>9.1743119266055051E-2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D-4432-AEED-0532D26BB859}"/>
            </c:ext>
          </c:extLst>
        </c:ser>
        <c:ser>
          <c:idx val="1"/>
          <c:order val="1"/>
          <c:tx>
            <c:strRef>
              <c:f>AlphaTH_SensitivityAnalysis!$BO$161</c:f>
              <c:strCache>
                <c:ptCount val="1"/>
                <c:pt idx="0">
                  <c:v>Chu et al (2005)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AlphaTH_SensitivityAnalysis!$BO$162:$BZ$164</c:f>
              <c:multiLvlStrCache>
                <c:ptCount val="12"/>
                <c:lvl>
                  <c:pt idx="0">
                    <c:v>Overly-overestimation</c:v>
                  </c:pt>
                  <c:pt idx="1">
                    <c:v>Overestimation</c:v>
                  </c:pt>
                  <c:pt idx="2">
                    <c:v>Underestimation</c:v>
                  </c:pt>
                  <c:pt idx="3">
                    <c:v>Overly-overestimation</c:v>
                  </c:pt>
                  <c:pt idx="4">
                    <c:v>Overestimation</c:v>
                  </c:pt>
                  <c:pt idx="5">
                    <c:v>Underestimation</c:v>
                  </c:pt>
                  <c:pt idx="6">
                    <c:v>Overly-overestimation</c:v>
                  </c:pt>
                  <c:pt idx="7">
                    <c:v>Overestimation</c:v>
                  </c:pt>
                  <c:pt idx="8">
                    <c:v>Underestimation</c:v>
                  </c:pt>
                  <c:pt idx="9">
                    <c:v>Overly-overestimation</c:v>
                  </c:pt>
                  <c:pt idx="10">
                    <c:v>Overestimation</c:v>
                  </c:pt>
                  <c:pt idx="11">
                    <c:v>Underestimation</c:v>
                  </c:pt>
                </c:lvl>
                <c:lvl>
                  <c:pt idx="0">
                    <c:v>Threshold line = 1500m (99%)</c:v>
                  </c:pt>
                  <c:pt idx="3">
                    <c:v>Threshold line = 700m (95%)</c:v>
                  </c:pt>
                  <c:pt idx="6">
                    <c:v>Threshold line = 530m (90%)</c:v>
                  </c:pt>
                  <c:pt idx="9">
                    <c:v>Threshold line = 370m (80%)</c:v>
                  </c:pt>
                </c:lvl>
                <c:lvl>
                  <c:pt idx="0">
                    <c:v>Poorly Reliable (αth 0.0018 and 0.5m)</c:v>
                  </c:pt>
                  <c:pt idx="3">
                    <c:v>Moderate Reliable (αth 0.0049 and 0.3050m)</c:v>
                  </c:pt>
                  <c:pt idx="6">
                    <c:v>Reliable  (αth 0.0130 and 0.0755m)</c:v>
                  </c:pt>
                  <c:pt idx="9">
                    <c:v>Highly Reliable (αth 0.0340m)</c:v>
                  </c:pt>
                </c:lvl>
              </c:multiLvlStrCache>
            </c:multiLvlStrRef>
          </c:cat>
          <c:val>
            <c:numRef>
              <c:f>AlphaTH_SensitivityAnalysis!$BO$165:$BZ$165</c:f>
              <c:numCache>
                <c:formatCode>0.0%</c:formatCode>
                <c:ptCount val="12"/>
                <c:pt idx="0">
                  <c:v>0.55963302752293576</c:v>
                </c:pt>
                <c:pt idx="1">
                  <c:v>0.10550458715596331</c:v>
                </c:pt>
                <c:pt idx="2">
                  <c:v>0.33486238532110091</c:v>
                </c:pt>
                <c:pt idx="3">
                  <c:v>0.58715596330275233</c:v>
                </c:pt>
                <c:pt idx="4">
                  <c:v>9.1743119266055051E-2</c:v>
                </c:pt>
                <c:pt idx="5">
                  <c:v>0.32110091743119268</c:v>
                </c:pt>
                <c:pt idx="6">
                  <c:v>0.62385321100917435</c:v>
                </c:pt>
                <c:pt idx="7">
                  <c:v>7.3394495412844041E-2</c:v>
                </c:pt>
                <c:pt idx="8">
                  <c:v>0.30275229357798167</c:v>
                </c:pt>
                <c:pt idx="9">
                  <c:v>0.86238532110091803</c:v>
                </c:pt>
                <c:pt idx="10">
                  <c:v>4.5871559633027525E-2</c:v>
                </c:pt>
                <c:pt idx="11">
                  <c:v>9.1743119266055051E-2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0D-4432-AEED-0532D26BB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023135"/>
        <c:axId val="406022303"/>
      </c:barChart>
      <c:catAx>
        <c:axId val="40602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022303"/>
        <c:crosses val="autoZero"/>
        <c:auto val="1"/>
        <c:lblAlgn val="ctr"/>
        <c:lblOffset val="100"/>
        <c:noMultiLvlLbl val="0"/>
      </c:catAx>
      <c:valAx>
        <c:axId val="40602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Sites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02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AlphaTH_SensitivityAnalysis!$BC$191</c:f>
              <c:strCache>
                <c:ptCount val="1"/>
                <c:pt idx="0">
                  <c:v>Ham et. al (2004)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AlphaTH_SensitivityAnalysis!$BC$192:$BW$194</c:f>
              <c:multiLvlStrCache>
                <c:ptCount val="21"/>
                <c:lvl>
                  <c:pt idx="0">
                    <c:v>Overly-overestimation</c:v>
                  </c:pt>
                  <c:pt idx="1">
                    <c:v>Overestimation</c:v>
                  </c:pt>
                  <c:pt idx="2">
                    <c:v>Underestimation</c:v>
                  </c:pt>
                  <c:pt idx="3">
                    <c:v>Overly-overestimation</c:v>
                  </c:pt>
                  <c:pt idx="4">
                    <c:v>Overestimation</c:v>
                  </c:pt>
                  <c:pt idx="5">
                    <c:v>Underestimation</c:v>
                  </c:pt>
                  <c:pt idx="6">
                    <c:v>Overly-overestimation</c:v>
                  </c:pt>
                  <c:pt idx="7">
                    <c:v>Overestimation</c:v>
                  </c:pt>
                  <c:pt idx="8">
                    <c:v>Underestimation</c:v>
                  </c:pt>
                  <c:pt idx="9">
                    <c:v>Overly-overestimation</c:v>
                  </c:pt>
                  <c:pt idx="10">
                    <c:v>Overestimation</c:v>
                  </c:pt>
                  <c:pt idx="11">
                    <c:v>Underestimation</c:v>
                  </c:pt>
                  <c:pt idx="12">
                    <c:v>Overly-overestimation</c:v>
                  </c:pt>
                  <c:pt idx="13">
                    <c:v>Overestimation</c:v>
                  </c:pt>
                  <c:pt idx="14">
                    <c:v>Underestimation</c:v>
                  </c:pt>
                  <c:pt idx="15">
                    <c:v>Overly-overestimation</c:v>
                  </c:pt>
                  <c:pt idx="16">
                    <c:v>Overestimation</c:v>
                  </c:pt>
                  <c:pt idx="17">
                    <c:v>Underestimation</c:v>
                  </c:pt>
                  <c:pt idx="18">
                    <c:v>Overly-overestimation</c:v>
                  </c:pt>
                  <c:pt idx="19">
                    <c:v>Overestimation</c:v>
                  </c:pt>
                  <c:pt idx="20">
                    <c:v>Underestimation</c:v>
                  </c:pt>
                </c:lvl>
                <c:lvl>
                  <c:pt idx="0">
                    <c:v>Threshold line = 1500m (99%)</c:v>
                  </c:pt>
                  <c:pt idx="3">
                    <c:v>Threshold line = 700m (95%)</c:v>
                  </c:pt>
                  <c:pt idx="6">
                    <c:v>Threshold line = 530m (90%)</c:v>
                  </c:pt>
                  <c:pt idx="9">
                    <c:v>Threshold line = 370m (80%)</c:v>
                  </c:pt>
                  <c:pt idx="12">
                    <c:v>Threshold line = 530m (90%)</c:v>
                  </c:pt>
                  <c:pt idx="15">
                    <c:v>Threshold line = 700m (95%)</c:v>
                  </c:pt>
                  <c:pt idx="18">
                    <c:v>Threshold line = 1500m (99%)</c:v>
                  </c:pt>
                </c:lvl>
                <c:lvl>
                  <c:pt idx="0">
                    <c:v>Poorly Reliable - Lower Bound (αth 0.0018m)</c:v>
                  </c:pt>
                  <c:pt idx="3">
                    <c:v>Moderate Reliable - Lower bound (αth 0.0049m)</c:v>
                  </c:pt>
                  <c:pt idx="6">
                    <c:v>Reliable - Lower bound (αth 0.0130m)</c:v>
                  </c:pt>
                  <c:pt idx="9">
                    <c:v>Highly Reliable (αth 0.0340m)</c:v>
                  </c:pt>
                  <c:pt idx="12">
                    <c:v>Reliable - Upper bound (αth 0.0755m)</c:v>
                  </c:pt>
                  <c:pt idx="15">
                    <c:v>Moderate Reliable - Upper bound (αth 0.3050m)</c:v>
                  </c:pt>
                  <c:pt idx="18">
                    <c:v>Poorly Reliable - Upper bound (αth 0.5m)</c:v>
                  </c:pt>
                </c:lvl>
              </c:multiLvlStrCache>
            </c:multiLvlStrRef>
          </c:cat>
          <c:val>
            <c:numRef>
              <c:f>AlphaTH_SensitivityAnalysis!$BC$195:$BW$195</c:f>
              <c:numCache>
                <c:formatCode>0.0%</c:formatCode>
                <c:ptCount val="21"/>
                <c:pt idx="0">
                  <c:v>0.67889908256880738</c:v>
                </c:pt>
                <c:pt idx="1">
                  <c:v>9.1743119266055051E-2</c:v>
                </c:pt>
                <c:pt idx="2">
                  <c:v>0.22935779816513763</c:v>
                </c:pt>
                <c:pt idx="3">
                  <c:v>0.66055045871559637</c:v>
                </c:pt>
                <c:pt idx="4">
                  <c:v>7.3394495412844041E-2</c:v>
                </c:pt>
                <c:pt idx="5">
                  <c:v>0.26605504587155965</c:v>
                </c:pt>
                <c:pt idx="6">
                  <c:v>0.62385321100917435</c:v>
                </c:pt>
                <c:pt idx="7">
                  <c:v>7.3394495412844041E-2</c:v>
                </c:pt>
                <c:pt idx="8">
                  <c:v>0.30275229357798167</c:v>
                </c:pt>
                <c:pt idx="9">
                  <c:v>0.59633027522935778</c:v>
                </c:pt>
                <c:pt idx="10">
                  <c:v>7.3394495412844041E-2</c:v>
                </c:pt>
                <c:pt idx="11">
                  <c:v>0.33027522935779818</c:v>
                </c:pt>
                <c:pt idx="12">
                  <c:v>0.51376146788990829</c:v>
                </c:pt>
                <c:pt idx="13">
                  <c:v>0.11009174311926606</c:v>
                </c:pt>
                <c:pt idx="14">
                  <c:v>0.37614678899082571</c:v>
                </c:pt>
                <c:pt idx="15">
                  <c:v>0.44036697247706424</c:v>
                </c:pt>
                <c:pt idx="16">
                  <c:v>9.1743119266055051E-2</c:v>
                </c:pt>
                <c:pt idx="17">
                  <c:v>0.46788990825688076</c:v>
                </c:pt>
                <c:pt idx="18">
                  <c:v>0.34862385321100919</c:v>
                </c:pt>
                <c:pt idx="19">
                  <c:v>0.13761467889908258</c:v>
                </c:pt>
                <c:pt idx="20">
                  <c:v>0.51376146788990829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06-43F0-8C07-C5B879ADF165}"/>
            </c:ext>
          </c:extLst>
        </c:ser>
        <c:ser>
          <c:idx val="1"/>
          <c:order val="1"/>
          <c:tx>
            <c:strRef>
              <c:f>AlphaTH_SensitivityAnalysis!$BX$191</c:f>
              <c:strCache>
                <c:ptCount val="1"/>
                <c:pt idx="0">
                  <c:v>Chu et al (2005)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AlphaTH_SensitivityAnalysis!$BC$192:$BW$194</c:f>
              <c:multiLvlStrCache>
                <c:ptCount val="21"/>
                <c:lvl>
                  <c:pt idx="0">
                    <c:v>Overly-overestimation</c:v>
                  </c:pt>
                  <c:pt idx="1">
                    <c:v>Overestimation</c:v>
                  </c:pt>
                  <c:pt idx="2">
                    <c:v>Underestimation</c:v>
                  </c:pt>
                  <c:pt idx="3">
                    <c:v>Overly-overestimation</c:v>
                  </c:pt>
                  <c:pt idx="4">
                    <c:v>Overestimation</c:v>
                  </c:pt>
                  <c:pt idx="5">
                    <c:v>Underestimation</c:v>
                  </c:pt>
                  <c:pt idx="6">
                    <c:v>Overly-overestimation</c:v>
                  </c:pt>
                  <c:pt idx="7">
                    <c:v>Overestimation</c:v>
                  </c:pt>
                  <c:pt idx="8">
                    <c:v>Underestimation</c:v>
                  </c:pt>
                  <c:pt idx="9">
                    <c:v>Overly-overestimation</c:v>
                  </c:pt>
                  <c:pt idx="10">
                    <c:v>Overestimation</c:v>
                  </c:pt>
                  <c:pt idx="11">
                    <c:v>Underestimation</c:v>
                  </c:pt>
                  <c:pt idx="12">
                    <c:v>Overly-overestimation</c:v>
                  </c:pt>
                  <c:pt idx="13">
                    <c:v>Overestimation</c:v>
                  </c:pt>
                  <c:pt idx="14">
                    <c:v>Underestimation</c:v>
                  </c:pt>
                  <c:pt idx="15">
                    <c:v>Overly-overestimation</c:v>
                  </c:pt>
                  <c:pt idx="16">
                    <c:v>Overestimation</c:v>
                  </c:pt>
                  <c:pt idx="17">
                    <c:v>Underestimation</c:v>
                  </c:pt>
                  <c:pt idx="18">
                    <c:v>Overly-overestimation</c:v>
                  </c:pt>
                  <c:pt idx="19">
                    <c:v>Overestimation</c:v>
                  </c:pt>
                  <c:pt idx="20">
                    <c:v>Underestimation</c:v>
                  </c:pt>
                </c:lvl>
                <c:lvl>
                  <c:pt idx="0">
                    <c:v>Threshold line = 1500m (99%)</c:v>
                  </c:pt>
                  <c:pt idx="3">
                    <c:v>Threshold line = 700m (95%)</c:v>
                  </c:pt>
                  <c:pt idx="6">
                    <c:v>Threshold line = 530m (90%)</c:v>
                  </c:pt>
                  <c:pt idx="9">
                    <c:v>Threshold line = 370m (80%)</c:v>
                  </c:pt>
                  <c:pt idx="12">
                    <c:v>Threshold line = 530m (90%)</c:v>
                  </c:pt>
                  <c:pt idx="15">
                    <c:v>Threshold line = 700m (95%)</c:v>
                  </c:pt>
                  <c:pt idx="18">
                    <c:v>Threshold line = 1500m (99%)</c:v>
                  </c:pt>
                </c:lvl>
                <c:lvl>
                  <c:pt idx="0">
                    <c:v>Poorly Reliable - Lower Bound (αth 0.0018m)</c:v>
                  </c:pt>
                  <c:pt idx="3">
                    <c:v>Moderate Reliable - Lower bound (αth 0.0049m)</c:v>
                  </c:pt>
                  <c:pt idx="6">
                    <c:v>Reliable - Lower bound (αth 0.0130m)</c:v>
                  </c:pt>
                  <c:pt idx="9">
                    <c:v>Highly Reliable (αth 0.0340m)</c:v>
                  </c:pt>
                  <c:pt idx="12">
                    <c:v>Reliable - Upper bound (αth 0.0755m)</c:v>
                  </c:pt>
                  <c:pt idx="15">
                    <c:v>Moderate Reliable - Upper bound (αth 0.3050m)</c:v>
                  </c:pt>
                  <c:pt idx="18">
                    <c:v>Poorly Reliable - Upper bound (αth 0.5m)</c:v>
                  </c:pt>
                </c:lvl>
              </c:multiLvlStrCache>
            </c:multiLvlStrRef>
          </c:cat>
          <c:val>
            <c:numRef>
              <c:f>AlphaTH_SensitivityAnalysis!$BX$195:$CR$195</c:f>
              <c:numCache>
                <c:formatCode>0.0%</c:formatCode>
                <c:ptCount val="21"/>
                <c:pt idx="0">
                  <c:v>0.70642201834862384</c:v>
                </c:pt>
                <c:pt idx="1">
                  <c:v>8.2568807339449546E-2</c:v>
                </c:pt>
                <c:pt idx="2">
                  <c:v>0.21100917431192662</c:v>
                </c:pt>
                <c:pt idx="3">
                  <c:v>0.69724770642201839</c:v>
                </c:pt>
                <c:pt idx="4">
                  <c:v>7.3394495412844041E-2</c:v>
                </c:pt>
                <c:pt idx="5">
                  <c:v>0.22935779816513763</c:v>
                </c:pt>
                <c:pt idx="6">
                  <c:v>0.66055045871559637</c:v>
                </c:pt>
                <c:pt idx="7">
                  <c:v>6.4220183486238536E-2</c:v>
                </c:pt>
                <c:pt idx="8">
                  <c:v>0.27522935779816515</c:v>
                </c:pt>
                <c:pt idx="9">
                  <c:v>0.64220183486238536</c:v>
                </c:pt>
                <c:pt idx="10">
                  <c:v>3.669724770642202E-2</c:v>
                </c:pt>
                <c:pt idx="11">
                  <c:v>0.32110091743119268</c:v>
                </c:pt>
                <c:pt idx="12">
                  <c:v>0.58715596330275233</c:v>
                </c:pt>
                <c:pt idx="13">
                  <c:v>8.2568807339449546E-2</c:v>
                </c:pt>
                <c:pt idx="14">
                  <c:v>0.33027522935779818</c:v>
                </c:pt>
                <c:pt idx="15">
                  <c:v>0.47706422018348627</c:v>
                </c:pt>
                <c:pt idx="16">
                  <c:v>0.11009174311926606</c:v>
                </c:pt>
                <c:pt idx="17">
                  <c:v>0.41284403669724773</c:v>
                </c:pt>
                <c:pt idx="18">
                  <c:v>0.41284403669724773</c:v>
                </c:pt>
                <c:pt idx="19">
                  <c:v>0.12844036697247707</c:v>
                </c:pt>
                <c:pt idx="20">
                  <c:v>0.45871559633027525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06-43F0-8C07-C5B879ADF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023135"/>
        <c:axId val="406022303"/>
      </c:barChart>
      <c:catAx>
        <c:axId val="40602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022303"/>
        <c:crosses val="autoZero"/>
        <c:auto val="1"/>
        <c:lblAlgn val="ctr"/>
        <c:lblOffset val="100"/>
        <c:noMultiLvlLbl val="0"/>
      </c:catAx>
      <c:valAx>
        <c:axId val="40602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Sites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02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'AlphaTV and AlphaTH'!$B$8</c:f>
              <c:strCache>
                <c:ptCount val="1"/>
                <c:pt idx="0">
                  <c:v>Liedl et. al (2005)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'AlphaTV and AlphaTH'!$C$5:$W$7</c:f>
              <c:multiLvlStrCache>
                <c:ptCount val="21"/>
                <c:lvl>
                  <c:pt idx="0">
                    <c:v>Overly-overestimation</c:v>
                  </c:pt>
                  <c:pt idx="1">
                    <c:v>Overestimation</c:v>
                  </c:pt>
                  <c:pt idx="2">
                    <c:v>Underestimation</c:v>
                  </c:pt>
                  <c:pt idx="3">
                    <c:v>Overly-overestimation</c:v>
                  </c:pt>
                  <c:pt idx="4">
                    <c:v>Overestimation</c:v>
                  </c:pt>
                  <c:pt idx="5">
                    <c:v>Underestimation</c:v>
                  </c:pt>
                  <c:pt idx="6">
                    <c:v>Overly-overestimation</c:v>
                  </c:pt>
                  <c:pt idx="7">
                    <c:v>Overestimation</c:v>
                  </c:pt>
                  <c:pt idx="8">
                    <c:v>Underestimation</c:v>
                  </c:pt>
                  <c:pt idx="9">
                    <c:v>Overly-overestimation</c:v>
                  </c:pt>
                  <c:pt idx="10">
                    <c:v>Overestimation</c:v>
                  </c:pt>
                  <c:pt idx="11">
                    <c:v>Underestimation</c:v>
                  </c:pt>
                  <c:pt idx="12">
                    <c:v>Overly-overestimation</c:v>
                  </c:pt>
                  <c:pt idx="13">
                    <c:v>Overestimation</c:v>
                  </c:pt>
                  <c:pt idx="14">
                    <c:v>Underestimation</c:v>
                  </c:pt>
                  <c:pt idx="15">
                    <c:v>Overly-overestimation</c:v>
                  </c:pt>
                  <c:pt idx="16">
                    <c:v>Overestimation</c:v>
                  </c:pt>
                  <c:pt idx="17">
                    <c:v>Underestimation</c:v>
                  </c:pt>
                  <c:pt idx="18">
                    <c:v>Overly-overestimation</c:v>
                  </c:pt>
                  <c:pt idx="19">
                    <c:v>Overestimation</c:v>
                  </c:pt>
                  <c:pt idx="20">
                    <c:v>Underestimation</c:v>
                  </c:pt>
                </c:lvl>
                <c:lvl>
                  <c:pt idx="0">
                    <c:v>Threshold line = 1500m (99%)</c:v>
                  </c:pt>
                  <c:pt idx="3">
                    <c:v>Threshold line = 700m (95%)</c:v>
                  </c:pt>
                  <c:pt idx="6">
                    <c:v>Threshold line = 530m (90%)</c:v>
                  </c:pt>
                  <c:pt idx="9">
                    <c:v>Threshold line = 370m (80%)</c:v>
                  </c:pt>
                  <c:pt idx="12">
                    <c:v>Threshold line = 530m (90%)</c:v>
                  </c:pt>
                  <c:pt idx="15">
                    <c:v>Threshold line = 700m (95%)</c:v>
                  </c:pt>
                  <c:pt idx="18">
                    <c:v>Threshold line = 1500m (99%)</c:v>
                  </c:pt>
                </c:lvl>
                <c:lvl>
                  <c:pt idx="0">
                    <c:v>Poorly Reliable - Lower Bound (αtv 0.00015m, αth 0.0018m)</c:v>
                  </c:pt>
                  <c:pt idx="3">
                    <c:v>Moderate Reliable - Lower bound (αtv 0.0004m, αth 0.0049m)</c:v>
                  </c:pt>
                  <c:pt idx="6">
                    <c:v>Reliable - Lower bound (αtv 0.0011m, αth 0.0130m)</c:v>
                  </c:pt>
                  <c:pt idx="9">
                    <c:v>Highly Reliable (αtv 0.0019m, αth 0.0340m)</c:v>
                  </c:pt>
                  <c:pt idx="12">
                    <c:v>Reliable - Upper bound (αtv 0.00335m, αth 0.0755m)</c:v>
                  </c:pt>
                  <c:pt idx="15">
                    <c:v>Moderate Reliable - Upper bound (αtv 0.0133m, αth 0.3050m)</c:v>
                  </c:pt>
                  <c:pt idx="18">
                    <c:v>Poorly Reliable - Upper bound (αtv 0.022m, αth 0.5m)</c:v>
                  </c:pt>
                </c:lvl>
              </c:multiLvlStrCache>
            </c:multiLvlStrRef>
          </c:cat>
          <c:val>
            <c:numRef>
              <c:f>'AlphaTV and AlphaTH'!$C$8:$W$8</c:f>
              <c:numCache>
                <c:formatCode>0.0%</c:formatCode>
                <c:ptCount val="21"/>
                <c:pt idx="0">
                  <c:v>0.94495412844036697</c:v>
                </c:pt>
                <c:pt idx="1">
                  <c:v>5.5045871559633031E-2</c:v>
                </c:pt>
                <c:pt idx="2">
                  <c:v>0</c:v>
                </c:pt>
                <c:pt idx="3">
                  <c:v>0.92660550458715596</c:v>
                </c:pt>
                <c:pt idx="4">
                  <c:v>6.4220183486238536E-2</c:v>
                </c:pt>
                <c:pt idx="5">
                  <c:v>9.1743119266055051E-3</c:v>
                </c:pt>
                <c:pt idx="6">
                  <c:v>0.87155963302752293</c:v>
                </c:pt>
                <c:pt idx="7">
                  <c:v>9.1743119266055051E-2</c:v>
                </c:pt>
                <c:pt idx="8">
                  <c:v>3.669724770642202E-2</c:v>
                </c:pt>
                <c:pt idx="9">
                  <c:v>0.86238532110091748</c:v>
                </c:pt>
                <c:pt idx="10">
                  <c:v>4.5871559633027525E-2</c:v>
                </c:pt>
                <c:pt idx="11">
                  <c:v>9.1743119266055051E-2</c:v>
                </c:pt>
                <c:pt idx="12">
                  <c:v>0.80733944954128445</c:v>
                </c:pt>
                <c:pt idx="13">
                  <c:v>6.4220183486238536E-2</c:v>
                </c:pt>
                <c:pt idx="14">
                  <c:v>0.12844036697247707</c:v>
                </c:pt>
                <c:pt idx="15">
                  <c:v>0.60550458715596334</c:v>
                </c:pt>
                <c:pt idx="16">
                  <c:v>0.22935779816513763</c:v>
                </c:pt>
                <c:pt idx="17">
                  <c:v>0.16513761467889909</c:v>
                </c:pt>
                <c:pt idx="18">
                  <c:v>0.41284403669724773</c:v>
                </c:pt>
                <c:pt idx="19">
                  <c:v>0.3577981651376147</c:v>
                </c:pt>
                <c:pt idx="20">
                  <c:v>0.22935779816513763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3-4D16-97C3-E1FAFE0E9B8C}"/>
            </c:ext>
          </c:extLst>
        </c:ser>
        <c:ser>
          <c:idx val="1"/>
          <c:order val="1"/>
          <c:tx>
            <c:strRef>
              <c:f>'AlphaTV and AlphaTH'!$B$9</c:f>
              <c:strCache>
                <c:ptCount val="1"/>
                <c:pt idx="0">
                  <c:v>Maier &amp; Grathwohl (2006)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'AlphaTV and AlphaTH'!$C$9:$W$9</c:f>
              <c:numCache>
                <c:formatCode>0.0%</c:formatCode>
                <c:ptCount val="21"/>
                <c:pt idx="0">
                  <c:v>0.94495412844036697</c:v>
                </c:pt>
                <c:pt idx="1">
                  <c:v>5.5045871559633031E-2</c:v>
                </c:pt>
                <c:pt idx="2">
                  <c:v>0</c:v>
                </c:pt>
                <c:pt idx="3">
                  <c:v>0.94495412844036697</c:v>
                </c:pt>
                <c:pt idx="4">
                  <c:v>4.5871559633027525E-2</c:v>
                </c:pt>
                <c:pt idx="5">
                  <c:v>9.1743119266055051E-3</c:v>
                </c:pt>
                <c:pt idx="6">
                  <c:v>0.88073394495412849</c:v>
                </c:pt>
                <c:pt idx="7">
                  <c:v>8.2568807339449546E-2</c:v>
                </c:pt>
                <c:pt idx="8">
                  <c:v>3.669724770642202E-2</c:v>
                </c:pt>
                <c:pt idx="9">
                  <c:v>0.86238532110091748</c:v>
                </c:pt>
                <c:pt idx="10">
                  <c:v>6.4220183486238536E-2</c:v>
                </c:pt>
                <c:pt idx="11">
                  <c:v>7.3394495412844041E-2</c:v>
                </c:pt>
                <c:pt idx="12">
                  <c:v>0.8165137614678899</c:v>
                </c:pt>
                <c:pt idx="13">
                  <c:v>7.3394495412844041E-2</c:v>
                </c:pt>
                <c:pt idx="14">
                  <c:v>0.11009174311926606</c:v>
                </c:pt>
                <c:pt idx="15">
                  <c:v>0.66055045871559637</c:v>
                </c:pt>
                <c:pt idx="16">
                  <c:v>0.1834862385321101</c:v>
                </c:pt>
                <c:pt idx="17">
                  <c:v>0.15596330275229359</c:v>
                </c:pt>
                <c:pt idx="18">
                  <c:v>0.43119266055045874</c:v>
                </c:pt>
                <c:pt idx="19">
                  <c:v>0.3577981651376147</c:v>
                </c:pt>
                <c:pt idx="20">
                  <c:v>0.21100917431192662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73-4D16-97C3-E1FAFE0E9B8C}"/>
            </c:ext>
          </c:extLst>
        </c:ser>
        <c:ser>
          <c:idx val="2"/>
          <c:order val="2"/>
          <c:tx>
            <c:strRef>
              <c:f>'AlphaTV and AlphaTH'!$B$10</c:f>
              <c:strCache>
                <c:ptCount val="1"/>
                <c:pt idx="0">
                  <c:v>Ham et. al (2004)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'AlphaTV and AlphaTH'!$C$10:$W$10</c:f>
              <c:numCache>
                <c:formatCode>0.0%</c:formatCode>
                <c:ptCount val="21"/>
                <c:pt idx="0">
                  <c:v>0.67889908256880738</c:v>
                </c:pt>
                <c:pt idx="1">
                  <c:v>9.1743119266055051E-2</c:v>
                </c:pt>
                <c:pt idx="2">
                  <c:v>0.22935779816513763</c:v>
                </c:pt>
                <c:pt idx="3">
                  <c:v>0.66055045871559637</c:v>
                </c:pt>
                <c:pt idx="4">
                  <c:v>7.3394495412844041E-2</c:v>
                </c:pt>
                <c:pt idx="5">
                  <c:v>0.26605504587155965</c:v>
                </c:pt>
                <c:pt idx="6">
                  <c:v>0.62385321100917435</c:v>
                </c:pt>
                <c:pt idx="7">
                  <c:v>7.3394495412844041E-2</c:v>
                </c:pt>
                <c:pt idx="8">
                  <c:v>0.30275229357798167</c:v>
                </c:pt>
                <c:pt idx="9">
                  <c:v>0.59633027522935778</c:v>
                </c:pt>
                <c:pt idx="10">
                  <c:v>7.3394495412844041E-2</c:v>
                </c:pt>
                <c:pt idx="11">
                  <c:v>0.33027522935779818</c:v>
                </c:pt>
                <c:pt idx="12">
                  <c:v>0.51376146788990829</c:v>
                </c:pt>
                <c:pt idx="13">
                  <c:v>0.11009174311926606</c:v>
                </c:pt>
                <c:pt idx="14">
                  <c:v>0.37614678899082571</c:v>
                </c:pt>
                <c:pt idx="15">
                  <c:v>0.44036697247706424</c:v>
                </c:pt>
                <c:pt idx="16">
                  <c:v>9.1743119266055051E-2</c:v>
                </c:pt>
                <c:pt idx="17">
                  <c:v>0.46788990825688076</c:v>
                </c:pt>
                <c:pt idx="18">
                  <c:v>0.34862385321100919</c:v>
                </c:pt>
                <c:pt idx="19">
                  <c:v>0.13761467889908258</c:v>
                </c:pt>
                <c:pt idx="20">
                  <c:v>0.51376146788990829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73-4D16-97C3-E1FAFE0E9B8C}"/>
            </c:ext>
          </c:extLst>
        </c:ser>
        <c:ser>
          <c:idx val="3"/>
          <c:order val="3"/>
          <c:tx>
            <c:strRef>
              <c:f>'AlphaTV and AlphaTH'!$B$11</c:f>
              <c:strCache>
                <c:ptCount val="1"/>
                <c:pt idx="0">
                  <c:v>Chu et al (2005)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'AlphaTV and AlphaTH'!$C$11:$W$11</c:f>
              <c:numCache>
                <c:formatCode>0.0%</c:formatCode>
                <c:ptCount val="21"/>
                <c:pt idx="0">
                  <c:v>0.70642201834862384</c:v>
                </c:pt>
                <c:pt idx="1">
                  <c:v>8.2568807339449546E-2</c:v>
                </c:pt>
                <c:pt idx="2">
                  <c:v>0.21100917431192662</c:v>
                </c:pt>
                <c:pt idx="3">
                  <c:v>0.69724770642201839</c:v>
                </c:pt>
                <c:pt idx="4">
                  <c:v>7.3394495412844041E-2</c:v>
                </c:pt>
                <c:pt idx="5">
                  <c:v>0.22935779816513763</c:v>
                </c:pt>
                <c:pt idx="6">
                  <c:v>0.66055045871559637</c:v>
                </c:pt>
                <c:pt idx="7">
                  <c:v>6.4220183486238536E-2</c:v>
                </c:pt>
                <c:pt idx="8">
                  <c:v>0.27522935779816515</c:v>
                </c:pt>
                <c:pt idx="9">
                  <c:v>0.64220183486238536</c:v>
                </c:pt>
                <c:pt idx="10">
                  <c:v>3.669724770642202E-2</c:v>
                </c:pt>
                <c:pt idx="11">
                  <c:v>0.32110091743119268</c:v>
                </c:pt>
                <c:pt idx="12">
                  <c:v>0.58715596330275233</c:v>
                </c:pt>
                <c:pt idx="13">
                  <c:v>8.2568807339449546E-2</c:v>
                </c:pt>
                <c:pt idx="14">
                  <c:v>0.33027522935779818</c:v>
                </c:pt>
                <c:pt idx="15">
                  <c:v>0.47706422018348627</c:v>
                </c:pt>
                <c:pt idx="16">
                  <c:v>0.11009174311926606</c:v>
                </c:pt>
                <c:pt idx="17">
                  <c:v>0.41284403669724773</c:v>
                </c:pt>
                <c:pt idx="18">
                  <c:v>0.41284403669724773</c:v>
                </c:pt>
                <c:pt idx="19">
                  <c:v>0.12844036697247707</c:v>
                </c:pt>
                <c:pt idx="20">
                  <c:v>0.45871559633027525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73-4D16-97C3-E1FAFE0E9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7151775"/>
        <c:axId val="347154687"/>
      </c:barChart>
      <c:catAx>
        <c:axId val="34715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54687"/>
        <c:crosses val="autoZero"/>
        <c:auto val="1"/>
        <c:lblAlgn val="ctr"/>
        <c:lblOffset val="100"/>
        <c:noMultiLvlLbl val="0"/>
      </c:catAx>
      <c:valAx>
        <c:axId val="34715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5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AIC!$C$44</c:f>
              <c:strCache>
                <c:ptCount val="1"/>
                <c:pt idx="0">
                  <c:v>Liedl et. al (2005)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AIC!$D$42:$K$43</c:f>
              <c:multiLvlStrCache>
                <c:ptCount val="7"/>
                <c:lvl>
                  <c:pt idx="0">
                    <c:v>Threshold line = 1500m (99%)</c:v>
                  </c:pt>
                  <c:pt idx="1">
                    <c:v>Threshold line = 700m (95%)</c:v>
                  </c:pt>
                  <c:pt idx="2">
                    <c:v>Threshold line = 530m (90%)</c:v>
                  </c:pt>
                  <c:pt idx="3">
                    <c:v>Threshold line = 370m (80%)</c:v>
                  </c:pt>
                  <c:pt idx="4">
                    <c:v>Threshold line = 530m (90%)</c:v>
                  </c:pt>
                  <c:pt idx="5">
                    <c:v>Threshold line = 700m (95%)</c:v>
                  </c:pt>
                  <c:pt idx="6">
                    <c:v>Threshold line = 1500m (99%)</c:v>
                  </c:pt>
                </c:lvl>
                <c:lvl>
                  <c:pt idx="0">
                    <c:v>Poorly Reliable - Lower Bound (αtv 0.00015m, αth 0.0018m)</c:v>
                  </c:pt>
                  <c:pt idx="1">
                    <c:v>Moderate Reliable - Lower bound (αtv 0.0004m, αth 0.0049m)</c:v>
                  </c:pt>
                  <c:pt idx="2">
                    <c:v>Reliable - Lower bound (αtv 0.0011m, αth 0.0130m)</c:v>
                  </c:pt>
                  <c:pt idx="3">
                    <c:v>Highly Reliable (αtv 0.0019m, αth 0.0340m)</c:v>
                  </c:pt>
                  <c:pt idx="4">
                    <c:v>Reliable - Upper bound (αtv 0.00335m, αth 0.0755m)</c:v>
                  </c:pt>
                  <c:pt idx="5">
                    <c:v>Moderate Reliable - Upper bound (αtv 0.0133m, αth 0.3050m)</c:v>
                  </c:pt>
                  <c:pt idx="6">
                    <c:v>Poorly Reliable - Upper bound (αtv 0.022m, αth 0.5m)</c:v>
                  </c:pt>
                </c:lvl>
              </c:multiLvlStrCache>
            </c:multiLvlStrRef>
          </c:cat>
          <c:val>
            <c:numRef>
              <c:f>AIC!$D$44:$J$44</c:f>
              <c:numCache>
                <c:formatCode>0</c:formatCode>
                <c:ptCount val="7"/>
                <c:pt idx="0">
                  <c:v>527.32501225317503</c:v>
                </c:pt>
                <c:pt idx="1">
                  <c:v>589.53504714404096</c:v>
                </c:pt>
                <c:pt idx="2">
                  <c:v>656.64566184586704</c:v>
                </c:pt>
                <c:pt idx="3">
                  <c:v>750.97103719633503</c:v>
                </c:pt>
                <c:pt idx="4">
                  <c:v>620.12109850892898</c:v>
                </c:pt>
                <c:pt idx="5">
                  <c:v>431.72529208548502</c:v>
                </c:pt>
                <c:pt idx="6">
                  <c:v>320.12153519733903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4E-483E-8AA4-407ECFDF6F75}"/>
            </c:ext>
          </c:extLst>
        </c:ser>
        <c:ser>
          <c:idx val="1"/>
          <c:order val="1"/>
          <c:tx>
            <c:strRef>
              <c:f>AIC!$C$45</c:f>
              <c:strCache>
                <c:ptCount val="1"/>
                <c:pt idx="0">
                  <c:v>Maier &amp; Grathwohl (2006)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AIC!$D$45:$J$45</c:f>
              <c:numCache>
                <c:formatCode>0</c:formatCode>
                <c:ptCount val="7"/>
                <c:pt idx="0">
                  <c:v>532.07649503481503</c:v>
                </c:pt>
                <c:pt idx="1">
                  <c:v>595.89200912100102</c:v>
                </c:pt>
                <c:pt idx="2">
                  <c:v>664.60963965112103</c:v>
                </c:pt>
                <c:pt idx="3">
                  <c:v>748.36288045378899</c:v>
                </c:pt>
                <c:pt idx="4">
                  <c:v>621.01661542795</c:v>
                </c:pt>
                <c:pt idx="5">
                  <c:v>438.58752139985802</c:v>
                </c:pt>
                <c:pt idx="6">
                  <c:v>325.92043836225901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4E-483E-8AA4-407ECFDF6F75}"/>
            </c:ext>
          </c:extLst>
        </c:ser>
        <c:ser>
          <c:idx val="2"/>
          <c:order val="2"/>
          <c:tx>
            <c:strRef>
              <c:f>AIC!$C$46</c:f>
              <c:strCache>
                <c:ptCount val="1"/>
                <c:pt idx="0">
                  <c:v>Ham et. al (2004)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AIC!$D$46:$J$46</c:f>
              <c:numCache>
                <c:formatCode>0</c:formatCode>
                <c:ptCount val="7"/>
                <c:pt idx="0">
                  <c:v>597.53401184307199</c:v>
                </c:pt>
                <c:pt idx="1">
                  <c:v>679.62951819948</c:v>
                </c:pt>
                <c:pt idx="2">
                  <c:v>759.81471509267999</c:v>
                </c:pt>
                <c:pt idx="3">
                  <c:v>852.58569744581803</c:v>
                </c:pt>
                <c:pt idx="4">
                  <c:v>731.66745805289202</c:v>
                </c:pt>
                <c:pt idx="5">
                  <c:v>617.78087548784504</c:v>
                </c:pt>
                <c:pt idx="6">
                  <c:v>517.41747225474103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4E-483E-8AA4-407ECFDF6F75}"/>
            </c:ext>
          </c:extLst>
        </c:ser>
        <c:ser>
          <c:idx val="3"/>
          <c:order val="3"/>
          <c:tx>
            <c:strRef>
              <c:f>AIC!$C$47</c:f>
              <c:strCache>
                <c:ptCount val="1"/>
                <c:pt idx="0">
                  <c:v>Chu et al (2005)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AIC!$D$47:$J$47</c:f>
              <c:numCache>
                <c:formatCode>0</c:formatCode>
                <c:ptCount val="7"/>
                <c:pt idx="0">
                  <c:v>619.04081189769204</c:v>
                </c:pt>
                <c:pt idx="1">
                  <c:v>699.18398048749202</c:v>
                </c:pt>
                <c:pt idx="2">
                  <c:v>788.90860446618501</c:v>
                </c:pt>
                <c:pt idx="3">
                  <c:v>878.48380577508794</c:v>
                </c:pt>
                <c:pt idx="4">
                  <c:v>744.82174155202404</c:v>
                </c:pt>
                <c:pt idx="5">
                  <c:v>624.93311844788798</c:v>
                </c:pt>
                <c:pt idx="6">
                  <c:v>524.23316907399305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4E-483E-8AA4-407ECFDF6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7629535"/>
        <c:axId val="547615807"/>
      </c:barChart>
      <c:catAx>
        <c:axId val="54762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615807"/>
        <c:crosses val="autoZero"/>
        <c:auto val="1"/>
        <c:lblAlgn val="ctr"/>
        <c:lblOffset val="100"/>
        <c:noMultiLvlLbl val="0"/>
      </c:catAx>
      <c:valAx>
        <c:axId val="54761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i="1"/>
                  <a:t>AIC</a:t>
                </a:r>
                <a:r>
                  <a:rPr lang="en-US" i="1" baseline="-25000"/>
                  <a:t>mod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62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472440</xdr:colOff>
      <xdr:row>0</xdr:row>
      <xdr:rowOff>76200</xdr:rowOff>
    </xdr:from>
    <xdr:to>
      <xdr:col>20</xdr:col>
      <xdr:colOff>511083</xdr:colOff>
      <xdr:row>19</xdr:row>
      <xdr:rowOff>143706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8253CF8-0285-4B81-BA1A-3ECF16AB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5740" y="76200"/>
          <a:ext cx="6138453" cy="3917511"/>
        </a:xfrm>
        <a:prstGeom prst="rect">
          <a:avLst/>
        </a:prstGeom>
      </xdr:spPr>
    </xdr:pic>
    <xdr:clientData/>
  </xdr:twoCellAnchor>
  <xdr:twoCellAnchor>
    <xdr:from>
      <xdr:col>1</xdr:col>
      <xdr:colOff>5715</xdr:colOff>
      <xdr:row>20</xdr:row>
      <xdr:rowOff>30480</xdr:rowOff>
    </xdr:from>
    <xdr:to>
      <xdr:col>20</xdr:col>
      <xdr:colOff>358140</xdr:colOff>
      <xdr:row>23</xdr:row>
      <xdr:rowOff>40005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8E5E904-0234-480B-802C-5CFE6EEE9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13334</xdr:colOff>
      <xdr:row>27</xdr:row>
      <xdr:rowOff>78105</xdr:rowOff>
    </xdr:from>
    <xdr:to>
      <xdr:col>20</xdr:col>
      <xdr:colOff>379094</xdr:colOff>
      <xdr:row>30</xdr:row>
      <xdr:rowOff>81915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4A5857D-4DB7-4AD5-A2D3-310C16450A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0</xdr:colOff>
      <xdr:row>2</xdr:row>
      <xdr:rowOff>0</xdr:rowOff>
    </xdr:from>
    <xdr:to>
      <xdr:col>26</xdr:col>
      <xdr:colOff>205740</xdr:colOff>
      <xdr:row>2</xdr:row>
      <xdr:rowOff>114300</xdr:rowOff>
    </xdr:to>
    <xdr:sp macro="" textlink="">
      <xdr:nvSpPr>
        <xdr:cNvPr id="8" name="Seta: para a Direita 7">
          <a:extLst>
            <a:ext uri="{FF2B5EF4-FFF2-40B4-BE49-F238E27FC236}">
              <a16:creationId xmlns:a16="http://schemas.microsoft.com/office/drawing/2014/main" id="{2A25D809-5882-4998-9A1C-65C0DD662845}"/>
            </a:ext>
          </a:extLst>
        </xdr:cNvPr>
        <xdr:cNvSpPr/>
      </xdr:nvSpPr>
      <xdr:spPr>
        <a:xfrm>
          <a:off x="18564225" y="914400"/>
          <a:ext cx="20574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0</xdr:colOff>
      <xdr:row>4</xdr:row>
      <xdr:rowOff>0</xdr:rowOff>
    </xdr:from>
    <xdr:to>
      <xdr:col>26</xdr:col>
      <xdr:colOff>205740</xdr:colOff>
      <xdr:row>4</xdr:row>
      <xdr:rowOff>114300</xdr:rowOff>
    </xdr:to>
    <xdr:sp macro="" textlink="">
      <xdr:nvSpPr>
        <xdr:cNvPr id="9" name="Seta: para a Direita 8">
          <a:extLst>
            <a:ext uri="{FF2B5EF4-FFF2-40B4-BE49-F238E27FC236}">
              <a16:creationId xmlns:a16="http://schemas.microsoft.com/office/drawing/2014/main" id="{6DC39778-AABE-4512-A48F-75B134CAFD76}"/>
            </a:ext>
          </a:extLst>
        </xdr:cNvPr>
        <xdr:cNvSpPr/>
      </xdr:nvSpPr>
      <xdr:spPr>
        <a:xfrm>
          <a:off x="18564225" y="1276350"/>
          <a:ext cx="20574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0</xdr:colOff>
      <xdr:row>5</xdr:row>
      <xdr:rowOff>0</xdr:rowOff>
    </xdr:from>
    <xdr:to>
      <xdr:col>26</xdr:col>
      <xdr:colOff>205740</xdr:colOff>
      <xdr:row>5</xdr:row>
      <xdr:rowOff>114300</xdr:rowOff>
    </xdr:to>
    <xdr:sp macro="" textlink="">
      <xdr:nvSpPr>
        <xdr:cNvPr id="10" name="Seta: para a Direita 9">
          <a:extLst>
            <a:ext uri="{FF2B5EF4-FFF2-40B4-BE49-F238E27FC236}">
              <a16:creationId xmlns:a16="http://schemas.microsoft.com/office/drawing/2014/main" id="{E4DDF809-FEC9-427F-B245-D55CAA857141}"/>
            </a:ext>
          </a:extLst>
        </xdr:cNvPr>
        <xdr:cNvSpPr/>
      </xdr:nvSpPr>
      <xdr:spPr>
        <a:xfrm>
          <a:off x="18564225" y="1457325"/>
          <a:ext cx="20574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0</xdr:colOff>
      <xdr:row>6</xdr:row>
      <xdr:rowOff>0</xdr:rowOff>
    </xdr:from>
    <xdr:to>
      <xdr:col>26</xdr:col>
      <xdr:colOff>205740</xdr:colOff>
      <xdr:row>6</xdr:row>
      <xdr:rowOff>114300</xdr:rowOff>
    </xdr:to>
    <xdr:sp macro="" textlink="">
      <xdr:nvSpPr>
        <xdr:cNvPr id="13" name="Seta: para a Direita 12">
          <a:extLst>
            <a:ext uri="{FF2B5EF4-FFF2-40B4-BE49-F238E27FC236}">
              <a16:creationId xmlns:a16="http://schemas.microsoft.com/office/drawing/2014/main" id="{51F3B35F-DD69-49F3-AF9D-522783A157D1}"/>
            </a:ext>
          </a:extLst>
        </xdr:cNvPr>
        <xdr:cNvSpPr/>
      </xdr:nvSpPr>
      <xdr:spPr>
        <a:xfrm>
          <a:off x="18564225" y="1638300"/>
          <a:ext cx="20574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0</xdr:colOff>
      <xdr:row>7</xdr:row>
      <xdr:rowOff>0</xdr:rowOff>
    </xdr:from>
    <xdr:to>
      <xdr:col>26</xdr:col>
      <xdr:colOff>205740</xdr:colOff>
      <xdr:row>7</xdr:row>
      <xdr:rowOff>114300</xdr:rowOff>
    </xdr:to>
    <xdr:sp macro="" textlink="">
      <xdr:nvSpPr>
        <xdr:cNvPr id="14" name="Seta: para a Direita 13">
          <a:extLst>
            <a:ext uri="{FF2B5EF4-FFF2-40B4-BE49-F238E27FC236}">
              <a16:creationId xmlns:a16="http://schemas.microsoft.com/office/drawing/2014/main" id="{20214B2A-D1A4-4447-951E-943B795BBD2F}"/>
            </a:ext>
          </a:extLst>
        </xdr:cNvPr>
        <xdr:cNvSpPr/>
      </xdr:nvSpPr>
      <xdr:spPr>
        <a:xfrm>
          <a:off x="18564225" y="1819275"/>
          <a:ext cx="20574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0</xdr:colOff>
      <xdr:row>8</xdr:row>
      <xdr:rowOff>0</xdr:rowOff>
    </xdr:from>
    <xdr:to>
      <xdr:col>26</xdr:col>
      <xdr:colOff>205740</xdr:colOff>
      <xdr:row>8</xdr:row>
      <xdr:rowOff>114300</xdr:rowOff>
    </xdr:to>
    <xdr:sp macro="" textlink="">
      <xdr:nvSpPr>
        <xdr:cNvPr id="15" name="Seta: para a Direita 14">
          <a:extLst>
            <a:ext uri="{FF2B5EF4-FFF2-40B4-BE49-F238E27FC236}">
              <a16:creationId xmlns:a16="http://schemas.microsoft.com/office/drawing/2014/main" id="{287F1B17-D945-496E-BEE5-4B159E6BE41F}"/>
            </a:ext>
          </a:extLst>
        </xdr:cNvPr>
        <xdr:cNvSpPr/>
      </xdr:nvSpPr>
      <xdr:spPr>
        <a:xfrm>
          <a:off x="18564225" y="2000250"/>
          <a:ext cx="20574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9525</xdr:colOff>
      <xdr:row>3</xdr:row>
      <xdr:rowOff>19050</xdr:rowOff>
    </xdr:from>
    <xdr:to>
      <xdr:col>26</xdr:col>
      <xdr:colOff>219075</xdr:colOff>
      <xdr:row>3</xdr:row>
      <xdr:rowOff>133350</xdr:rowOff>
    </xdr:to>
    <xdr:sp macro="" textlink="">
      <xdr:nvSpPr>
        <xdr:cNvPr id="16" name="Seta: para a Direita 15">
          <a:extLst>
            <a:ext uri="{FF2B5EF4-FFF2-40B4-BE49-F238E27FC236}">
              <a16:creationId xmlns:a16="http://schemas.microsoft.com/office/drawing/2014/main" id="{1D3F504B-2038-4B3D-8740-F8507466ECBD}"/>
            </a:ext>
          </a:extLst>
        </xdr:cNvPr>
        <xdr:cNvSpPr/>
      </xdr:nvSpPr>
      <xdr:spPr>
        <a:xfrm>
          <a:off x="18573750" y="1114425"/>
          <a:ext cx="20955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0</xdr:colOff>
      <xdr:row>13</xdr:row>
      <xdr:rowOff>0</xdr:rowOff>
    </xdr:from>
    <xdr:to>
      <xdr:col>26</xdr:col>
      <xdr:colOff>205740</xdr:colOff>
      <xdr:row>13</xdr:row>
      <xdr:rowOff>114300</xdr:rowOff>
    </xdr:to>
    <xdr:sp macro="" textlink="">
      <xdr:nvSpPr>
        <xdr:cNvPr id="17" name="Seta: para a Direita 16">
          <a:extLst>
            <a:ext uri="{FF2B5EF4-FFF2-40B4-BE49-F238E27FC236}">
              <a16:creationId xmlns:a16="http://schemas.microsoft.com/office/drawing/2014/main" id="{81B0CD70-E66D-4289-B9DC-DB8D59ECAA08}"/>
            </a:ext>
          </a:extLst>
        </xdr:cNvPr>
        <xdr:cNvSpPr/>
      </xdr:nvSpPr>
      <xdr:spPr>
        <a:xfrm>
          <a:off x="18564225" y="914400"/>
          <a:ext cx="20955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205740</xdr:colOff>
      <xdr:row>15</xdr:row>
      <xdr:rowOff>114300</xdr:rowOff>
    </xdr:to>
    <xdr:sp macro="" textlink="">
      <xdr:nvSpPr>
        <xdr:cNvPr id="18" name="Seta: para a Direita 17">
          <a:extLst>
            <a:ext uri="{FF2B5EF4-FFF2-40B4-BE49-F238E27FC236}">
              <a16:creationId xmlns:a16="http://schemas.microsoft.com/office/drawing/2014/main" id="{FD6C1A29-021D-4FEC-A677-12A280F60F30}"/>
            </a:ext>
          </a:extLst>
        </xdr:cNvPr>
        <xdr:cNvSpPr/>
      </xdr:nvSpPr>
      <xdr:spPr>
        <a:xfrm>
          <a:off x="18564225" y="1276350"/>
          <a:ext cx="20955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205740</xdr:colOff>
      <xdr:row>16</xdr:row>
      <xdr:rowOff>114300</xdr:rowOff>
    </xdr:to>
    <xdr:sp macro="" textlink="">
      <xdr:nvSpPr>
        <xdr:cNvPr id="19" name="Seta: para a Direita 18">
          <a:extLst>
            <a:ext uri="{FF2B5EF4-FFF2-40B4-BE49-F238E27FC236}">
              <a16:creationId xmlns:a16="http://schemas.microsoft.com/office/drawing/2014/main" id="{FB536777-80A2-48FA-A79D-0934E7F52099}"/>
            </a:ext>
          </a:extLst>
        </xdr:cNvPr>
        <xdr:cNvSpPr/>
      </xdr:nvSpPr>
      <xdr:spPr>
        <a:xfrm>
          <a:off x="18564225" y="1457325"/>
          <a:ext cx="20955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205740</xdr:colOff>
      <xdr:row>17</xdr:row>
      <xdr:rowOff>114300</xdr:rowOff>
    </xdr:to>
    <xdr:sp macro="" textlink="">
      <xdr:nvSpPr>
        <xdr:cNvPr id="20" name="Seta: para a Direita 19">
          <a:extLst>
            <a:ext uri="{FF2B5EF4-FFF2-40B4-BE49-F238E27FC236}">
              <a16:creationId xmlns:a16="http://schemas.microsoft.com/office/drawing/2014/main" id="{603CE50B-D802-4480-B386-8E1CA2E9EC6A}"/>
            </a:ext>
          </a:extLst>
        </xdr:cNvPr>
        <xdr:cNvSpPr/>
      </xdr:nvSpPr>
      <xdr:spPr>
        <a:xfrm>
          <a:off x="18564225" y="1638300"/>
          <a:ext cx="20955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205740</xdr:colOff>
      <xdr:row>18</xdr:row>
      <xdr:rowOff>114300</xdr:rowOff>
    </xdr:to>
    <xdr:sp macro="" textlink="">
      <xdr:nvSpPr>
        <xdr:cNvPr id="21" name="Seta: para a Direita 20">
          <a:extLst>
            <a:ext uri="{FF2B5EF4-FFF2-40B4-BE49-F238E27FC236}">
              <a16:creationId xmlns:a16="http://schemas.microsoft.com/office/drawing/2014/main" id="{91D4E8A1-CDF8-4A7C-A90E-220F583710A0}"/>
            </a:ext>
          </a:extLst>
        </xdr:cNvPr>
        <xdr:cNvSpPr/>
      </xdr:nvSpPr>
      <xdr:spPr>
        <a:xfrm>
          <a:off x="18564225" y="1819275"/>
          <a:ext cx="20955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0</xdr:colOff>
      <xdr:row>19</xdr:row>
      <xdr:rowOff>0</xdr:rowOff>
    </xdr:from>
    <xdr:to>
      <xdr:col>26</xdr:col>
      <xdr:colOff>205740</xdr:colOff>
      <xdr:row>19</xdr:row>
      <xdr:rowOff>114300</xdr:rowOff>
    </xdr:to>
    <xdr:sp macro="" textlink="">
      <xdr:nvSpPr>
        <xdr:cNvPr id="22" name="Seta: para a Direita 21">
          <a:extLst>
            <a:ext uri="{FF2B5EF4-FFF2-40B4-BE49-F238E27FC236}">
              <a16:creationId xmlns:a16="http://schemas.microsoft.com/office/drawing/2014/main" id="{0E05BB33-E793-41FF-846B-A001D3EDE8DC}"/>
            </a:ext>
          </a:extLst>
        </xdr:cNvPr>
        <xdr:cNvSpPr/>
      </xdr:nvSpPr>
      <xdr:spPr>
        <a:xfrm>
          <a:off x="18564225" y="2000250"/>
          <a:ext cx="20955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9525</xdr:colOff>
      <xdr:row>14</xdr:row>
      <xdr:rowOff>19050</xdr:rowOff>
    </xdr:from>
    <xdr:to>
      <xdr:col>26</xdr:col>
      <xdr:colOff>219075</xdr:colOff>
      <xdr:row>14</xdr:row>
      <xdr:rowOff>133350</xdr:rowOff>
    </xdr:to>
    <xdr:sp macro="" textlink="">
      <xdr:nvSpPr>
        <xdr:cNvPr id="23" name="Seta: para a Direita 22">
          <a:extLst>
            <a:ext uri="{FF2B5EF4-FFF2-40B4-BE49-F238E27FC236}">
              <a16:creationId xmlns:a16="http://schemas.microsoft.com/office/drawing/2014/main" id="{95E242E8-DE86-4B3D-B396-393CFF798AD7}"/>
            </a:ext>
          </a:extLst>
        </xdr:cNvPr>
        <xdr:cNvSpPr/>
      </xdr:nvSpPr>
      <xdr:spPr>
        <a:xfrm>
          <a:off x="18575655" y="1110615"/>
          <a:ext cx="20574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435476</xdr:colOff>
      <xdr:row>21</xdr:row>
      <xdr:rowOff>125730</xdr:rowOff>
    </xdr:from>
    <xdr:to>
      <xdr:col>27</xdr:col>
      <xdr:colOff>684497</xdr:colOff>
      <xdr:row>32</xdr:row>
      <xdr:rowOff>55244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3CC7F8AE-7EE9-4236-8BA8-EF5DFCCA8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494376" y="4316730"/>
          <a:ext cx="5363946" cy="1914524"/>
        </a:xfrm>
        <a:prstGeom prst="rect">
          <a:avLst/>
        </a:prstGeom>
      </xdr:spPr>
    </xdr:pic>
    <xdr:clientData/>
  </xdr:twoCellAnchor>
  <xdr:twoCellAnchor>
    <xdr:from>
      <xdr:col>18</xdr:col>
      <xdr:colOff>285750</xdr:colOff>
      <xdr:row>18</xdr:row>
      <xdr:rowOff>66675</xdr:rowOff>
    </xdr:from>
    <xdr:to>
      <xdr:col>20</xdr:col>
      <xdr:colOff>361950</xdr:colOff>
      <xdr:row>19</xdr:row>
      <xdr:rowOff>133350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4A5AF422-D11C-4FC5-8661-994244833B87}"/>
            </a:ext>
          </a:extLst>
        </xdr:cNvPr>
        <xdr:cNvSpPr txBox="1"/>
      </xdr:nvSpPr>
      <xdr:spPr>
        <a:xfrm>
          <a:off x="12439650" y="3705225"/>
          <a:ext cx="129540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Zech et. al (2019)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355985</xdr:colOff>
      <xdr:row>120</xdr:row>
      <xdr:rowOff>39485</xdr:rowOff>
    </xdr:from>
    <xdr:to>
      <xdr:col>53</xdr:col>
      <xdr:colOff>526223</xdr:colOff>
      <xdr:row>128</xdr:row>
      <xdr:rowOff>84687</xdr:rowOff>
    </xdr:to>
    <xdr:sp macro="" textlink="">
      <xdr:nvSpPr>
        <xdr:cNvPr id="2" name="Chave Esquerda 1">
          <a:extLst>
            <a:ext uri="{FF2B5EF4-FFF2-40B4-BE49-F238E27FC236}">
              <a16:creationId xmlns:a16="http://schemas.microsoft.com/office/drawing/2014/main" id="{9ABBE9C5-3D1D-4920-B496-867B00940B13}"/>
            </a:ext>
          </a:extLst>
        </xdr:cNvPr>
        <xdr:cNvSpPr/>
      </xdr:nvSpPr>
      <xdr:spPr>
        <a:xfrm>
          <a:off x="36476902" y="21999902"/>
          <a:ext cx="170238" cy="148453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98214</xdr:colOff>
      <xdr:row>122</xdr:row>
      <xdr:rowOff>170391</xdr:rowOff>
    </xdr:from>
    <xdr:to>
      <xdr:col>53</xdr:col>
      <xdr:colOff>328084</xdr:colOff>
      <xdr:row>125</xdr:row>
      <xdr:rowOff>128905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23FAEC57-5EA4-4BCC-AAB0-0B8B0887870B}"/>
            </a:ext>
          </a:extLst>
        </xdr:cNvPr>
        <xdr:cNvSpPr txBox="1"/>
      </xdr:nvSpPr>
      <xdr:spPr>
        <a:xfrm>
          <a:off x="35605297" y="22490641"/>
          <a:ext cx="843704" cy="4982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FF0000"/>
              </a:solidFill>
            </a:rPr>
            <a:t>Poorly reliable</a:t>
          </a:r>
        </a:p>
      </xdr:txBody>
    </xdr:sp>
    <xdr:clientData/>
  </xdr:twoCellAnchor>
  <xdr:twoCellAnchor>
    <xdr:from>
      <xdr:col>53</xdr:col>
      <xdr:colOff>349212</xdr:colOff>
      <xdr:row>130</xdr:row>
      <xdr:rowOff>50069</xdr:rowOff>
    </xdr:from>
    <xdr:to>
      <xdr:col>53</xdr:col>
      <xdr:colOff>515640</xdr:colOff>
      <xdr:row>138</xdr:row>
      <xdr:rowOff>99080</xdr:rowOff>
    </xdr:to>
    <xdr:sp macro="" textlink="">
      <xdr:nvSpPr>
        <xdr:cNvPr id="5" name="Chave Esquerda 4">
          <a:extLst>
            <a:ext uri="{FF2B5EF4-FFF2-40B4-BE49-F238E27FC236}">
              <a16:creationId xmlns:a16="http://schemas.microsoft.com/office/drawing/2014/main" id="{0FC94174-C5C7-44C9-A49F-796E0D811025}"/>
            </a:ext>
          </a:extLst>
        </xdr:cNvPr>
        <xdr:cNvSpPr/>
      </xdr:nvSpPr>
      <xdr:spPr>
        <a:xfrm>
          <a:off x="36470129" y="23809652"/>
          <a:ext cx="166428" cy="148834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83821</xdr:colOff>
      <xdr:row>133</xdr:row>
      <xdr:rowOff>1058</xdr:rowOff>
    </xdr:from>
    <xdr:to>
      <xdr:col>53</xdr:col>
      <xdr:colOff>313691</xdr:colOff>
      <xdr:row>135</xdr:row>
      <xdr:rowOff>147108</xdr:rowOff>
    </xdr:to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6DED7E92-68E8-473D-806B-3BD2259712AD}"/>
            </a:ext>
          </a:extLst>
        </xdr:cNvPr>
        <xdr:cNvSpPr txBox="1"/>
      </xdr:nvSpPr>
      <xdr:spPr>
        <a:xfrm>
          <a:off x="35590904" y="24300391"/>
          <a:ext cx="843704" cy="50588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4">
                  <a:lumMod val="75000"/>
                </a:schemeClr>
              </a:solidFill>
            </a:rPr>
            <a:t>Moderate reliable</a:t>
          </a:r>
        </a:p>
      </xdr:txBody>
    </xdr:sp>
    <xdr:clientData/>
  </xdr:twoCellAnchor>
  <xdr:twoCellAnchor>
    <xdr:from>
      <xdr:col>53</xdr:col>
      <xdr:colOff>329950</xdr:colOff>
      <xdr:row>140</xdr:row>
      <xdr:rowOff>43295</xdr:rowOff>
    </xdr:from>
    <xdr:to>
      <xdr:col>53</xdr:col>
      <xdr:colOff>492568</xdr:colOff>
      <xdr:row>148</xdr:row>
      <xdr:rowOff>84687</xdr:rowOff>
    </xdr:to>
    <xdr:sp macro="" textlink="">
      <xdr:nvSpPr>
        <xdr:cNvPr id="7" name="Chave Esquerda 6">
          <a:extLst>
            <a:ext uri="{FF2B5EF4-FFF2-40B4-BE49-F238E27FC236}">
              <a16:creationId xmlns:a16="http://schemas.microsoft.com/office/drawing/2014/main" id="{8A134F7B-C7B9-4C7A-B0E9-4FF059B9B0BD}"/>
            </a:ext>
          </a:extLst>
        </xdr:cNvPr>
        <xdr:cNvSpPr/>
      </xdr:nvSpPr>
      <xdr:spPr>
        <a:xfrm>
          <a:off x="36450867" y="25602045"/>
          <a:ext cx="162618" cy="148072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64559</xdr:colOff>
      <xdr:row>142</xdr:row>
      <xdr:rowOff>162771</xdr:rowOff>
    </xdr:from>
    <xdr:to>
      <xdr:col>53</xdr:col>
      <xdr:colOff>294429</xdr:colOff>
      <xdr:row>145</xdr:row>
      <xdr:rowOff>128905</xdr:rowOff>
    </xdr:to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A86703E5-0D5B-4D47-8E42-7BB64E0A9EBC}"/>
            </a:ext>
          </a:extLst>
        </xdr:cNvPr>
        <xdr:cNvSpPr txBox="1"/>
      </xdr:nvSpPr>
      <xdr:spPr>
        <a:xfrm>
          <a:off x="35571642" y="26081354"/>
          <a:ext cx="843704" cy="50588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6"/>
              </a:solidFill>
            </a:rPr>
            <a:t>Reliable</a:t>
          </a:r>
        </a:p>
      </xdr:txBody>
    </xdr:sp>
    <xdr:clientData/>
  </xdr:twoCellAnchor>
  <xdr:twoCellAnchor>
    <xdr:from>
      <xdr:col>53</xdr:col>
      <xdr:colOff>336723</xdr:colOff>
      <xdr:row>150</xdr:row>
      <xdr:rowOff>66367</xdr:rowOff>
    </xdr:from>
    <xdr:to>
      <xdr:col>53</xdr:col>
      <xdr:colOff>506961</xdr:colOff>
      <xdr:row>158</xdr:row>
      <xdr:rowOff>107759</xdr:rowOff>
    </xdr:to>
    <xdr:sp macro="" textlink="">
      <xdr:nvSpPr>
        <xdr:cNvPr id="9" name="Chave Esquerda 8">
          <a:extLst>
            <a:ext uri="{FF2B5EF4-FFF2-40B4-BE49-F238E27FC236}">
              <a16:creationId xmlns:a16="http://schemas.microsoft.com/office/drawing/2014/main" id="{2DD3C627-4ADA-408E-A538-D409B4DF8A3C}"/>
            </a:ext>
          </a:extLst>
        </xdr:cNvPr>
        <xdr:cNvSpPr/>
      </xdr:nvSpPr>
      <xdr:spPr>
        <a:xfrm>
          <a:off x="36457640" y="27424284"/>
          <a:ext cx="170238" cy="148072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71332</xdr:colOff>
      <xdr:row>153</xdr:row>
      <xdr:rowOff>5926</xdr:rowOff>
    </xdr:from>
    <xdr:to>
      <xdr:col>53</xdr:col>
      <xdr:colOff>305012</xdr:colOff>
      <xdr:row>155</xdr:row>
      <xdr:rowOff>155787</xdr:rowOff>
    </xdr:to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3FDAC2C9-D8CE-4679-8428-3D39C4145445}"/>
            </a:ext>
          </a:extLst>
        </xdr:cNvPr>
        <xdr:cNvSpPr txBox="1"/>
      </xdr:nvSpPr>
      <xdr:spPr>
        <a:xfrm>
          <a:off x="35578415" y="27903593"/>
          <a:ext cx="847514" cy="5096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6">
                  <a:lumMod val="75000"/>
                </a:schemeClr>
              </a:solidFill>
            </a:rPr>
            <a:t>High reliability</a:t>
          </a:r>
        </a:p>
      </xdr:txBody>
    </xdr:sp>
    <xdr:clientData/>
  </xdr:twoCellAnchor>
  <xdr:twoCellAnchor>
    <xdr:from>
      <xdr:col>53</xdr:col>
      <xdr:colOff>458893</xdr:colOff>
      <xdr:row>165</xdr:row>
      <xdr:rowOff>2116</xdr:rowOff>
    </xdr:from>
    <xdr:to>
      <xdr:col>63</xdr:col>
      <xdr:colOff>62438</xdr:colOff>
      <xdr:row>189</xdr:row>
      <xdr:rowOff>127000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4B1FEE28-B13F-41BF-BBD3-3FD7048B7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73</xdr:col>
      <xdr:colOff>355985</xdr:colOff>
      <xdr:row>120</xdr:row>
      <xdr:rowOff>39485</xdr:rowOff>
    </xdr:from>
    <xdr:to>
      <xdr:col>73</xdr:col>
      <xdr:colOff>526223</xdr:colOff>
      <xdr:row>128</xdr:row>
      <xdr:rowOff>84687</xdr:rowOff>
    </xdr:to>
    <xdr:sp macro="" textlink="">
      <xdr:nvSpPr>
        <xdr:cNvPr id="15" name="Chave Esquerda 14">
          <a:extLst>
            <a:ext uri="{FF2B5EF4-FFF2-40B4-BE49-F238E27FC236}">
              <a16:creationId xmlns:a16="http://schemas.microsoft.com/office/drawing/2014/main" id="{E86FE743-575B-4279-924F-252E43F6832A}"/>
            </a:ext>
          </a:extLst>
        </xdr:cNvPr>
        <xdr:cNvSpPr/>
      </xdr:nvSpPr>
      <xdr:spPr>
        <a:xfrm>
          <a:off x="36480712" y="22010485"/>
          <a:ext cx="164523" cy="148644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72</xdr:col>
      <xdr:colOff>98214</xdr:colOff>
      <xdr:row>122</xdr:row>
      <xdr:rowOff>170391</xdr:rowOff>
    </xdr:from>
    <xdr:to>
      <xdr:col>73</xdr:col>
      <xdr:colOff>328084</xdr:colOff>
      <xdr:row>125</xdr:row>
      <xdr:rowOff>128905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0BC5989F-D450-4323-9D6A-751DEA995803}"/>
            </a:ext>
          </a:extLst>
        </xdr:cNvPr>
        <xdr:cNvSpPr txBox="1"/>
      </xdr:nvSpPr>
      <xdr:spPr>
        <a:xfrm>
          <a:off x="35601487" y="22505034"/>
          <a:ext cx="843704" cy="4982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FF0000"/>
              </a:solidFill>
            </a:rPr>
            <a:t>Poorly reliable</a:t>
          </a:r>
        </a:p>
      </xdr:txBody>
    </xdr:sp>
    <xdr:clientData/>
  </xdr:twoCellAnchor>
  <xdr:twoCellAnchor>
    <xdr:from>
      <xdr:col>73</xdr:col>
      <xdr:colOff>349212</xdr:colOff>
      <xdr:row>130</xdr:row>
      <xdr:rowOff>50069</xdr:rowOff>
    </xdr:from>
    <xdr:to>
      <xdr:col>73</xdr:col>
      <xdr:colOff>515640</xdr:colOff>
      <xdr:row>138</xdr:row>
      <xdr:rowOff>99080</xdr:rowOff>
    </xdr:to>
    <xdr:sp macro="" textlink="">
      <xdr:nvSpPr>
        <xdr:cNvPr id="17" name="Chave Esquerda 16">
          <a:extLst>
            <a:ext uri="{FF2B5EF4-FFF2-40B4-BE49-F238E27FC236}">
              <a16:creationId xmlns:a16="http://schemas.microsoft.com/office/drawing/2014/main" id="{0160313D-2FAD-4A3C-BCC2-9FBC4BBD1DC7}"/>
            </a:ext>
          </a:extLst>
        </xdr:cNvPr>
        <xdr:cNvSpPr/>
      </xdr:nvSpPr>
      <xdr:spPr>
        <a:xfrm>
          <a:off x="36472034" y="23824046"/>
          <a:ext cx="160713" cy="1480724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72</xdr:col>
      <xdr:colOff>83821</xdr:colOff>
      <xdr:row>133</xdr:row>
      <xdr:rowOff>1058</xdr:rowOff>
    </xdr:from>
    <xdr:to>
      <xdr:col>73</xdr:col>
      <xdr:colOff>313691</xdr:colOff>
      <xdr:row>135</xdr:row>
      <xdr:rowOff>147108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52225DCE-2245-432D-A602-31703430EFE5}"/>
            </a:ext>
          </a:extLst>
        </xdr:cNvPr>
        <xdr:cNvSpPr txBox="1"/>
      </xdr:nvSpPr>
      <xdr:spPr>
        <a:xfrm>
          <a:off x="35592809" y="24310975"/>
          <a:ext cx="843704" cy="5039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4">
                  <a:lumMod val="75000"/>
                </a:schemeClr>
              </a:solidFill>
            </a:rPr>
            <a:t>Moderate reliable</a:t>
          </a:r>
        </a:p>
      </xdr:txBody>
    </xdr:sp>
    <xdr:clientData/>
  </xdr:twoCellAnchor>
  <xdr:twoCellAnchor>
    <xdr:from>
      <xdr:col>73</xdr:col>
      <xdr:colOff>329950</xdr:colOff>
      <xdr:row>140</xdr:row>
      <xdr:rowOff>43295</xdr:rowOff>
    </xdr:from>
    <xdr:to>
      <xdr:col>73</xdr:col>
      <xdr:colOff>492568</xdr:colOff>
      <xdr:row>148</xdr:row>
      <xdr:rowOff>84687</xdr:rowOff>
    </xdr:to>
    <xdr:sp macro="" textlink="">
      <xdr:nvSpPr>
        <xdr:cNvPr id="19" name="Chave Esquerda 18">
          <a:extLst>
            <a:ext uri="{FF2B5EF4-FFF2-40B4-BE49-F238E27FC236}">
              <a16:creationId xmlns:a16="http://schemas.microsoft.com/office/drawing/2014/main" id="{623D8B72-A841-499F-A5B6-02555CE52077}"/>
            </a:ext>
          </a:extLst>
        </xdr:cNvPr>
        <xdr:cNvSpPr/>
      </xdr:nvSpPr>
      <xdr:spPr>
        <a:xfrm>
          <a:off x="36447057" y="25614533"/>
          <a:ext cx="166428" cy="148072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72</xdr:col>
      <xdr:colOff>64559</xdr:colOff>
      <xdr:row>142</xdr:row>
      <xdr:rowOff>162771</xdr:rowOff>
    </xdr:from>
    <xdr:to>
      <xdr:col>73</xdr:col>
      <xdr:colOff>294429</xdr:colOff>
      <xdr:row>145</xdr:row>
      <xdr:rowOff>128905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64E14738-1B30-4230-8CDA-EEF5CFA08044}"/>
            </a:ext>
          </a:extLst>
        </xdr:cNvPr>
        <xdr:cNvSpPr txBox="1"/>
      </xdr:nvSpPr>
      <xdr:spPr>
        <a:xfrm>
          <a:off x="35567832" y="26093843"/>
          <a:ext cx="845609" cy="5077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6"/>
              </a:solidFill>
            </a:rPr>
            <a:t>Reliable</a:t>
          </a:r>
        </a:p>
      </xdr:txBody>
    </xdr:sp>
    <xdr:clientData/>
  </xdr:twoCellAnchor>
  <xdr:twoCellAnchor>
    <xdr:from>
      <xdr:col>73</xdr:col>
      <xdr:colOff>336723</xdr:colOff>
      <xdr:row>150</xdr:row>
      <xdr:rowOff>66367</xdr:rowOff>
    </xdr:from>
    <xdr:to>
      <xdr:col>73</xdr:col>
      <xdr:colOff>506961</xdr:colOff>
      <xdr:row>158</xdr:row>
      <xdr:rowOff>107759</xdr:rowOff>
    </xdr:to>
    <xdr:sp macro="" textlink="">
      <xdr:nvSpPr>
        <xdr:cNvPr id="21" name="Chave Esquerda 20">
          <a:extLst>
            <a:ext uri="{FF2B5EF4-FFF2-40B4-BE49-F238E27FC236}">
              <a16:creationId xmlns:a16="http://schemas.microsoft.com/office/drawing/2014/main" id="{55063EA3-96E8-4E5C-A0C7-851EA57607CD}"/>
            </a:ext>
          </a:extLst>
        </xdr:cNvPr>
        <xdr:cNvSpPr/>
      </xdr:nvSpPr>
      <xdr:spPr>
        <a:xfrm>
          <a:off x="36455735" y="27432962"/>
          <a:ext cx="175953" cy="148072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72</xdr:col>
      <xdr:colOff>71332</xdr:colOff>
      <xdr:row>153</xdr:row>
      <xdr:rowOff>5926</xdr:rowOff>
    </xdr:from>
    <xdr:to>
      <xdr:col>73</xdr:col>
      <xdr:colOff>305012</xdr:colOff>
      <xdr:row>155</xdr:row>
      <xdr:rowOff>155787</xdr:rowOff>
    </xdr:to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A349ABD5-205B-4E30-8080-808F5C54A653}"/>
            </a:ext>
          </a:extLst>
        </xdr:cNvPr>
        <xdr:cNvSpPr txBox="1"/>
      </xdr:nvSpPr>
      <xdr:spPr>
        <a:xfrm>
          <a:off x="35576510" y="27916081"/>
          <a:ext cx="849419" cy="5077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6">
                  <a:lumMod val="75000"/>
                </a:schemeClr>
              </a:solidFill>
            </a:rPr>
            <a:t>High reliability</a:t>
          </a:r>
        </a:p>
      </xdr:txBody>
    </xdr:sp>
    <xdr:clientData/>
  </xdr:twoCellAnchor>
  <xdr:twoCellAnchor>
    <xdr:from>
      <xdr:col>53</xdr:col>
      <xdr:colOff>613832</xdr:colOff>
      <xdr:row>197</xdr:row>
      <xdr:rowOff>0</xdr:rowOff>
    </xdr:from>
    <xdr:to>
      <xdr:col>65</xdr:col>
      <xdr:colOff>95249</xdr:colOff>
      <xdr:row>222</xdr:row>
      <xdr:rowOff>10584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D5FDB4C0-CEAE-42D5-A5F7-C6C1669961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355985</xdr:colOff>
      <xdr:row>120</xdr:row>
      <xdr:rowOff>39485</xdr:rowOff>
    </xdr:from>
    <xdr:to>
      <xdr:col>53</xdr:col>
      <xdr:colOff>526223</xdr:colOff>
      <xdr:row>128</xdr:row>
      <xdr:rowOff>84687</xdr:rowOff>
    </xdr:to>
    <xdr:sp macro="" textlink="">
      <xdr:nvSpPr>
        <xdr:cNvPr id="2" name="Chave Esquerda 1">
          <a:extLst>
            <a:ext uri="{FF2B5EF4-FFF2-40B4-BE49-F238E27FC236}">
              <a16:creationId xmlns:a16="http://schemas.microsoft.com/office/drawing/2014/main" id="{680590F7-B5B9-4F89-AB32-ED23CD6E1958}"/>
            </a:ext>
          </a:extLst>
        </xdr:cNvPr>
        <xdr:cNvSpPr/>
      </xdr:nvSpPr>
      <xdr:spPr>
        <a:xfrm>
          <a:off x="14066270" y="22137485"/>
          <a:ext cx="164523" cy="1494907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98214</xdr:colOff>
      <xdr:row>122</xdr:row>
      <xdr:rowOff>170391</xdr:rowOff>
    </xdr:from>
    <xdr:to>
      <xdr:col>53</xdr:col>
      <xdr:colOff>328084</xdr:colOff>
      <xdr:row>125</xdr:row>
      <xdr:rowOff>128905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C3ABA019-001C-42A9-8B7F-60F7F87B7F27}"/>
            </a:ext>
          </a:extLst>
        </xdr:cNvPr>
        <xdr:cNvSpPr txBox="1"/>
      </xdr:nvSpPr>
      <xdr:spPr>
        <a:xfrm>
          <a:off x="13191279" y="22634151"/>
          <a:ext cx="839470" cy="5014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FF0000"/>
              </a:solidFill>
            </a:rPr>
            <a:t>Poorly reliable</a:t>
          </a:r>
        </a:p>
      </xdr:txBody>
    </xdr:sp>
    <xdr:clientData/>
  </xdr:twoCellAnchor>
  <xdr:twoCellAnchor>
    <xdr:from>
      <xdr:col>53</xdr:col>
      <xdr:colOff>349212</xdr:colOff>
      <xdr:row>130</xdr:row>
      <xdr:rowOff>50069</xdr:rowOff>
    </xdr:from>
    <xdr:to>
      <xdr:col>53</xdr:col>
      <xdr:colOff>515640</xdr:colOff>
      <xdr:row>138</xdr:row>
      <xdr:rowOff>99080</xdr:rowOff>
    </xdr:to>
    <xdr:sp macro="" textlink="">
      <xdr:nvSpPr>
        <xdr:cNvPr id="4" name="Chave Esquerda 3">
          <a:extLst>
            <a:ext uri="{FF2B5EF4-FFF2-40B4-BE49-F238E27FC236}">
              <a16:creationId xmlns:a16="http://schemas.microsoft.com/office/drawing/2014/main" id="{DFF82F80-867F-41A6-BF7E-99F09EEDDD0C}"/>
            </a:ext>
          </a:extLst>
        </xdr:cNvPr>
        <xdr:cNvSpPr/>
      </xdr:nvSpPr>
      <xdr:spPr>
        <a:xfrm>
          <a:off x="14057592" y="23961629"/>
          <a:ext cx="160713" cy="1489191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83821</xdr:colOff>
      <xdr:row>133</xdr:row>
      <xdr:rowOff>1058</xdr:rowOff>
    </xdr:from>
    <xdr:to>
      <xdr:col>53</xdr:col>
      <xdr:colOff>313691</xdr:colOff>
      <xdr:row>135</xdr:row>
      <xdr:rowOff>147108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DE1DE161-B771-4859-9481-EF771AE9C0D9}"/>
            </a:ext>
          </a:extLst>
        </xdr:cNvPr>
        <xdr:cNvSpPr txBox="1"/>
      </xdr:nvSpPr>
      <xdr:spPr>
        <a:xfrm>
          <a:off x="13182601" y="24451733"/>
          <a:ext cx="839470" cy="506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4">
                  <a:lumMod val="75000"/>
                </a:schemeClr>
              </a:solidFill>
            </a:rPr>
            <a:t>Moderate reliable</a:t>
          </a:r>
        </a:p>
      </xdr:txBody>
    </xdr:sp>
    <xdr:clientData/>
  </xdr:twoCellAnchor>
  <xdr:twoCellAnchor>
    <xdr:from>
      <xdr:col>53</xdr:col>
      <xdr:colOff>329950</xdr:colOff>
      <xdr:row>140</xdr:row>
      <xdr:rowOff>43295</xdr:rowOff>
    </xdr:from>
    <xdr:to>
      <xdr:col>53</xdr:col>
      <xdr:colOff>492568</xdr:colOff>
      <xdr:row>148</xdr:row>
      <xdr:rowOff>84687</xdr:rowOff>
    </xdr:to>
    <xdr:sp macro="" textlink="">
      <xdr:nvSpPr>
        <xdr:cNvPr id="6" name="Chave Esquerda 5">
          <a:extLst>
            <a:ext uri="{FF2B5EF4-FFF2-40B4-BE49-F238E27FC236}">
              <a16:creationId xmlns:a16="http://schemas.microsoft.com/office/drawing/2014/main" id="{58F1689A-2FFD-4148-BBF7-9CC4DA5F6A12}"/>
            </a:ext>
          </a:extLst>
        </xdr:cNvPr>
        <xdr:cNvSpPr/>
      </xdr:nvSpPr>
      <xdr:spPr>
        <a:xfrm>
          <a:off x="14032615" y="25762700"/>
          <a:ext cx="166428" cy="1489192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64559</xdr:colOff>
      <xdr:row>142</xdr:row>
      <xdr:rowOff>162771</xdr:rowOff>
    </xdr:from>
    <xdr:to>
      <xdr:col>53</xdr:col>
      <xdr:colOff>294429</xdr:colOff>
      <xdr:row>145</xdr:row>
      <xdr:rowOff>128905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B8B3607D-37EE-4AF1-AC8C-BE60AF2D32BB}"/>
            </a:ext>
          </a:extLst>
        </xdr:cNvPr>
        <xdr:cNvSpPr txBox="1"/>
      </xdr:nvSpPr>
      <xdr:spPr>
        <a:xfrm>
          <a:off x="13157624" y="26244126"/>
          <a:ext cx="841375" cy="5109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6"/>
              </a:solidFill>
            </a:rPr>
            <a:t>Reliable</a:t>
          </a:r>
        </a:p>
      </xdr:txBody>
    </xdr:sp>
    <xdr:clientData/>
  </xdr:twoCellAnchor>
  <xdr:twoCellAnchor>
    <xdr:from>
      <xdr:col>53</xdr:col>
      <xdr:colOff>336723</xdr:colOff>
      <xdr:row>150</xdr:row>
      <xdr:rowOff>66367</xdr:rowOff>
    </xdr:from>
    <xdr:to>
      <xdr:col>53</xdr:col>
      <xdr:colOff>506961</xdr:colOff>
      <xdr:row>158</xdr:row>
      <xdr:rowOff>107759</xdr:rowOff>
    </xdr:to>
    <xdr:sp macro="" textlink="">
      <xdr:nvSpPr>
        <xdr:cNvPr id="8" name="Chave Esquerda 7">
          <a:extLst>
            <a:ext uri="{FF2B5EF4-FFF2-40B4-BE49-F238E27FC236}">
              <a16:creationId xmlns:a16="http://schemas.microsoft.com/office/drawing/2014/main" id="{E2F10CC8-2823-48CF-AD5B-2A9A223714EC}"/>
            </a:ext>
          </a:extLst>
        </xdr:cNvPr>
        <xdr:cNvSpPr/>
      </xdr:nvSpPr>
      <xdr:spPr>
        <a:xfrm>
          <a:off x="14041293" y="27591712"/>
          <a:ext cx="175953" cy="1489192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71332</xdr:colOff>
      <xdr:row>153</xdr:row>
      <xdr:rowOff>5926</xdr:rowOff>
    </xdr:from>
    <xdr:to>
      <xdr:col>53</xdr:col>
      <xdr:colOff>305012</xdr:colOff>
      <xdr:row>155</xdr:row>
      <xdr:rowOff>155787</xdr:rowOff>
    </xdr:to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2F35BE5E-8617-4D31-B1D5-616B13DFCCD6}"/>
            </a:ext>
          </a:extLst>
        </xdr:cNvPr>
        <xdr:cNvSpPr txBox="1"/>
      </xdr:nvSpPr>
      <xdr:spPr>
        <a:xfrm>
          <a:off x="13166302" y="28078006"/>
          <a:ext cx="845185" cy="5099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6">
                  <a:lumMod val="75000"/>
                </a:schemeClr>
              </a:solidFill>
            </a:rPr>
            <a:t>High reliability</a:t>
          </a:r>
        </a:p>
      </xdr:txBody>
    </xdr:sp>
    <xdr:clientData/>
  </xdr:twoCellAnchor>
  <xdr:twoCellAnchor>
    <xdr:from>
      <xdr:col>53</xdr:col>
      <xdr:colOff>458893</xdr:colOff>
      <xdr:row>165</xdr:row>
      <xdr:rowOff>2116</xdr:rowOff>
    </xdr:from>
    <xdr:to>
      <xdr:col>63</xdr:col>
      <xdr:colOff>62438</xdr:colOff>
      <xdr:row>189</xdr:row>
      <xdr:rowOff>127000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90FCA62-A824-4503-BAA8-6DFA5BFF9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73</xdr:col>
      <xdr:colOff>355985</xdr:colOff>
      <xdr:row>120</xdr:row>
      <xdr:rowOff>39485</xdr:rowOff>
    </xdr:from>
    <xdr:to>
      <xdr:col>73</xdr:col>
      <xdr:colOff>526223</xdr:colOff>
      <xdr:row>128</xdr:row>
      <xdr:rowOff>84687</xdr:rowOff>
    </xdr:to>
    <xdr:sp macro="" textlink="">
      <xdr:nvSpPr>
        <xdr:cNvPr id="11" name="Chave Esquerda 10">
          <a:extLst>
            <a:ext uri="{FF2B5EF4-FFF2-40B4-BE49-F238E27FC236}">
              <a16:creationId xmlns:a16="http://schemas.microsoft.com/office/drawing/2014/main" id="{B0B0CD7D-9BA3-492D-BEBA-6C74F98F0D33}"/>
            </a:ext>
          </a:extLst>
        </xdr:cNvPr>
        <xdr:cNvSpPr/>
      </xdr:nvSpPr>
      <xdr:spPr>
        <a:xfrm>
          <a:off x="32611445" y="22137485"/>
          <a:ext cx="164523" cy="1494907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72</xdr:col>
      <xdr:colOff>98214</xdr:colOff>
      <xdr:row>122</xdr:row>
      <xdr:rowOff>170391</xdr:rowOff>
    </xdr:from>
    <xdr:to>
      <xdr:col>73</xdr:col>
      <xdr:colOff>328084</xdr:colOff>
      <xdr:row>125</xdr:row>
      <xdr:rowOff>128905</xdr:rowOff>
    </xdr:to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B7C33809-4CF6-424B-8820-9D42E5DE9D73}"/>
            </a:ext>
          </a:extLst>
        </xdr:cNvPr>
        <xdr:cNvSpPr txBox="1"/>
      </xdr:nvSpPr>
      <xdr:spPr>
        <a:xfrm>
          <a:off x="31736454" y="22634151"/>
          <a:ext cx="839470" cy="5014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FF0000"/>
              </a:solidFill>
            </a:rPr>
            <a:t>Poorly reliable</a:t>
          </a:r>
        </a:p>
      </xdr:txBody>
    </xdr:sp>
    <xdr:clientData/>
  </xdr:twoCellAnchor>
  <xdr:twoCellAnchor>
    <xdr:from>
      <xdr:col>73</xdr:col>
      <xdr:colOff>349212</xdr:colOff>
      <xdr:row>130</xdr:row>
      <xdr:rowOff>50069</xdr:rowOff>
    </xdr:from>
    <xdr:to>
      <xdr:col>73</xdr:col>
      <xdr:colOff>515640</xdr:colOff>
      <xdr:row>138</xdr:row>
      <xdr:rowOff>99080</xdr:rowOff>
    </xdr:to>
    <xdr:sp macro="" textlink="">
      <xdr:nvSpPr>
        <xdr:cNvPr id="13" name="Chave Esquerda 12">
          <a:extLst>
            <a:ext uri="{FF2B5EF4-FFF2-40B4-BE49-F238E27FC236}">
              <a16:creationId xmlns:a16="http://schemas.microsoft.com/office/drawing/2014/main" id="{F8F52A05-BF72-4AF7-A38C-6E5BA791A262}"/>
            </a:ext>
          </a:extLst>
        </xdr:cNvPr>
        <xdr:cNvSpPr/>
      </xdr:nvSpPr>
      <xdr:spPr>
        <a:xfrm>
          <a:off x="32602767" y="23961629"/>
          <a:ext cx="160713" cy="1489191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72</xdr:col>
      <xdr:colOff>83821</xdr:colOff>
      <xdr:row>133</xdr:row>
      <xdr:rowOff>1058</xdr:rowOff>
    </xdr:from>
    <xdr:to>
      <xdr:col>73</xdr:col>
      <xdr:colOff>313691</xdr:colOff>
      <xdr:row>135</xdr:row>
      <xdr:rowOff>147108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7E4603A7-5C1C-49EF-9A62-8A18F38A81AA}"/>
            </a:ext>
          </a:extLst>
        </xdr:cNvPr>
        <xdr:cNvSpPr txBox="1"/>
      </xdr:nvSpPr>
      <xdr:spPr>
        <a:xfrm>
          <a:off x="31727776" y="24451733"/>
          <a:ext cx="839470" cy="506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4">
                  <a:lumMod val="75000"/>
                </a:schemeClr>
              </a:solidFill>
            </a:rPr>
            <a:t>Moderate reliable</a:t>
          </a:r>
        </a:p>
      </xdr:txBody>
    </xdr:sp>
    <xdr:clientData/>
  </xdr:twoCellAnchor>
  <xdr:twoCellAnchor>
    <xdr:from>
      <xdr:col>73</xdr:col>
      <xdr:colOff>329950</xdr:colOff>
      <xdr:row>140</xdr:row>
      <xdr:rowOff>43295</xdr:rowOff>
    </xdr:from>
    <xdr:to>
      <xdr:col>73</xdr:col>
      <xdr:colOff>492568</xdr:colOff>
      <xdr:row>148</xdr:row>
      <xdr:rowOff>84687</xdr:rowOff>
    </xdr:to>
    <xdr:sp macro="" textlink="">
      <xdr:nvSpPr>
        <xdr:cNvPr id="15" name="Chave Esquerda 14">
          <a:extLst>
            <a:ext uri="{FF2B5EF4-FFF2-40B4-BE49-F238E27FC236}">
              <a16:creationId xmlns:a16="http://schemas.microsoft.com/office/drawing/2014/main" id="{CB087DA2-5E82-4F97-993C-35B0AE7D4AA5}"/>
            </a:ext>
          </a:extLst>
        </xdr:cNvPr>
        <xdr:cNvSpPr/>
      </xdr:nvSpPr>
      <xdr:spPr>
        <a:xfrm>
          <a:off x="32577790" y="25762700"/>
          <a:ext cx="166428" cy="1489192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72</xdr:col>
      <xdr:colOff>64559</xdr:colOff>
      <xdr:row>142</xdr:row>
      <xdr:rowOff>162771</xdr:rowOff>
    </xdr:from>
    <xdr:to>
      <xdr:col>73</xdr:col>
      <xdr:colOff>294429</xdr:colOff>
      <xdr:row>145</xdr:row>
      <xdr:rowOff>128905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6E203978-B2F7-4F5A-8143-22820570F3E2}"/>
            </a:ext>
          </a:extLst>
        </xdr:cNvPr>
        <xdr:cNvSpPr txBox="1"/>
      </xdr:nvSpPr>
      <xdr:spPr>
        <a:xfrm>
          <a:off x="31702799" y="26244126"/>
          <a:ext cx="841375" cy="5109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6"/>
              </a:solidFill>
            </a:rPr>
            <a:t>Reliable</a:t>
          </a:r>
        </a:p>
      </xdr:txBody>
    </xdr:sp>
    <xdr:clientData/>
  </xdr:twoCellAnchor>
  <xdr:twoCellAnchor>
    <xdr:from>
      <xdr:col>73</xdr:col>
      <xdr:colOff>336723</xdr:colOff>
      <xdr:row>150</xdr:row>
      <xdr:rowOff>66367</xdr:rowOff>
    </xdr:from>
    <xdr:to>
      <xdr:col>73</xdr:col>
      <xdr:colOff>506961</xdr:colOff>
      <xdr:row>158</xdr:row>
      <xdr:rowOff>107759</xdr:rowOff>
    </xdr:to>
    <xdr:sp macro="" textlink="">
      <xdr:nvSpPr>
        <xdr:cNvPr id="17" name="Chave Esquerda 16">
          <a:extLst>
            <a:ext uri="{FF2B5EF4-FFF2-40B4-BE49-F238E27FC236}">
              <a16:creationId xmlns:a16="http://schemas.microsoft.com/office/drawing/2014/main" id="{F2ECA864-4257-43F8-B85D-55A77EC2DAC9}"/>
            </a:ext>
          </a:extLst>
        </xdr:cNvPr>
        <xdr:cNvSpPr/>
      </xdr:nvSpPr>
      <xdr:spPr>
        <a:xfrm>
          <a:off x="32586468" y="27591712"/>
          <a:ext cx="175953" cy="1489192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72</xdr:col>
      <xdr:colOff>71332</xdr:colOff>
      <xdr:row>153</xdr:row>
      <xdr:rowOff>5926</xdr:rowOff>
    </xdr:from>
    <xdr:to>
      <xdr:col>73</xdr:col>
      <xdr:colOff>305012</xdr:colOff>
      <xdr:row>155</xdr:row>
      <xdr:rowOff>155787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EA1F6B5F-4EBE-450E-9DD4-E584C11EACAD}"/>
            </a:ext>
          </a:extLst>
        </xdr:cNvPr>
        <xdr:cNvSpPr txBox="1"/>
      </xdr:nvSpPr>
      <xdr:spPr>
        <a:xfrm>
          <a:off x="31711477" y="28078006"/>
          <a:ext cx="845185" cy="5099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6">
                  <a:lumMod val="75000"/>
                </a:schemeClr>
              </a:solidFill>
            </a:rPr>
            <a:t>High reliability</a:t>
          </a:r>
        </a:p>
      </xdr:txBody>
    </xdr:sp>
    <xdr:clientData/>
  </xdr:twoCellAnchor>
  <xdr:twoCellAnchor>
    <xdr:from>
      <xdr:col>53</xdr:col>
      <xdr:colOff>613832</xdr:colOff>
      <xdr:row>197</xdr:row>
      <xdr:rowOff>0</xdr:rowOff>
    </xdr:from>
    <xdr:to>
      <xdr:col>65</xdr:col>
      <xdr:colOff>95249</xdr:colOff>
      <xdr:row>222</xdr:row>
      <xdr:rowOff>10584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ED3E0927-4326-447D-81C2-965DE3E7EE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1277619</xdr:colOff>
      <xdr:row>12</xdr:row>
      <xdr:rowOff>57995</xdr:rowOff>
    </xdr:from>
    <xdr:to>
      <xdr:col>24</xdr:col>
      <xdr:colOff>585892</xdr:colOff>
      <xdr:row>42</xdr:row>
      <xdr:rowOff>118321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F954087-489C-4DFD-A3CE-01BD257B8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2474595</xdr:colOff>
      <xdr:row>0</xdr:row>
      <xdr:rowOff>118109</xdr:rowOff>
    </xdr:from>
    <xdr:to>
      <xdr:col>5</xdr:col>
      <xdr:colOff>66675</xdr:colOff>
      <xdr:row>2</xdr:row>
      <xdr:rowOff>136520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3">
              <a:extLst>
                <a:ext uri="{FF2B5EF4-FFF2-40B4-BE49-F238E27FC236}">
                  <a16:creationId xmlns:a16="http://schemas.microsoft.com/office/drawing/2014/main" id="{AB814990-1425-4FF7-B410-A340C85886AD}"/>
                </a:ext>
              </a:extLst>
            </xdr:cNvPr>
            <xdr:cNvSpPr txBox="1"/>
          </xdr:nvSpPr>
          <xdr:spPr>
            <a:xfrm>
              <a:off x="2474595" y="118109"/>
              <a:ext cx="3611880" cy="380361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𝐴𝐼𝐶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𝑀𝑜𝑑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n-US" sz="1100" i="1">
                        <a:latin typeface="Cambria Math" panose="02040503050406030204" pitchFamily="18" charset="0"/>
                        <a:ea typeface="Calibri" panose="020F0502020204030204" pitchFamily="34" charset="0"/>
                        <a:cs typeface="Times New Roman" panose="02020603050405020304" pitchFamily="18" charset="0"/>
                      </a:rPr>
                      <m:t>𝑁</m:t>
                    </m:r>
                    <m:func>
                      <m:funcPr>
                        <m:ctrlPr>
                          <a:rPr lang="en-US" sz="1100" i="1">
                            <a:latin typeface="Cambria Math" panose="02040503050406030204" pitchFamily="18" charset="0"/>
                            <a:ea typeface="Calibri" panose="020F0502020204030204" pitchFamily="34" charset="0"/>
                            <a:cs typeface="Times New Roman" panose="020206030504050203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>
                            <a:latin typeface="Cambria Math" panose="02040503050406030204" pitchFamily="18" charset="0"/>
                            <a:ea typeface="Calibri" panose="020F0502020204030204" pitchFamily="34" charset="0"/>
                            <a:cs typeface="Times New Roman" panose="020206030504050203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US" sz="1100" i="1">
                                <a:latin typeface="Cambria Math" panose="02040503050406030204" pitchFamily="18" charset="0"/>
                                <a:ea typeface="Calibri" panose="020F0502020204030204" pitchFamily="34" charset="0"/>
                                <a:cs typeface="Times New Roman" panose="020206030504050203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i="1">
                                    <a:latin typeface="Cambria Math" panose="02040503050406030204" pitchFamily="18" charset="0"/>
                                    <a:cs typeface="Times New Roman" panose="020206030504050203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i="1">
                                    <a:latin typeface="Cambria Math" panose="02040503050406030204" pitchFamily="18" charset="0"/>
                                    <a:cs typeface="Times New Roman" panose="02020603050405020304" pitchFamily="18" charset="0"/>
                                  </a:rPr>
                                  <m:t>𝑆𝑆𝐸</m:t>
                                </m:r>
                              </m:num>
                              <m:den>
                                <m:r>
                                  <a:rPr lang="en-US" sz="1100" i="1">
                                    <a:latin typeface="Cambria Math" panose="02040503050406030204" pitchFamily="18" charset="0"/>
                                    <a:cs typeface="Times New Roman" panose="02020603050405020304" pitchFamily="18" charset="0"/>
                                  </a:rPr>
                                  <m:t>𝑁</m:t>
                                </m:r>
                              </m:den>
                            </m:f>
                          </m:e>
                        </m:d>
                      </m:e>
                    </m:func>
                    <m:r>
                      <a:rPr lang="en-US" sz="1100" b="0" i="1">
                        <a:latin typeface="Cambria Math" panose="02040503050406030204" pitchFamily="18" charset="0"/>
                      </a:rPr>
                      <m:t>+2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𝐾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𝑁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𝑢𝑒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+0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𝑁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𝑜𝑒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CaixaDeTexto 3">
              <a:extLst>
                <a:ext uri="{FF2B5EF4-FFF2-40B4-BE49-F238E27FC236}">
                  <a16:creationId xmlns:a16="http://schemas.microsoft.com/office/drawing/2014/main" id="{AB814990-1425-4FF7-B410-A340C85886AD}"/>
                </a:ext>
              </a:extLst>
            </xdr:cNvPr>
            <xdr:cNvSpPr txBox="1"/>
          </xdr:nvSpPr>
          <xdr:spPr>
            <a:xfrm>
              <a:off x="2474595" y="118109"/>
              <a:ext cx="3611880" cy="380361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〖𝐴𝐼𝐶〗_𝑀𝑜𝑑=</a:t>
              </a:r>
              <a:r>
                <a:rPr lang="en-US" sz="1100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𝑁</a:t>
              </a:r>
              <a:r>
                <a:rPr lang="en-US" sz="1100" i="0">
                  <a:latin typeface="Cambria Math" panose="02040503050406030204" pitchFamily="18" charset="0"/>
                  <a:cs typeface="Times New Roman" panose="02020603050405020304" pitchFamily="18" charset="0"/>
                </a:rPr>
                <a:t> </a:t>
              </a:r>
              <a:r>
                <a:rPr lang="en-US" sz="1100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ln⁡(</a:t>
              </a:r>
              <a:r>
                <a:rPr lang="en-US" sz="1100" i="0">
                  <a:latin typeface="Cambria Math" panose="02040503050406030204" pitchFamily="18" charset="0"/>
                  <a:cs typeface="Times New Roman" panose="02020603050405020304" pitchFamily="18" charset="0"/>
                </a:rPr>
                <a:t>𝑆𝑆𝐸/𝑁)</a:t>
              </a:r>
              <a:r>
                <a:rPr lang="en-US" sz="1100" b="0" i="0">
                  <a:latin typeface="Cambria Math" panose="02040503050406030204" pitchFamily="18" charset="0"/>
                </a:rPr>
                <a:t>+2𝐾+𝑁_𝑢𝑒+0𝑁_𝑜𝑒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11</xdr:col>
      <xdr:colOff>342900</xdr:colOff>
      <xdr:row>15</xdr:row>
      <xdr:rowOff>97154</xdr:rowOff>
    </xdr:from>
    <xdr:to>
      <xdr:col>17</xdr:col>
      <xdr:colOff>173355</xdr:colOff>
      <xdr:row>17</xdr:row>
      <xdr:rowOff>115565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3">
              <a:extLst>
                <a:ext uri="{FF2B5EF4-FFF2-40B4-BE49-F238E27FC236}">
                  <a16:creationId xmlns:a16="http://schemas.microsoft.com/office/drawing/2014/main" id="{9887AC09-22D5-426D-B1DF-FABD8662B5F4}"/>
                </a:ext>
              </a:extLst>
            </xdr:cNvPr>
            <xdr:cNvSpPr txBox="1"/>
          </xdr:nvSpPr>
          <xdr:spPr>
            <a:xfrm>
              <a:off x="12049125" y="2954654"/>
              <a:ext cx="3602355" cy="380361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𝐴𝐼𝐶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𝑀𝑜𝑑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n-US" sz="1100" i="1">
                        <a:latin typeface="Cambria Math" panose="02040503050406030204" pitchFamily="18" charset="0"/>
                        <a:ea typeface="Calibri" panose="020F0502020204030204" pitchFamily="34" charset="0"/>
                        <a:cs typeface="Times New Roman" panose="02020603050405020304" pitchFamily="18" charset="0"/>
                      </a:rPr>
                      <m:t>𝑁</m:t>
                    </m:r>
                    <m:func>
                      <m:funcPr>
                        <m:ctrlPr>
                          <a:rPr lang="en-US" sz="1100" i="1">
                            <a:latin typeface="Cambria Math" panose="02040503050406030204" pitchFamily="18" charset="0"/>
                            <a:ea typeface="Calibri" panose="020F0502020204030204" pitchFamily="34" charset="0"/>
                            <a:cs typeface="Times New Roman" panose="020206030504050203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>
                            <a:latin typeface="Cambria Math" panose="02040503050406030204" pitchFamily="18" charset="0"/>
                            <a:ea typeface="Calibri" panose="020F0502020204030204" pitchFamily="34" charset="0"/>
                            <a:cs typeface="Times New Roman" panose="020206030504050203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US" sz="1100" i="1">
                                <a:latin typeface="Cambria Math" panose="02040503050406030204" pitchFamily="18" charset="0"/>
                                <a:ea typeface="Calibri" panose="020F0502020204030204" pitchFamily="34" charset="0"/>
                                <a:cs typeface="Times New Roman" panose="020206030504050203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i="1">
                                    <a:latin typeface="Cambria Math" panose="02040503050406030204" pitchFamily="18" charset="0"/>
                                    <a:cs typeface="Times New Roman" panose="020206030504050203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i="1">
                                    <a:latin typeface="Cambria Math" panose="02040503050406030204" pitchFamily="18" charset="0"/>
                                    <a:cs typeface="Times New Roman" panose="02020603050405020304" pitchFamily="18" charset="0"/>
                                  </a:rPr>
                                  <m:t>𝑆𝑆𝐸</m:t>
                                </m:r>
                              </m:num>
                              <m:den>
                                <m:r>
                                  <a:rPr lang="en-US" sz="1100" i="1">
                                    <a:latin typeface="Cambria Math" panose="02040503050406030204" pitchFamily="18" charset="0"/>
                                    <a:cs typeface="Times New Roman" panose="02020603050405020304" pitchFamily="18" charset="0"/>
                                  </a:rPr>
                                  <m:t>𝑁</m:t>
                                </m:r>
                              </m:den>
                            </m:f>
                          </m:e>
                        </m:d>
                      </m:e>
                    </m:func>
                    <m:r>
                      <a:rPr lang="en-US" sz="1100" b="0" i="1">
                        <a:latin typeface="Cambria Math" panose="02040503050406030204" pitchFamily="18" charset="0"/>
                      </a:rPr>
                      <m:t>+2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𝐾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+4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𝑁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𝑢𝑒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+3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𝑁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𝑜𝑒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" name="CaixaDeTexto 3">
              <a:extLst>
                <a:ext uri="{FF2B5EF4-FFF2-40B4-BE49-F238E27FC236}">
                  <a16:creationId xmlns:a16="http://schemas.microsoft.com/office/drawing/2014/main" id="{9887AC09-22D5-426D-B1DF-FABD8662B5F4}"/>
                </a:ext>
              </a:extLst>
            </xdr:cNvPr>
            <xdr:cNvSpPr txBox="1"/>
          </xdr:nvSpPr>
          <xdr:spPr>
            <a:xfrm>
              <a:off x="12049125" y="2954654"/>
              <a:ext cx="3602355" cy="380361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〖𝐴𝐼𝐶〗_𝑀𝑜𝑑=</a:t>
              </a:r>
              <a:r>
                <a:rPr lang="en-US" sz="1100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𝑁</a:t>
              </a:r>
              <a:r>
                <a:rPr lang="en-US" sz="1100" i="0">
                  <a:latin typeface="Cambria Math" panose="02040503050406030204" pitchFamily="18" charset="0"/>
                  <a:cs typeface="Times New Roman" panose="02020603050405020304" pitchFamily="18" charset="0"/>
                </a:rPr>
                <a:t> </a:t>
              </a:r>
              <a:r>
                <a:rPr lang="en-US" sz="1100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ln⁡(</a:t>
              </a:r>
              <a:r>
                <a:rPr lang="en-US" sz="1100" i="0">
                  <a:latin typeface="Cambria Math" panose="02040503050406030204" pitchFamily="18" charset="0"/>
                  <a:cs typeface="Times New Roman" panose="02020603050405020304" pitchFamily="18" charset="0"/>
                </a:rPr>
                <a:t>𝑆𝑆𝐸/𝑁)</a:t>
              </a:r>
              <a:r>
                <a:rPr lang="en-US" sz="1100" b="0" i="0">
                  <a:latin typeface="Cambria Math" panose="02040503050406030204" pitchFamily="18" charset="0"/>
                </a:rPr>
                <a:t>+2𝐾+4𝑁_𝑢𝑒+3𝑁_𝑜𝑒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0</xdr:col>
      <xdr:colOff>2535555</xdr:colOff>
      <xdr:row>15</xdr:row>
      <xdr:rowOff>78105</xdr:rowOff>
    </xdr:from>
    <xdr:to>
      <xdr:col>5</xdr:col>
      <xdr:colOff>133350</xdr:colOff>
      <xdr:row>17</xdr:row>
      <xdr:rowOff>135256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8D19B908-622B-41E2-A0ED-3B3DF8867BF3}"/>
                </a:ext>
              </a:extLst>
            </xdr:cNvPr>
            <xdr:cNvSpPr txBox="1"/>
          </xdr:nvSpPr>
          <xdr:spPr>
            <a:xfrm>
              <a:off x="2535555" y="2935605"/>
              <a:ext cx="3617595" cy="419101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no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𝐴𝐼𝐶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𝑀𝑜𝑑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n-US" sz="1100" i="1">
                        <a:latin typeface="Cambria Math" panose="02040503050406030204" pitchFamily="18" charset="0"/>
                        <a:ea typeface="Calibri" panose="020F0502020204030204" pitchFamily="34" charset="0"/>
                        <a:cs typeface="Times New Roman" panose="02020603050405020304" pitchFamily="18" charset="0"/>
                      </a:rPr>
                      <m:t>𝑁</m:t>
                    </m:r>
                    <m:func>
                      <m:funcPr>
                        <m:ctrlPr>
                          <a:rPr lang="en-US" sz="1100" i="1">
                            <a:latin typeface="Cambria Math" panose="02040503050406030204" pitchFamily="18" charset="0"/>
                            <a:ea typeface="Calibri" panose="020F0502020204030204" pitchFamily="34" charset="0"/>
                            <a:cs typeface="Times New Roman" panose="020206030504050203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>
                            <a:latin typeface="Cambria Math" panose="02040503050406030204" pitchFamily="18" charset="0"/>
                            <a:ea typeface="Calibri" panose="020F0502020204030204" pitchFamily="34" charset="0"/>
                            <a:cs typeface="Times New Roman" panose="020206030504050203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US" sz="1100" i="1">
                                <a:latin typeface="Cambria Math" panose="02040503050406030204" pitchFamily="18" charset="0"/>
                                <a:ea typeface="Calibri" panose="020F0502020204030204" pitchFamily="34" charset="0"/>
                                <a:cs typeface="Times New Roman" panose="020206030504050203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i="1">
                                    <a:latin typeface="Cambria Math" panose="02040503050406030204" pitchFamily="18" charset="0"/>
                                    <a:cs typeface="Times New Roman" panose="020206030504050203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i="1">
                                    <a:latin typeface="Cambria Math" panose="02040503050406030204" pitchFamily="18" charset="0"/>
                                    <a:cs typeface="Times New Roman" panose="02020603050405020304" pitchFamily="18" charset="0"/>
                                  </a:rPr>
                                  <m:t>𝑆𝑆𝐸</m:t>
                                </m:r>
                              </m:num>
                              <m:den>
                                <m:r>
                                  <a:rPr lang="en-US" sz="1100" i="1">
                                    <a:latin typeface="Cambria Math" panose="02040503050406030204" pitchFamily="18" charset="0"/>
                                    <a:cs typeface="Times New Roman" panose="02020603050405020304" pitchFamily="18" charset="0"/>
                                  </a:rPr>
                                  <m:t>𝑁</m:t>
                                </m:r>
                              </m:den>
                            </m:f>
                          </m:e>
                        </m:d>
                      </m:e>
                    </m:func>
                    <m:r>
                      <a:rPr lang="en-US" sz="1100" b="0" i="1">
                        <a:latin typeface="Cambria Math" panose="02040503050406030204" pitchFamily="18" charset="0"/>
                      </a:rPr>
                      <m:t>+2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𝐾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+2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𝑁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𝑢𝑒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+1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𝑁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𝑜𝑒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8D19B908-622B-41E2-A0ED-3B3DF8867BF3}"/>
                </a:ext>
              </a:extLst>
            </xdr:cNvPr>
            <xdr:cNvSpPr txBox="1"/>
          </xdr:nvSpPr>
          <xdr:spPr>
            <a:xfrm>
              <a:off x="2535555" y="2935605"/>
              <a:ext cx="3617595" cy="419101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no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〖𝐴𝐼𝐶〗_𝑀𝑜𝑑=</a:t>
              </a:r>
              <a:r>
                <a:rPr lang="en-US" sz="1100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𝑁</a:t>
              </a:r>
              <a:r>
                <a:rPr lang="en-US" sz="1100" i="0">
                  <a:latin typeface="Cambria Math" panose="02040503050406030204" pitchFamily="18" charset="0"/>
                  <a:cs typeface="Times New Roman" panose="02020603050405020304" pitchFamily="18" charset="0"/>
                </a:rPr>
                <a:t> </a:t>
              </a:r>
              <a:r>
                <a:rPr lang="en-US" sz="1100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ln⁡(</a:t>
              </a:r>
              <a:r>
                <a:rPr lang="en-US" sz="1100" i="0">
                  <a:latin typeface="Cambria Math" panose="02040503050406030204" pitchFamily="18" charset="0"/>
                  <a:cs typeface="Times New Roman" panose="02020603050405020304" pitchFamily="18" charset="0"/>
                </a:rPr>
                <a:t>𝑆𝑆𝐸/𝑁)</a:t>
              </a:r>
              <a:r>
                <a:rPr lang="en-US" sz="1100" b="0" i="0">
                  <a:latin typeface="Cambria Math" panose="02040503050406030204" pitchFamily="18" charset="0"/>
                </a:rPr>
                <a:t>+2𝐾+2𝑁_𝑢𝑒+1𝑁_𝑜𝑒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0</xdr:col>
      <xdr:colOff>43815</xdr:colOff>
      <xdr:row>29</xdr:row>
      <xdr:rowOff>142874</xdr:rowOff>
    </xdr:from>
    <xdr:to>
      <xdr:col>4</xdr:col>
      <xdr:colOff>238125</xdr:colOff>
      <xdr:row>39</xdr:row>
      <xdr:rowOff>104775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E36E59B5-E1DA-40D7-9CC5-545DAEB0F65A}"/>
            </a:ext>
          </a:extLst>
        </xdr:cNvPr>
        <xdr:cNvSpPr txBox="1"/>
      </xdr:nvSpPr>
      <xdr:spPr>
        <a:xfrm>
          <a:off x="43815" y="5743574"/>
          <a:ext cx="5604510" cy="17716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If I have less reliable data,</a:t>
          </a:r>
          <a:r>
            <a:rPr lang="en-US" sz="1100" baseline="0"/>
            <a:t> I cannot highly penalized overestimated results.</a:t>
          </a:r>
        </a:p>
        <a:p>
          <a:r>
            <a:rPr lang="en-US" sz="1100" baseline="0"/>
            <a:t>In other words: when data are not reliable enough, I cannot make the assumption that the overestimated results are wrong.</a:t>
          </a:r>
        </a:p>
        <a:p>
          <a:endParaRPr lang="en-US" sz="1100"/>
        </a:p>
        <a:p>
          <a:r>
            <a:rPr lang="en-US" sz="1100"/>
            <a:t>Following the Precautionary</a:t>
          </a:r>
          <a:r>
            <a:rPr lang="en-US" sz="1100" baseline="0"/>
            <a:t> Principle, u</a:t>
          </a:r>
          <a:r>
            <a:rPr lang="en-US" sz="1100"/>
            <a:t>nderestimated</a:t>
          </a:r>
          <a:r>
            <a:rPr lang="en-US" sz="1100" baseline="0"/>
            <a:t> results should be always penalized. Even though my data are not reliable, I cannot accept underestimated results.</a:t>
          </a:r>
        </a:p>
        <a:p>
          <a:endParaRPr lang="en-US" sz="1100" baseline="0"/>
        </a:p>
        <a:p>
          <a:r>
            <a:rPr lang="en-US" sz="1100" baseline="0"/>
            <a:t>As the data reliability increases, the penalty for underestimated results also increases.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 the data reliability increases, the penalty for overestimated results also increases.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10</xdr:col>
      <xdr:colOff>2152650</xdr:colOff>
      <xdr:row>0</xdr:row>
      <xdr:rowOff>121919</xdr:rowOff>
    </xdr:from>
    <xdr:to>
      <xdr:col>15</xdr:col>
      <xdr:colOff>563880</xdr:colOff>
      <xdr:row>2</xdr:row>
      <xdr:rowOff>149855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3">
              <a:extLst>
                <a:ext uri="{FF2B5EF4-FFF2-40B4-BE49-F238E27FC236}">
                  <a16:creationId xmlns:a16="http://schemas.microsoft.com/office/drawing/2014/main" id="{8B803C36-3418-4281-A9B3-542857130237}"/>
                </a:ext>
              </a:extLst>
            </xdr:cNvPr>
            <xdr:cNvSpPr txBox="1"/>
          </xdr:nvSpPr>
          <xdr:spPr>
            <a:xfrm>
              <a:off x="11220450" y="121919"/>
              <a:ext cx="3602355" cy="389886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𝐴𝐼𝐶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𝑀𝑜𝑑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n-US" sz="1100" i="1">
                        <a:latin typeface="Cambria Math" panose="02040503050406030204" pitchFamily="18" charset="0"/>
                        <a:ea typeface="Calibri" panose="020F0502020204030204" pitchFamily="34" charset="0"/>
                        <a:cs typeface="Times New Roman" panose="02020603050405020304" pitchFamily="18" charset="0"/>
                      </a:rPr>
                      <m:t>𝑁</m:t>
                    </m:r>
                    <m:func>
                      <m:funcPr>
                        <m:ctrlPr>
                          <a:rPr lang="en-US" sz="1100" i="1">
                            <a:latin typeface="Cambria Math" panose="02040503050406030204" pitchFamily="18" charset="0"/>
                            <a:ea typeface="Calibri" panose="020F0502020204030204" pitchFamily="34" charset="0"/>
                            <a:cs typeface="Times New Roman" panose="020206030504050203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>
                            <a:latin typeface="Cambria Math" panose="02040503050406030204" pitchFamily="18" charset="0"/>
                            <a:ea typeface="Calibri" panose="020F0502020204030204" pitchFamily="34" charset="0"/>
                            <a:cs typeface="Times New Roman" panose="020206030504050203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US" sz="1100" i="1">
                                <a:latin typeface="Cambria Math" panose="02040503050406030204" pitchFamily="18" charset="0"/>
                                <a:ea typeface="Calibri" panose="020F0502020204030204" pitchFamily="34" charset="0"/>
                                <a:cs typeface="Times New Roman" panose="020206030504050203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i="1">
                                    <a:latin typeface="Cambria Math" panose="02040503050406030204" pitchFamily="18" charset="0"/>
                                    <a:cs typeface="Times New Roman" panose="020206030504050203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i="1">
                                    <a:latin typeface="Cambria Math" panose="02040503050406030204" pitchFamily="18" charset="0"/>
                                    <a:cs typeface="Times New Roman" panose="02020603050405020304" pitchFamily="18" charset="0"/>
                                  </a:rPr>
                                  <m:t>𝑆𝑆𝐸</m:t>
                                </m:r>
                              </m:num>
                              <m:den>
                                <m:r>
                                  <a:rPr lang="en-US" sz="1100" i="1">
                                    <a:latin typeface="Cambria Math" panose="02040503050406030204" pitchFamily="18" charset="0"/>
                                    <a:cs typeface="Times New Roman" panose="02020603050405020304" pitchFamily="18" charset="0"/>
                                  </a:rPr>
                                  <m:t>𝑁</m:t>
                                </m:r>
                              </m:den>
                            </m:f>
                          </m:e>
                        </m:d>
                      </m:e>
                    </m:func>
                    <m:r>
                      <a:rPr lang="en-US" sz="1100" b="0" i="1">
                        <a:latin typeface="Cambria Math" panose="02040503050406030204" pitchFamily="18" charset="0"/>
                      </a:rPr>
                      <m:t>+2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𝐾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+3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𝑁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𝑢𝑒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𝑁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𝑜𝑒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6" name="CaixaDeTexto 3">
              <a:extLst>
                <a:ext uri="{FF2B5EF4-FFF2-40B4-BE49-F238E27FC236}">
                  <a16:creationId xmlns:a16="http://schemas.microsoft.com/office/drawing/2014/main" id="{8B803C36-3418-4281-A9B3-542857130237}"/>
                </a:ext>
              </a:extLst>
            </xdr:cNvPr>
            <xdr:cNvSpPr txBox="1"/>
          </xdr:nvSpPr>
          <xdr:spPr>
            <a:xfrm>
              <a:off x="11220450" y="121919"/>
              <a:ext cx="3602355" cy="389886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de-D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〖𝐴𝐼𝐶〗_𝑀𝑜𝑑=</a:t>
              </a:r>
              <a:r>
                <a:rPr lang="en-US" sz="1100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𝑁</a:t>
              </a:r>
              <a:r>
                <a:rPr lang="en-US" sz="1100" i="0">
                  <a:latin typeface="Cambria Math" panose="02040503050406030204" pitchFamily="18" charset="0"/>
                  <a:cs typeface="Times New Roman" panose="02020603050405020304" pitchFamily="18" charset="0"/>
                </a:rPr>
                <a:t> </a:t>
              </a:r>
              <a:r>
                <a:rPr lang="en-US" sz="1100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ln⁡(</a:t>
              </a:r>
              <a:r>
                <a:rPr lang="en-US" sz="1100" i="0">
                  <a:latin typeface="Cambria Math" panose="02040503050406030204" pitchFamily="18" charset="0"/>
                  <a:cs typeface="Times New Roman" panose="02020603050405020304" pitchFamily="18" charset="0"/>
                </a:rPr>
                <a:t>𝑆𝑆𝐸/𝑁)</a:t>
              </a:r>
              <a:r>
                <a:rPr lang="en-US" sz="1100" b="0" i="0">
                  <a:latin typeface="Cambria Math" panose="02040503050406030204" pitchFamily="18" charset="0"/>
                </a:rPr>
                <a:t>+2𝐾+3𝑁_𝑢𝑒+2𝑁_𝑜𝑒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49</xdr:row>
      <xdr:rowOff>92392</xdr:rowOff>
    </xdr:from>
    <xdr:to>
      <xdr:col>13</xdr:col>
      <xdr:colOff>466725</xdr:colOff>
      <xdr:row>70</xdr:row>
      <xdr:rowOff>19050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3526AE3-98C6-4698-BF09-847705099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518160</xdr:colOff>
      <xdr:row>0</xdr:row>
      <xdr:rowOff>60960</xdr:rowOff>
    </xdr:from>
    <xdr:to>
      <xdr:col>13</xdr:col>
      <xdr:colOff>822960</xdr:colOff>
      <xdr:row>12</xdr:row>
      <xdr:rowOff>46939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DE890C8-0994-4BCD-B1DA-C7A09B52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1980" y="60960"/>
          <a:ext cx="2529840" cy="2226259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0</xdr:colOff>
      <xdr:row>0</xdr:row>
      <xdr:rowOff>30480</xdr:rowOff>
    </xdr:from>
    <xdr:to>
      <xdr:col>9</xdr:col>
      <xdr:colOff>109511</xdr:colOff>
      <xdr:row>13</xdr:row>
      <xdr:rowOff>68580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F14C8F6-85A3-43DF-AF77-8FC4B582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480"/>
          <a:ext cx="6060731" cy="24612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83820</xdr:colOff>
      <xdr:row>32</xdr:row>
      <xdr:rowOff>7620</xdr:rowOff>
    </xdr:from>
    <xdr:to>
      <xdr:col>7</xdr:col>
      <xdr:colOff>377190</xdr:colOff>
      <xdr:row>38</xdr:row>
      <xdr:rowOff>15240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7B19B087-71AF-48B5-A897-ED2780B02EEC}"/>
            </a:ext>
          </a:extLst>
        </xdr:cNvPr>
        <xdr:cNvSpPr txBox="1"/>
      </xdr:nvSpPr>
      <xdr:spPr>
        <a:xfrm>
          <a:off x="83820" y="5859780"/>
          <a:ext cx="5025390" cy="1104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Considering</a:t>
          </a:r>
          <a:r>
            <a:rPr lang="en-US" sz="1100" baseline="0"/>
            <a:t> the mathematical expressions of each steady-state model, we see that:</a:t>
          </a:r>
        </a:p>
        <a:p>
          <a:endParaRPr lang="en-US" sz="1100" baseline="0"/>
        </a:p>
        <a:p>
          <a:r>
            <a:rPr lang="en-US" sz="1100" baseline="0"/>
            <a:t>--&gt; The lower the dispersivity value, the higher the </a:t>
          </a:r>
          <a:r>
            <a:rPr lang="en-US" sz="1100" i="1" baseline="0"/>
            <a:t>Lmax</a:t>
          </a:r>
          <a:r>
            <a:rPr lang="en-US" sz="1100" baseline="0"/>
            <a:t>.</a:t>
          </a:r>
        </a:p>
        <a:p>
          <a:r>
            <a:rPr lang="en-US" sz="1100" baseline="0"/>
            <a:t>In this condition there is a tendency of Overly-overestimated results.</a:t>
          </a:r>
        </a:p>
        <a:p>
          <a:endParaRPr lang="en-US" sz="1100"/>
        </a:p>
        <a:p>
          <a:endParaRPr lang="en-US" sz="1100"/>
        </a:p>
        <a:p>
          <a:endParaRPr lang="en-US" sz="1100"/>
        </a:p>
      </xdr:txBody>
    </xdr:sp>
    <xdr:clientData/>
  </xdr:twoCellAnchor>
  <xdr:twoCellAnchor>
    <xdr:from>
      <xdr:col>4</xdr:col>
      <xdr:colOff>411480</xdr:colOff>
      <xdr:row>15</xdr:row>
      <xdr:rowOff>30480</xdr:rowOff>
    </xdr:from>
    <xdr:to>
      <xdr:col>4</xdr:col>
      <xdr:colOff>411480</xdr:colOff>
      <xdr:row>17</xdr:row>
      <xdr:rowOff>76200</xdr:rowOff>
    </xdr:to>
    <xdr:cxnSp macro="">
      <xdr:nvCxnSpPr>
        <xdr:cNvPr id="6" name="Conector de Seta Reta 5">
          <a:extLst>
            <a:ext uri="{FF2B5EF4-FFF2-40B4-BE49-F238E27FC236}">
              <a16:creationId xmlns:a16="http://schemas.microsoft.com/office/drawing/2014/main" id="{BB881D78-585D-49FD-8FE0-B0E64A56EF7E}"/>
            </a:ext>
          </a:extLst>
        </xdr:cNvPr>
        <xdr:cNvCxnSpPr/>
      </xdr:nvCxnSpPr>
      <xdr:spPr>
        <a:xfrm flipH="1" flipV="1">
          <a:off x="3314700" y="2773680"/>
          <a:ext cx="0" cy="41148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205740</xdr:colOff>
      <xdr:row>17</xdr:row>
      <xdr:rowOff>129540</xdr:rowOff>
    </xdr:from>
    <xdr:to>
      <xdr:col>4</xdr:col>
      <xdr:colOff>205740</xdr:colOff>
      <xdr:row>19</xdr:row>
      <xdr:rowOff>174180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FAB17B38-5113-4F30-8BB2-F3003A650480}"/>
            </a:ext>
          </a:extLst>
        </xdr:cNvPr>
        <xdr:cNvCxnSpPr/>
      </xdr:nvCxnSpPr>
      <xdr:spPr>
        <a:xfrm flipH="1">
          <a:off x="3108960" y="3238500"/>
          <a:ext cx="0" cy="41040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563880</xdr:colOff>
      <xdr:row>14</xdr:row>
      <xdr:rowOff>121920</xdr:rowOff>
    </xdr:from>
    <xdr:to>
      <xdr:col>9</xdr:col>
      <xdr:colOff>53340</xdr:colOff>
      <xdr:row>17</xdr:row>
      <xdr:rowOff>83820</xdr:rowOff>
    </xdr:to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C9BB223-E50F-4A50-8E80-C052FB468A89}"/>
            </a:ext>
          </a:extLst>
        </xdr:cNvPr>
        <xdr:cNvSpPr txBox="1"/>
      </xdr:nvSpPr>
      <xdr:spPr>
        <a:xfrm>
          <a:off x="3467100" y="2682240"/>
          <a:ext cx="2537460" cy="510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 this direction, </a:t>
          </a:r>
          <a:r>
            <a:rPr lang="en-US" sz="1100" i="1"/>
            <a:t>Lmax</a:t>
          </a:r>
          <a:r>
            <a:rPr lang="en-US" sz="1100"/>
            <a:t> tends</a:t>
          </a:r>
          <a:r>
            <a:rPr lang="en-US" sz="1100" baseline="0"/>
            <a:t> to increase (Overly-overestimated results increase)</a:t>
          </a:r>
          <a:endParaRPr lang="en-US" sz="1100"/>
        </a:p>
      </xdr:txBody>
    </xdr:sp>
    <xdr:clientData/>
  </xdr:twoCellAnchor>
  <xdr:twoCellAnchor>
    <xdr:from>
      <xdr:col>4</xdr:col>
      <xdr:colOff>579120</xdr:colOff>
      <xdr:row>18</xdr:row>
      <xdr:rowOff>76200</xdr:rowOff>
    </xdr:from>
    <xdr:to>
      <xdr:col>9</xdr:col>
      <xdr:colOff>68580</xdr:colOff>
      <xdr:row>21</xdr:row>
      <xdr:rowOff>144780</xdr:rowOff>
    </xdr:to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DA772D22-F1DD-4DDB-B57C-16857C740ED0}"/>
            </a:ext>
          </a:extLst>
        </xdr:cNvPr>
        <xdr:cNvSpPr txBox="1"/>
      </xdr:nvSpPr>
      <xdr:spPr>
        <a:xfrm>
          <a:off x="3482340" y="3368040"/>
          <a:ext cx="2537460" cy="617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 this direction, </a:t>
          </a:r>
          <a:r>
            <a:rPr lang="en-US" sz="1100" i="1"/>
            <a:t>Lmax</a:t>
          </a:r>
          <a:r>
            <a:rPr lang="en-US" sz="1100"/>
            <a:t> tends</a:t>
          </a:r>
          <a:r>
            <a:rPr lang="en-US" sz="1100" baseline="0"/>
            <a:t> to decrease (Overly-overestimated results decrease but Underestimated results increase)</a:t>
          </a:r>
          <a:endParaRPr lang="en-US" sz="1100"/>
        </a:p>
      </xdr:txBody>
    </xdr:sp>
    <xdr:clientData/>
  </xdr:twoCellAnchor>
  <xdr:twoCellAnchor>
    <xdr:from>
      <xdr:col>10</xdr:col>
      <xdr:colOff>38100</xdr:colOff>
      <xdr:row>20</xdr:row>
      <xdr:rowOff>167640</xdr:rowOff>
    </xdr:from>
    <xdr:to>
      <xdr:col>15</xdr:col>
      <xdr:colOff>541020</xdr:colOff>
      <xdr:row>39</xdr:row>
      <xdr:rowOff>160020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672C6962-ECAE-4009-85D7-C1941CC2C4F3}"/>
            </a:ext>
          </a:extLst>
        </xdr:cNvPr>
        <xdr:cNvSpPr txBox="1"/>
      </xdr:nvSpPr>
      <xdr:spPr>
        <a:xfrm>
          <a:off x="6598920" y="3870960"/>
          <a:ext cx="5935980" cy="3467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 b="1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Underestimation criterion has the highest level of importance compared to other considered criteria, as follow: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--&gt; Underestimation is judge to be essential or strongly more important (scale 5) than Ov. Overestimation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--&gt; 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Underestimation is judge to be moderately more important (scale 3) than Goodness of fit</a:t>
          </a:r>
        </a:p>
        <a:p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--&gt; 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Underestimation is preferred very strongly (scale 7) over Model Complexity</a:t>
          </a:r>
        </a:p>
        <a:p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Goodness of fit criterion has the second highest level of importance, as follow: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--&gt; Goodness of fit  is judge to be moderately more important (scale 3) than Ov. Overestimation</a:t>
          </a:r>
        </a:p>
        <a:p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--&gt; Goodness of fit is judge to be essential or strongly more important (scale 5) than Model Complexity.</a:t>
          </a:r>
        </a:p>
        <a:p>
          <a:r>
            <a:rPr 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Ov. overestimation criterion has the third highest level of importance, as follow: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--&gt; Ov. overestimation is judge to be moderately more important (scale 3) than Model complexity.</a:t>
          </a:r>
          <a:endParaRPr lang="en-US">
            <a:effectLst/>
          </a:endParaRPr>
        </a:p>
        <a:p>
          <a:r>
            <a:rPr 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Model complexity is considered the least important criterion because the chosen test models are similar, and they require almost the same number of comparable complex parameters.</a:t>
          </a:r>
          <a:endParaRPr lang="en-US">
            <a:effectLst/>
          </a:endParaRPr>
        </a:p>
        <a:p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--&gt; All the criteria are more important than Model Complexity (fraction values).</a:t>
          </a:r>
        </a:p>
        <a:p>
          <a:endParaRPr lang="en-US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 b="1" i="0" baseline="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These conditions are considered suitable for </a:t>
          </a:r>
          <a:r>
            <a:rPr lang="en-US" sz="1600" b="1" i="0" baseline="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High Reliability </a:t>
          </a:r>
          <a:r>
            <a:rPr lang="en-US" sz="1200" b="1" i="0" baseline="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values of Dispersivity (due to the values of dispersivity considered in the Manuscript)</a:t>
          </a:r>
          <a:endParaRPr lang="en-US" sz="1200" b="1">
            <a:solidFill>
              <a:schemeClr val="accent6">
                <a:lumMod val="75000"/>
              </a:schemeClr>
            </a:solidFill>
            <a:effectLst/>
          </a:endParaRPr>
        </a:p>
        <a:p>
          <a:endParaRPr lang="en-US">
            <a:effectLst/>
          </a:endParaRPr>
        </a:p>
        <a:p>
          <a:endParaRPr 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15240</xdr:colOff>
      <xdr:row>10</xdr:row>
      <xdr:rowOff>60960</xdr:rowOff>
    </xdr:from>
    <xdr:to>
      <xdr:col>21</xdr:col>
      <xdr:colOff>601980</xdr:colOff>
      <xdr:row>14</xdr:row>
      <xdr:rowOff>106680</xdr:rowOff>
    </xdr:to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0C406652-C924-44A8-B217-1FD9CFBE162F}"/>
            </a:ext>
          </a:extLst>
        </xdr:cNvPr>
        <xdr:cNvSpPr txBox="1"/>
      </xdr:nvSpPr>
      <xdr:spPr>
        <a:xfrm>
          <a:off x="12618720" y="1935480"/>
          <a:ext cx="6073140" cy="777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For reliable values of dispersivity - Lower bound</a:t>
          </a:r>
        </a:p>
        <a:p>
          <a:endParaRPr lang="en-US" sz="1100" b="1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In this condition we observe more Ov. overestimated results than Underestimated. So the importance of Underestimated results over Ov. overestimated results should decrease.</a:t>
          </a:r>
        </a:p>
        <a:p>
          <a:endParaRPr lang="en-US">
            <a:effectLst/>
          </a:endParaRPr>
        </a:p>
        <a:p>
          <a:endParaRPr lang="en-US">
            <a:effectLst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b="0">
            <a:effectLst/>
          </a:endParaRPr>
        </a:p>
        <a:p>
          <a:endParaRPr 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15240</xdr:colOff>
      <xdr:row>35</xdr:row>
      <xdr:rowOff>60960</xdr:rowOff>
    </xdr:from>
    <xdr:to>
      <xdr:col>21</xdr:col>
      <xdr:colOff>601980</xdr:colOff>
      <xdr:row>39</xdr:row>
      <xdr:rowOff>106680</xdr:rowOff>
    </xdr:to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8E7634AF-7706-46CC-916E-865E81B493A3}"/>
            </a:ext>
          </a:extLst>
        </xdr:cNvPr>
        <xdr:cNvSpPr txBox="1"/>
      </xdr:nvSpPr>
      <xdr:spPr>
        <a:xfrm>
          <a:off x="12618720" y="6553200"/>
          <a:ext cx="6073140" cy="777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For moderate reliable values of dispersivity - Lower bound</a:t>
          </a:r>
        </a:p>
        <a:p>
          <a:endParaRPr lang="en-US" sz="1100" b="1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Due to the high number of Ov. overestimated results, criteria Underestimation and Ov. overestimation have almost the same level of importance.</a:t>
          </a:r>
        </a:p>
        <a:p>
          <a:endParaRPr lang="en-US">
            <a:effectLst/>
          </a:endParaRPr>
        </a:p>
        <a:p>
          <a:endParaRPr lang="en-US">
            <a:effectLst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b="0">
            <a:effectLst/>
          </a:endParaRPr>
        </a:p>
        <a:p>
          <a:endParaRPr 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45720</xdr:colOff>
      <xdr:row>49</xdr:row>
      <xdr:rowOff>45720</xdr:rowOff>
    </xdr:from>
    <xdr:to>
      <xdr:col>22</xdr:col>
      <xdr:colOff>22860</xdr:colOff>
      <xdr:row>53</xdr:row>
      <xdr:rowOff>91440</xdr:rowOff>
    </xdr:to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285A79C6-093E-4938-8FC4-E051E68C58C5}"/>
            </a:ext>
          </a:extLst>
        </xdr:cNvPr>
        <xdr:cNvSpPr txBox="1"/>
      </xdr:nvSpPr>
      <xdr:spPr>
        <a:xfrm>
          <a:off x="12649200" y="9098280"/>
          <a:ext cx="6073140" cy="777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For moderate reliable values of dispersivity - Lower bound</a:t>
          </a:r>
        </a:p>
        <a:p>
          <a:endParaRPr lang="en-US" sz="1100" b="1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The importance of Underestimated over other criteria increases as the number of underestimated results increase.</a:t>
          </a:r>
        </a:p>
        <a:p>
          <a:endParaRPr lang="en-US">
            <a:effectLst/>
          </a:endParaRPr>
        </a:p>
        <a:p>
          <a:endParaRPr lang="en-US">
            <a:effectLst/>
          </a:endParaRPr>
        </a:p>
        <a:p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b="0">
            <a:effectLst/>
          </a:endParaRPr>
        </a:p>
        <a:p>
          <a:endParaRPr 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</xdr:colOff>
      <xdr:row>48</xdr:row>
      <xdr:rowOff>198120</xdr:rowOff>
    </xdr:from>
    <xdr:to>
      <xdr:col>6</xdr:col>
      <xdr:colOff>114300</xdr:colOff>
      <xdr:row>53</xdr:row>
      <xdr:rowOff>7620</xdr:rowOff>
    </xdr:to>
    <xdr:sp macro="" textlink="">
      <xdr:nvSpPr>
        <xdr:cNvPr id="2" name="Colchete Duplo 1">
          <a:extLst>
            <a:ext uri="{FF2B5EF4-FFF2-40B4-BE49-F238E27FC236}">
              <a16:creationId xmlns:a16="http://schemas.microsoft.com/office/drawing/2014/main" id="{25EDE525-F389-49F2-875A-F438CC932BC8}"/>
            </a:ext>
          </a:extLst>
        </xdr:cNvPr>
        <xdr:cNvSpPr/>
      </xdr:nvSpPr>
      <xdr:spPr>
        <a:xfrm>
          <a:off x="2346960" y="9105900"/>
          <a:ext cx="409956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609600</xdr:colOff>
      <xdr:row>48</xdr:row>
      <xdr:rowOff>205740</xdr:rowOff>
    </xdr:from>
    <xdr:to>
      <xdr:col>9</xdr:col>
      <xdr:colOff>1150620</xdr:colOff>
      <xdr:row>53</xdr:row>
      <xdr:rowOff>30480</xdr:rowOff>
    </xdr:to>
    <xdr:sp macro="" textlink="">
      <xdr:nvSpPr>
        <xdr:cNvPr id="3" name="Colchete Duplo 2">
          <a:extLst>
            <a:ext uri="{FF2B5EF4-FFF2-40B4-BE49-F238E27FC236}">
              <a16:creationId xmlns:a16="http://schemas.microsoft.com/office/drawing/2014/main" id="{EAE7B939-8CB0-48CC-A24A-20053C8C7E57}"/>
            </a:ext>
          </a:extLst>
        </xdr:cNvPr>
        <xdr:cNvSpPr/>
      </xdr:nvSpPr>
      <xdr:spPr>
        <a:xfrm>
          <a:off x="8328660" y="9113520"/>
          <a:ext cx="1196340" cy="78486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411480</xdr:colOff>
      <xdr:row>24</xdr:row>
      <xdr:rowOff>144780</xdr:rowOff>
    </xdr:from>
    <xdr:to>
      <xdr:col>2</xdr:col>
      <xdr:colOff>248674</xdr:colOff>
      <xdr:row>26</xdr:row>
      <xdr:rowOff>66274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EDE19D0-8F41-4000-8E73-7596E2EC2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4960" y="4663440"/>
          <a:ext cx="987814" cy="28725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</xdr:col>
      <xdr:colOff>274320</xdr:colOff>
      <xdr:row>26</xdr:row>
      <xdr:rowOff>175260</xdr:rowOff>
    </xdr:from>
    <xdr:to>
      <xdr:col>5</xdr:col>
      <xdr:colOff>716280</xdr:colOff>
      <xdr:row>31</xdr:row>
      <xdr:rowOff>53340</xdr:rowOff>
    </xdr:to>
    <xdr:sp macro="" textlink="">
      <xdr:nvSpPr>
        <xdr:cNvPr id="5" name="Colchete Duplo 4">
          <a:extLst>
            <a:ext uri="{FF2B5EF4-FFF2-40B4-BE49-F238E27FC236}">
              <a16:creationId xmlns:a16="http://schemas.microsoft.com/office/drawing/2014/main" id="{478B066E-CBBC-4AC8-9919-C9F6E3EC3C76}"/>
            </a:ext>
          </a:extLst>
        </xdr:cNvPr>
        <xdr:cNvSpPr/>
      </xdr:nvSpPr>
      <xdr:spPr>
        <a:xfrm>
          <a:off x="2598420" y="5059680"/>
          <a:ext cx="3703320" cy="7924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</xdr:colOff>
      <xdr:row>26</xdr:row>
      <xdr:rowOff>152400</xdr:rowOff>
    </xdr:from>
    <xdr:to>
      <xdr:col>7</xdr:col>
      <xdr:colOff>571500</xdr:colOff>
      <xdr:row>31</xdr:row>
      <xdr:rowOff>53340</xdr:rowOff>
    </xdr:to>
    <xdr:sp macro="" textlink="">
      <xdr:nvSpPr>
        <xdr:cNvPr id="6" name="Colchete Duplo 5">
          <a:extLst>
            <a:ext uri="{FF2B5EF4-FFF2-40B4-BE49-F238E27FC236}">
              <a16:creationId xmlns:a16="http://schemas.microsoft.com/office/drawing/2014/main" id="{CDDDA359-029F-4D39-893A-63A0F3881A8C}"/>
            </a:ext>
          </a:extLst>
        </xdr:cNvPr>
        <xdr:cNvSpPr/>
      </xdr:nvSpPr>
      <xdr:spPr>
        <a:xfrm>
          <a:off x="7002780" y="5036820"/>
          <a:ext cx="556260" cy="81534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266700</xdr:colOff>
      <xdr:row>27</xdr:row>
      <xdr:rowOff>7620</xdr:rowOff>
    </xdr:from>
    <xdr:to>
      <xdr:col>0</xdr:col>
      <xdr:colOff>914400</xdr:colOff>
      <xdr:row>30</xdr:row>
      <xdr:rowOff>167640</xdr:rowOff>
    </xdr:to>
    <xdr:sp macro="" textlink="">
      <xdr:nvSpPr>
        <xdr:cNvPr id="7" name="Colchete Duplo 6">
          <a:extLst>
            <a:ext uri="{FF2B5EF4-FFF2-40B4-BE49-F238E27FC236}">
              <a16:creationId xmlns:a16="http://schemas.microsoft.com/office/drawing/2014/main" id="{1D138F01-DCB5-49E3-9A3E-8A57BFC34A6C}"/>
            </a:ext>
          </a:extLst>
        </xdr:cNvPr>
        <xdr:cNvSpPr/>
      </xdr:nvSpPr>
      <xdr:spPr>
        <a:xfrm>
          <a:off x="266700" y="5074920"/>
          <a:ext cx="647700" cy="70866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190500</xdr:colOff>
      <xdr:row>31</xdr:row>
      <xdr:rowOff>106680</xdr:rowOff>
    </xdr:from>
    <xdr:to>
      <xdr:col>2</xdr:col>
      <xdr:colOff>485968</xdr:colOff>
      <xdr:row>33</xdr:row>
      <xdr:rowOff>101013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648F244C-F674-4A2A-835A-E1BC49E2C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3980" y="5905500"/>
          <a:ext cx="1446088" cy="36009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4</xdr:col>
      <xdr:colOff>243840</xdr:colOff>
      <xdr:row>33</xdr:row>
      <xdr:rowOff>137160</xdr:rowOff>
    </xdr:from>
    <xdr:to>
      <xdr:col>4</xdr:col>
      <xdr:colOff>891540</xdr:colOff>
      <xdr:row>38</xdr:row>
      <xdr:rowOff>38100</xdr:rowOff>
    </xdr:to>
    <xdr:sp macro="" textlink="">
      <xdr:nvSpPr>
        <xdr:cNvPr id="9" name="Colchete Duplo 8">
          <a:extLst>
            <a:ext uri="{FF2B5EF4-FFF2-40B4-BE49-F238E27FC236}">
              <a16:creationId xmlns:a16="http://schemas.microsoft.com/office/drawing/2014/main" id="{2E250588-156A-4FE9-879E-839D9D3AB7E2}"/>
            </a:ext>
          </a:extLst>
        </xdr:cNvPr>
        <xdr:cNvSpPr/>
      </xdr:nvSpPr>
      <xdr:spPr>
        <a:xfrm>
          <a:off x="4701540" y="6301740"/>
          <a:ext cx="647700" cy="81534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251460</xdr:colOff>
      <xdr:row>33</xdr:row>
      <xdr:rowOff>175260</xdr:rowOff>
    </xdr:from>
    <xdr:to>
      <xdr:col>2</xdr:col>
      <xdr:colOff>899160</xdr:colOff>
      <xdr:row>38</xdr:row>
      <xdr:rowOff>76200</xdr:rowOff>
    </xdr:to>
    <xdr:sp macro="" textlink="">
      <xdr:nvSpPr>
        <xdr:cNvPr id="10" name="Colchete Duplo 9">
          <a:extLst>
            <a:ext uri="{FF2B5EF4-FFF2-40B4-BE49-F238E27FC236}">
              <a16:creationId xmlns:a16="http://schemas.microsoft.com/office/drawing/2014/main" id="{BEF3D8B6-B7DE-43DD-87D9-5B1083F9BC06}"/>
            </a:ext>
          </a:extLst>
        </xdr:cNvPr>
        <xdr:cNvSpPr/>
      </xdr:nvSpPr>
      <xdr:spPr>
        <a:xfrm>
          <a:off x="2575560" y="6339840"/>
          <a:ext cx="647700" cy="81534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274320</xdr:colOff>
      <xdr:row>33</xdr:row>
      <xdr:rowOff>144780</xdr:rowOff>
    </xdr:from>
    <xdr:to>
      <xdr:col>0</xdr:col>
      <xdr:colOff>922020</xdr:colOff>
      <xdr:row>38</xdr:row>
      <xdr:rowOff>45720</xdr:rowOff>
    </xdr:to>
    <xdr:sp macro="" textlink="">
      <xdr:nvSpPr>
        <xdr:cNvPr id="11" name="Colchete Duplo 10">
          <a:extLst>
            <a:ext uri="{FF2B5EF4-FFF2-40B4-BE49-F238E27FC236}">
              <a16:creationId xmlns:a16="http://schemas.microsoft.com/office/drawing/2014/main" id="{FE7E47F8-2531-4598-BBEA-68AFF2E4AE86}"/>
            </a:ext>
          </a:extLst>
        </xdr:cNvPr>
        <xdr:cNvSpPr/>
      </xdr:nvSpPr>
      <xdr:spPr>
        <a:xfrm>
          <a:off x="274320" y="6309360"/>
          <a:ext cx="647700" cy="81534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274320</xdr:colOff>
      <xdr:row>42</xdr:row>
      <xdr:rowOff>0</xdr:rowOff>
    </xdr:from>
    <xdr:to>
      <xdr:col>2</xdr:col>
      <xdr:colOff>57231</xdr:colOff>
      <xdr:row>42</xdr:row>
      <xdr:rowOff>171465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C13F0210-59BF-4472-9A66-29A070446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0" y="7810500"/>
          <a:ext cx="933531" cy="17146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695385</xdr:colOff>
      <xdr:row>42</xdr:row>
      <xdr:rowOff>171465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3D11A300-E413-4CEC-A2C5-06A928DCC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85460" y="7810500"/>
          <a:ext cx="695385" cy="17146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oneCellAnchor>
    <xdr:from>
      <xdr:col>11</xdr:col>
      <xdr:colOff>297180</xdr:colOff>
      <xdr:row>24</xdr:row>
      <xdr:rowOff>83820</xdr:rowOff>
    </xdr:from>
    <xdr:ext cx="984004" cy="289159"/>
    <xdr:pic>
      <xdr:nvPicPr>
        <xdr:cNvPr id="14" name="Imagem 13">
          <a:extLst>
            <a:ext uri="{FF2B5EF4-FFF2-40B4-BE49-F238E27FC236}">
              <a16:creationId xmlns:a16="http://schemas.microsoft.com/office/drawing/2014/main" id="{692C166C-5E54-4A6B-B6E3-F5105D54B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5600" y="4602480"/>
          <a:ext cx="984004" cy="28915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11</xdr:col>
      <xdr:colOff>274320</xdr:colOff>
      <xdr:row>26</xdr:row>
      <xdr:rowOff>160020</xdr:rowOff>
    </xdr:from>
    <xdr:to>
      <xdr:col>15</xdr:col>
      <xdr:colOff>83820</xdr:colOff>
      <xdr:row>31</xdr:row>
      <xdr:rowOff>15240</xdr:rowOff>
    </xdr:to>
    <xdr:sp macro="" textlink="">
      <xdr:nvSpPr>
        <xdr:cNvPr id="15" name="Colchete Duplo 14">
          <a:extLst>
            <a:ext uri="{FF2B5EF4-FFF2-40B4-BE49-F238E27FC236}">
              <a16:creationId xmlns:a16="http://schemas.microsoft.com/office/drawing/2014/main" id="{F844D87B-36C1-47FD-A109-21A78CEC5337}"/>
            </a:ext>
          </a:extLst>
        </xdr:cNvPr>
        <xdr:cNvSpPr/>
      </xdr:nvSpPr>
      <xdr:spPr>
        <a:xfrm>
          <a:off x="10492740" y="5044440"/>
          <a:ext cx="265938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15240</xdr:colOff>
      <xdr:row>26</xdr:row>
      <xdr:rowOff>152400</xdr:rowOff>
    </xdr:from>
    <xdr:to>
      <xdr:col>17</xdr:col>
      <xdr:colOff>7620</xdr:colOff>
      <xdr:row>31</xdr:row>
      <xdr:rowOff>7620</xdr:rowOff>
    </xdr:to>
    <xdr:sp macro="" textlink="">
      <xdr:nvSpPr>
        <xdr:cNvPr id="16" name="Colchete Duplo 15">
          <a:extLst>
            <a:ext uri="{FF2B5EF4-FFF2-40B4-BE49-F238E27FC236}">
              <a16:creationId xmlns:a16="http://schemas.microsoft.com/office/drawing/2014/main" id="{669B122E-DD9C-4DF8-8EE1-C1D75A6EEBEE}"/>
            </a:ext>
          </a:extLst>
        </xdr:cNvPr>
        <xdr:cNvSpPr/>
      </xdr:nvSpPr>
      <xdr:spPr>
        <a:xfrm>
          <a:off x="13799820" y="5036820"/>
          <a:ext cx="73914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76200</xdr:colOff>
      <xdr:row>26</xdr:row>
      <xdr:rowOff>167640</xdr:rowOff>
    </xdr:from>
    <xdr:to>
      <xdr:col>10</xdr:col>
      <xdr:colOff>22860</xdr:colOff>
      <xdr:row>31</xdr:row>
      <xdr:rowOff>7620</xdr:rowOff>
    </xdr:to>
    <xdr:sp macro="" textlink="">
      <xdr:nvSpPr>
        <xdr:cNvPr id="17" name="Colchete Duplo 16">
          <a:extLst>
            <a:ext uri="{FF2B5EF4-FFF2-40B4-BE49-F238E27FC236}">
              <a16:creationId xmlns:a16="http://schemas.microsoft.com/office/drawing/2014/main" id="{C1CD680D-8B30-491A-A768-645BA27DFD25}"/>
            </a:ext>
          </a:extLst>
        </xdr:cNvPr>
        <xdr:cNvSpPr/>
      </xdr:nvSpPr>
      <xdr:spPr>
        <a:xfrm>
          <a:off x="8450580" y="5052060"/>
          <a:ext cx="1135380" cy="7543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14</xdr:col>
      <xdr:colOff>304800</xdr:colOff>
      <xdr:row>34</xdr:row>
      <xdr:rowOff>129540</xdr:rowOff>
    </xdr:from>
    <xdr:ext cx="1036513" cy="259128"/>
    <xdr:pic>
      <xdr:nvPicPr>
        <xdr:cNvPr id="18" name="Imagem 17">
          <a:extLst>
            <a:ext uri="{FF2B5EF4-FFF2-40B4-BE49-F238E27FC236}">
              <a16:creationId xmlns:a16="http://schemas.microsoft.com/office/drawing/2014/main" id="{6E5642B4-EABB-4199-8C58-9C69F39C9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41580" y="6477000"/>
          <a:ext cx="1036513" cy="2591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13</xdr:col>
      <xdr:colOff>22860</xdr:colOff>
      <xdr:row>32</xdr:row>
      <xdr:rowOff>137160</xdr:rowOff>
    </xdr:from>
    <xdr:to>
      <xdr:col>14</xdr:col>
      <xdr:colOff>7620</xdr:colOff>
      <xdr:row>37</xdr:row>
      <xdr:rowOff>22860</xdr:rowOff>
    </xdr:to>
    <xdr:sp macro="" textlink="">
      <xdr:nvSpPr>
        <xdr:cNvPr id="19" name="Colchete Duplo 18">
          <a:extLst>
            <a:ext uri="{FF2B5EF4-FFF2-40B4-BE49-F238E27FC236}">
              <a16:creationId xmlns:a16="http://schemas.microsoft.com/office/drawing/2014/main" id="{F74FB14C-BCC7-46D9-9022-377BC74E9658}"/>
            </a:ext>
          </a:extLst>
        </xdr:cNvPr>
        <xdr:cNvSpPr/>
      </xdr:nvSpPr>
      <xdr:spPr>
        <a:xfrm>
          <a:off x="11612880" y="6118860"/>
          <a:ext cx="731520" cy="8001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32</xdr:row>
      <xdr:rowOff>167640</xdr:rowOff>
    </xdr:from>
    <xdr:to>
      <xdr:col>11</xdr:col>
      <xdr:colOff>647700</xdr:colOff>
      <xdr:row>37</xdr:row>
      <xdr:rowOff>15240</xdr:rowOff>
    </xdr:to>
    <xdr:sp macro="" textlink="">
      <xdr:nvSpPr>
        <xdr:cNvPr id="20" name="Colchete Duplo 19">
          <a:extLst>
            <a:ext uri="{FF2B5EF4-FFF2-40B4-BE49-F238E27FC236}">
              <a16:creationId xmlns:a16="http://schemas.microsoft.com/office/drawing/2014/main" id="{F788EE3A-300D-4B03-9C0E-24BA0B54515E}"/>
            </a:ext>
          </a:extLst>
        </xdr:cNvPr>
        <xdr:cNvSpPr/>
      </xdr:nvSpPr>
      <xdr:spPr>
        <a:xfrm>
          <a:off x="10218420" y="6149340"/>
          <a:ext cx="647700" cy="7620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32</xdr:row>
      <xdr:rowOff>175260</xdr:rowOff>
    </xdr:from>
    <xdr:to>
      <xdr:col>10</xdr:col>
      <xdr:colOff>7620</xdr:colOff>
      <xdr:row>36</xdr:row>
      <xdr:rowOff>167640</xdr:rowOff>
    </xdr:to>
    <xdr:sp macro="" textlink="">
      <xdr:nvSpPr>
        <xdr:cNvPr id="21" name="Colchete Duplo 20">
          <a:extLst>
            <a:ext uri="{FF2B5EF4-FFF2-40B4-BE49-F238E27FC236}">
              <a16:creationId xmlns:a16="http://schemas.microsoft.com/office/drawing/2014/main" id="{2D463ACF-B276-4928-AD87-C671F48FB085}"/>
            </a:ext>
          </a:extLst>
        </xdr:cNvPr>
        <xdr:cNvSpPr/>
      </xdr:nvSpPr>
      <xdr:spPr>
        <a:xfrm>
          <a:off x="8374380" y="6156960"/>
          <a:ext cx="1196340" cy="7239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83820</xdr:colOff>
      <xdr:row>42</xdr:row>
      <xdr:rowOff>0</xdr:rowOff>
    </xdr:from>
    <xdr:ext cx="929721" cy="175275"/>
    <xdr:pic>
      <xdr:nvPicPr>
        <xdr:cNvPr id="22" name="Imagem 21">
          <a:extLst>
            <a:ext uri="{FF2B5EF4-FFF2-40B4-BE49-F238E27FC236}">
              <a16:creationId xmlns:a16="http://schemas.microsoft.com/office/drawing/2014/main" id="{EC992667-FB50-4F74-BFDF-72EC1E916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02240" y="7810500"/>
          <a:ext cx="929721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15</xdr:col>
      <xdr:colOff>106680</xdr:colOff>
      <xdr:row>42</xdr:row>
      <xdr:rowOff>30480</xdr:rowOff>
    </xdr:from>
    <xdr:ext cx="693480" cy="175275"/>
    <xdr:pic>
      <xdr:nvPicPr>
        <xdr:cNvPr id="23" name="Imagem 22">
          <a:extLst>
            <a:ext uri="{FF2B5EF4-FFF2-40B4-BE49-F238E27FC236}">
              <a16:creationId xmlns:a16="http://schemas.microsoft.com/office/drawing/2014/main" id="{A4CFCE4B-A642-4BD0-A923-DF21E1D1A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74980" y="7840980"/>
          <a:ext cx="693480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7</xdr:col>
      <xdr:colOff>60960</xdr:colOff>
      <xdr:row>49</xdr:row>
      <xdr:rowOff>0</xdr:rowOff>
    </xdr:from>
    <xdr:to>
      <xdr:col>7</xdr:col>
      <xdr:colOff>617220</xdr:colOff>
      <xdr:row>53</xdr:row>
      <xdr:rowOff>0</xdr:rowOff>
    </xdr:to>
    <xdr:sp macro="" textlink="">
      <xdr:nvSpPr>
        <xdr:cNvPr id="24" name="Colchete Duplo 23">
          <a:extLst>
            <a:ext uri="{FF2B5EF4-FFF2-40B4-BE49-F238E27FC236}">
              <a16:creationId xmlns:a16="http://schemas.microsoft.com/office/drawing/2014/main" id="{43BAADAA-F9BC-4E74-A738-15C5C19DDD70}"/>
            </a:ext>
          </a:extLst>
        </xdr:cNvPr>
        <xdr:cNvSpPr/>
      </xdr:nvSpPr>
      <xdr:spPr>
        <a:xfrm>
          <a:off x="7048500" y="9136380"/>
          <a:ext cx="556260" cy="7315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21</xdr:col>
      <xdr:colOff>297180</xdr:colOff>
      <xdr:row>24</xdr:row>
      <xdr:rowOff>83820</xdr:rowOff>
    </xdr:from>
    <xdr:ext cx="984004" cy="289159"/>
    <xdr:pic>
      <xdr:nvPicPr>
        <xdr:cNvPr id="25" name="Imagem 24">
          <a:extLst>
            <a:ext uri="{FF2B5EF4-FFF2-40B4-BE49-F238E27FC236}">
              <a16:creationId xmlns:a16="http://schemas.microsoft.com/office/drawing/2014/main" id="{5FD37AAE-0BFE-43FC-97CA-F3253B73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49800" y="4602480"/>
          <a:ext cx="984004" cy="28915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21</xdr:col>
      <xdr:colOff>274320</xdr:colOff>
      <xdr:row>26</xdr:row>
      <xdr:rowOff>160020</xdr:rowOff>
    </xdr:from>
    <xdr:to>
      <xdr:col>25</xdr:col>
      <xdr:colOff>83820</xdr:colOff>
      <xdr:row>31</xdr:row>
      <xdr:rowOff>15240</xdr:rowOff>
    </xdr:to>
    <xdr:sp macro="" textlink="">
      <xdr:nvSpPr>
        <xdr:cNvPr id="26" name="Colchete Duplo 25">
          <a:extLst>
            <a:ext uri="{FF2B5EF4-FFF2-40B4-BE49-F238E27FC236}">
              <a16:creationId xmlns:a16="http://schemas.microsoft.com/office/drawing/2014/main" id="{30985CED-C689-49F3-B1BA-136302A7EAE4}"/>
            </a:ext>
          </a:extLst>
        </xdr:cNvPr>
        <xdr:cNvSpPr/>
      </xdr:nvSpPr>
      <xdr:spPr>
        <a:xfrm>
          <a:off x="17426940" y="5044440"/>
          <a:ext cx="244602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15240</xdr:colOff>
      <xdr:row>26</xdr:row>
      <xdr:rowOff>152400</xdr:rowOff>
    </xdr:from>
    <xdr:to>
      <xdr:col>27</xdr:col>
      <xdr:colOff>7620</xdr:colOff>
      <xdr:row>31</xdr:row>
      <xdr:rowOff>7620</xdr:rowOff>
    </xdr:to>
    <xdr:sp macro="" textlink="">
      <xdr:nvSpPr>
        <xdr:cNvPr id="27" name="Colchete Duplo 26">
          <a:extLst>
            <a:ext uri="{FF2B5EF4-FFF2-40B4-BE49-F238E27FC236}">
              <a16:creationId xmlns:a16="http://schemas.microsoft.com/office/drawing/2014/main" id="{6AF0C89F-8CF8-4864-894D-26B85160D177}"/>
            </a:ext>
          </a:extLst>
        </xdr:cNvPr>
        <xdr:cNvSpPr/>
      </xdr:nvSpPr>
      <xdr:spPr>
        <a:xfrm>
          <a:off x="20413980" y="5036820"/>
          <a:ext cx="80010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76200</xdr:colOff>
      <xdr:row>26</xdr:row>
      <xdr:rowOff>167640</xdr:rowOff>
    </xdr:from>
    <xdr:to>
      <xdr:col>20</xdr:col>
      <xdr:colOff>22860</xdr:colOff>
      <xdr:row>31</xdr:row>
      <xdr:rowOff>7620</xdr:rowOff>
    </xdr:to>
    <xdr:sp macro="" textlink="">
      <xdr:nvSpPr>
        <xdr:cNvPr id="28" name="Colchete Duplo 27">
          <a:extLst>
            <a:ext uri="{FF2B5EF4-FFF2-40B4-BE49-F238E27FC236}">
              <a16:creationId xmlns:a16="http://schemas.microsoft.com/office/drawing/2014/main" id="{F36420E8-9A7F-41CE-B461-D947E55C7A02}"/>
            </a:ext>
          </a:extLst>
        </xdr:cNvPr>
        <xdr:cNvSpPr/>
      </xdr:nvSpPr>
      <xdr:spPr>
        <a:xfrm>
          <a:off x="15872460" y="5052060"/>
          <a:ext cx="693420" cy="7543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24</xdr:col>
      <xdr:colOff>304800</xdr:colOff>
      <xdr:row>34</xdr:row>
      <xdr:rowOff>129540</xdr:rowOff>
    </xdr:from>
    <xdr:ext cx="1036513" cy="259128"/>
    <xdr:pic>
      <xdr:nvPicPr>
        <xdr:cNvPr id="29" name="Imagem 28">
          <a:extLst>
            <a:ext uri="{FF2B5EF4-FFF2-40B4-BE49-F238E27FC236}">
              <a16:creationId xmlns:a16="http://schemas.microsoft.com/office/drawing/2014/main" id="{5E2FE961-DE66-4F76-8F04-F421E547D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84340" y="6477000"/>
          <a:ext cx="1036513" cy="2591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23</xdr:col>
      <xdr:colOff>22860</xdr:colOff>
      <xdr:row>32</xdr:row>
      <xdr:rowOff>137160</xdr:rowOff>
    </xdr:from>
    <xdr:to>
      <xdr:col>24</xdr:col>
      <xdr:colOff>7620</xdr:colOff>
      <xdr:row>37</xdr:row>
      <xdr:rowOff>22860</xdr:rowOff>
    </xdr:to>
    <xdr:sp macro="" textlink="">
      <xdr:nvSpPr>
        <xdr:cNvPr id="30" name="Colchete Duplo 29">
          <a:extLst>
            <a:ext uri="{FF2B5EF4-FFF2-40B4-BE49-F238E27FC236}">
              <a16:creationId xmlns:a16="http://schemas.microsoft.com/office/drawing/2014/main" id="{9A348A7E-C5F6-43BE-96DB-0FDFF035E080}"/>
            </a:ext>
          </a:extLst>
        </xdr:cNvPr>
        <xdr:cNvSpPr/>
      </xdr:nvSpPr>
      <xdr:spPr>
        <a:xfrm>
          <a:off x="18394680" y="6118860"/>
          <a:ext cx="792480" cy="8001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0</xdr:colOff>
      <xdr:row>32</xdr:row>
      <xdr:rowOff>167640</xdr:rowOff>
    </xdr:from>
    <xdr:to>
      <xdr:col>21</xdr:col>
      <xdr:colOff>647700</xdr:colOff>
      <xdr:row>37</xdr:row>
      <xdr:rowOff>15240</xdr:rowOff>
    </xdr:to>
    <xdr:sp macro="" textlink="">
      <xdr:nvSpPr>
        <xdr:cNvPr id="31" name="Colchete Duplo 30">
          <a:extLst>
            <a:ext uri="{FF2B5EF4-FFF2-40B4-BE49-F238E27FC236}">
              <a16:creationId xmlns:a16="http://schemas.microsoft.com/office/drawing/2014/main" id="{AD60DE5B-2801-477E-8C47-8C0A462B2191}"/>
            </a:ext>
          </a:extLst>
        </xdr:cNvPr>
        <xdr:cNvSpPr/>
      </xdr:nvSpPr>
      <xdr:spPr>
        <a:xfrm>
          <a:off x="17152620" y="6149340"/>
          <a:ext cx="609600" cy="7620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32</xdr:row>
      <xdr:rowOff>175260</xdr:rowOff>
    </xdr:from>
    <xdr:to>
      <xdr:col>20</xdr:col>
      <xdr:colOff>7620</xdr:colOff>
      <xdr:row>36</xdr:row>
      <xdr:rowOff>167640</xdr:rowOff>
    </xdr:to>
    <xdr:sp macro="" textlink="">
      <xdr:nvSpPr>
        <xdr:cNvPr id="32" name="Colchete Duplo 31">
          <a:extLst>
            <a:ext uri="{FF2B5EF4-FFF2-40B4-BE49-F238E27FC236}">
              <a16:creationId xmlns:a16="http://schemas.microsoft.com/office/drawing/2014/main" id="{E384D599-3F56-44EA-8905-0DA45CBD1CD4}"/>
            </a:ext>
          </a:extLst>
        </xdr:cNvPr>
        <xdr:cNvSpPr/>
      </xdr:nvSpPr>
      <xdr:spPr>
        <a:xfrm>
          <a:off x="15796260" y="6156960"/>
          <a:ext cx="754380" cy="7239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21</xdr:col>
      <xdr:colOff>83820</xdr:colOff>
      <xdr:row>42</xdr:row>
      <xdr:rowOff>0</xdr:rowOff>
    </xdr:from>
    <xdr:ext cx="929721" cy="175275"/>
    <xdr:pic>
      <xdr:nvPicPr>
        <xdr:cNvPr id="33" name="Imagem 32">
          <a:extLst>
            <a:ext uri="{FF2B5EF4-FFF2-40B4-BE49-F238E27FC236}">
              <a16:creationId xmlns:a16="http://schemas.microsoft.com/office/drawing/2014/main" id="{59898C59-AF3A-4E6E-A54E-A52BC10BA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36440" y="7810500"/>
          <a:ext cx="929721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25</xdr:col>
      <xdr:colOff>106680</xdr:colOff>
      <xdr:row>42</xdr:row>
      <xdr:rowOff>30480</xdr:rowOff>
    </xdr:from>
    <xdr:ext cx="693480" cy="175275"/>
    <xdr:pic>
      <xdr:nvPicPr>
        <xdr:cNvPr id="34" name="Imagem 33">
          <a:extLst>
            <a:ext uri="{FF2B5EF4-FFF2-40B4-BE49-F238E27FC236}">
              <a16:creationId xmlns:a16="http://schemas.microsoft.com/office/drawing/2014/main" id="{95B39A82-B6DA-4058-A3B8-4257EBB20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95820" y="7840980"/>
          <a:ext cx="693480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31</xdr:col>
      <xdr:colOff>297180</xdr:colOff>
      <xdr:row>24</xdr:row>
      <xdr:rowOff>83820</xdr:rowOff>
    </xdr:from>
    <xdr:ext cx="984004" cy="289159"/>
    <xdr:pic>
      <xdr:nvPicPr>
        <xdr:cNvPr id="35" name="Imagem 34">
          <a:extLst>
            <a:ext uri="{FF2B5EF4-FFF2-40B4-BE49-F238E27FC236}">
              <a16:creationId xmlns:a16="http://schemas.microsoft.com/office/drawing/2014/main" id="{9E177C5C-2C0D-400B-99FD-6BACED0B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71580" y="4602480"/>
          <a:ext cx="984004" cy="28915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31</xdr:col>
      <xdr:colOff>274320</xdr:colOff>
      <xdr:row>26</xdr:row>
      <xdr:rowOff>160020</xdr:rowOff>
    </xdr:from>
    <xdr:to>
      <xdr:col>35</xdr:col>
      <xdr:colOff>83820</xdr:colOff>
      <xdr:row>31</xdr:row>
      <xdr:rowOff>15240</xdr:rowOff>
    </xdr:to>
    <xdr:sp macro="" textlink="">
      <xdr:nvSpPr>
        <xdr:cNvPr id="36" name="Colchete Duplo 35">
          <a:extLst>
            <a:ext uri="{FF2B5EF4-FFF2-40B4-BE49-F238E27FC236}">
              <a16:creationId xmlns:a16="http://schemas.microsoft.com/office/drawing/2014/main" id="{533A41CE-6325-4951-990A-B05802B96EC2}"/>
            </a:ext>
          </a:extLst>
        </xdr:cNvPr>
        <xdr:cNvSpPr/>
      </xdr:nvSpPr>
      <xdr:spPr>
        <a:xfrm>
          <a:off x="24048720" y="5044440"/>
          <a:ext cx="238506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15240</xdr:colOff>
      <xdr:row>26</xdr:row>
      <xdr:rowOff>152400</xdr:rowOff>
    </xdr:from>
    <xdr:to>
      <xdr:col>37</xdr:col>
      <xdr:colOff>7620</xdr:colOff>
      <xdr:row>31</xdr:row>
      <xdr:rowOff>7620</xdr:rowOff>
    </xdr:to>
    <xdr:sp macro="" textlink="">
      <xdr:nvSpPr>
        <xdr:cNvPr id="37" name="Colchete Duplo 36">
          <a:extLst>
            <a:ext uri="{FF2B5EF4-FFF2-40B4-BE49-F238E27FC236}">
              <a16:creationId xmlns:a16="http://schemas.microsoft.com/office/drawing/2014/main" id="{9D878166-588C-40BD-93AE-C055CFA301A6}"/>
            </a:ext>
          </a:extLst>
        </xdr:cNvPr>
        <xdr:cNvSpPr/>
      </xdr:nvSpPr>
      <xdr:spPr>
        <a:xfrm>
          <a:off x="26974800" y="5036820"/>
          <a:ext cx="60198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76200</xdr:colOff>
      <xdr:row>26</xdr:row>
      <xdr:rowOff>167640</xdr:rowOff>
    </xdr:from>
    <xdr:to>
      <xdr:col>30</xdr:col>
      <xdr:colOff>22860</xdr:colOff>
      <xdr:row>31</xdr:row>
      <xdr:rowOff>7620</xdr:rowOff>
    </xdr:to>
    <xdr:sp macro="" textlink="">
      <xdr:nvSpPr>
        <xdr:cNvPr id="38" name="Colchete Duplo 37">
          <a:extLst>
            <a:ext uri="{FF2B5EF4-FFF2-40B4-BE49-F238E27FC236}">
              <a16:creationId xmlns:a16="http://schemas.microsoft.com/office/drawing/2014/main" id="{BABA8272-2653-4F43-8D86-086AD8C71BF3}"/>
            </a:ext>
          </a:extLst>
        </xdr:cNvPr>
        <xdr:cNvSpPr/>
      </xdr:nvSpPr>
      <xdr:spPr>
        <a:xfrm>
          <a:off x="22501860" y="5052060"/>
          <a:ext cx="556260" cy="7543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304800</xdr:colOff>
      <xdr:row>34</xdr:row>
      <xdr:rowOff>129540</xdr:rowOff>
    </xdr:from>
    <xdr:ext cx="1036513" cy="259128"/>
    <xdr:pic>
      <xdr:nvPicPr>
        <xdr:cNvPr id="39" name="Imagem 38">
          <a:extLst>
            <a:ext uri="{FF2B5EF4-FFF2-40B4-BE49-F238E27FC236}">
              <a16:creationId xmlns:a16="http://schemas.microsoft.com/office/drawing/2014/main" id="{F4CD993A-8A24-4FE8-B680-C5357C4BE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45160" y="6477000"/>
          <a:ext cx="1036513" cy="2591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33</xdr:col>
      <xdr:colOff>22860</xdr:colOff>
      <xdr:row>32</xdr:row>
      <xdr:rowOff>137160</xdr:rowOff>
    </xdr:from>
    <xdr:to>
      <xdr:col>34</xdr:col>
      <xdr:colOff>7620</xdr:colOff>
      <xdr:row>37</xdr:row>
      <xdr:rowOff>22860</xdr:rowOff>
    </xdr:to>
    <xdr:sp macro="" textlink="">
      <xdr:nvSpPr>
        <xdr:cNvPr id="40" name="Colchete Duplo 39">
          <a:extLst>
            <a:ext uri="{FF2B5EF4-FFF2-40B4-BE49-F238E27FC236}">
              <a16:creationId xmlns:a16="http://schemas.microsoft.com/office/drawing/2014/main" id="{7CD3F331-31A2-4589-9716-6C97309658C3}"/>
            </a:ext>
          </a:extLst>
        </xdr:cNvPr>
        <xdr:cNvSpPr/>
      </xdr:nvSpPr>
      <xdr:spPr>
        <a:xfrm>
          <a:off x="25016460" y="6118860"/>
          <a:ext cx="731520" cy="8001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32</xdr:row>
      <xdr:rowOff>167640</xdr:rowOff>
    </xdr:from>
    <xdr:to>
      <xdr:col>31</xdr:col>
      <xdr:colOff>647700</xdr:colOff>
      <xdr:row>37</xdr:row>
      <xdr:rowOff>15240</xdr:rowOff>
    </xdr:to>
    <xdr:sp macro="" textlink="">
      <xdr:nvSpPr>
        <xdr:cNvPr id="41" name="Colchete Duplo 40">
          <a:extLst>
            <a:ext uri="{FF2B5EF4-FFF2-40B4-BE49-F238E27FC236}">
              <a16:creationId xmlns:a16="http://schemas.microsoft.com/office/drawing/2014/main" id="{1C41B0E1-3141-436A-89B4-D4EA62D87768}"/>
            </a:ext>
          </a:extLst>
        </xdr:cNvPr>
        <xdr:cNvSpPr/>
      </xdr:nvSpPr>
      <xdr:spPr>
        <a:xfrm>
          <a:off x="23774400" y="6149340"/>
          <a:ext cx="609600" cy="7620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32</xdr:row>
      <xdr:rowOff>175260</xdr:rowOff>
    </xdr:from>
    <xdr:to>
      <xdr:col>30</xdr:col>
      <xdr:colOff>7620</xdr:colOff>
      <xdr:row>36</xdr:row>
      <xdr:rowOff>167640</xdr:rowOff>
    </xdr:to>
    <xdr:sp macro="" textlink="">
      <xdr:nvSpPr>
        <xdr:cNvPr id="42" name="Colchete Duplo 41">
          <a:extLst>
            <a:ext uri="{FF2B5EF4-FFF2-40B4-BE49-F238E27FC236}">
              <a16:creationId xmlns:a16="http://schemas.microsoft.com/office/drawing/2014/main" id="{8C279A25-33E5-4DEB-B245-1B0D39683ADE}"/>
            </a:ext>
          </a:extLst>
        </xdr:cNvPr>
        <xdr:cNvSpPr/>
      </xdr:nvSpPr>
      <xdr:spPr>
        <a:xfrm>
          <a:off x="22425660" y="6156960"/>
          <a:ext cx="617220" cy="7239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83820</xdr:colOff>
      <xdr:row>42</xdr:row>
      <xdr:rowOff>0</xdr:rowOff>
    </xdr:from>
    <xdr:ext cx="929721" cy="175275"/>
    <xdr:pic>
      <xdr:nvPicPr>
        <xdr:cNvPr id="43" name="Imagem 42">
          <a:extLst>
            <a:ext uri="{FF2B5EF4-FFF2-40B4-BE49-F238E27FC236}">
              <a16:creationId xmlns:a16="http://schemas.microsoft.com/office/drawing/2014/main" id="{7F1A1D7A-B71B-4298-AE4C-A91202FA6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58220" y="7810500"/>
          <a:ext cx="929721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35</xdr:col>
      <xdr:colOff>106680</xdr:colOff>
      <xdr:row>42</xdr:row>
      <xdr:rowOff>30480</xdr:rowOff>
    </xdr:from>
    <xdr:ext cx="693480" cy="175275"/>
    <xdr:pic>
      <xdr:nvPicPr>
        <xdr:cNvPr id="44" name="Imagem 43">
          <a:extLst>
            <a:ext uri="{FF2B5EF4-FFF2-40B4-BE49-F238E27FC236}">
              <a16:creationId xmlns:a16="http://schemas.microsoft.com/office/drawing/2014/main" id="{A7CF1B56-9105-4A98-B851-A6BC1F9A2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456640" y="7840980"/>
          <a:ext cx="693480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41</xdr:col>
      <xdr:colOff>297180</xdr:colOff>
      <xdr:row>24</xdr:row>
      <xdr:rowOff>83820</xdr:rowOff>
    </xdr:from>
    <xdr:ext cx="984004" cy="289159"/>
    <xdr:pic>
      <xdr:nvPicPr>
        <xdr:cNvPr id="45" name="Imagem 44">
          <a:extLst>
            <a:ext uri="{FF2B5EF4-FFF2-40B4-BE49-F238E27FC236}">
              <a16:creationId xmlns:a16="http://schemas.microsoft.com/office/drawing/2014/main" id="{4410C1DA-3594-41E4-98F7-7980850AB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70500" y="4602480"/>
          <a:ext cx="984004" cy="28915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41</xdr:col>
      <xdr:colOff>274320</xdr:colOff>
      <xdr:row>26</xdr:row>
      <xdr:rowOff>160020</xdr:rowOff>
    </xdr:from>
    <xdr:to>
      <xdr:col>45</xdr:col>
      <xdr:colOff>83820</xdr:colOff>
      <xdr:row>31</xdr:row>
      <xdr:rowOff>15240</xdr:rowOff>
    </xdr:to>
    <xdr:sp macro="" textlink="">
      <xdr:nvSpPr>
        <xdr:cNvPr id="46" name="Colchete Duplo 45">
          <a:extLst>
            <a:ext uri="{FF2B5EF4-FFF2-40B4-BE49-F238E27FC236}">
              <a16:creationId xmlns:a16="http://schemas.microsoft.com/office/drawing/2014/main" id="{FD6E023C-BE5C-43A5-82DD-784BA0D1D07C}"/>
            </a:ext>
          </a:extLst>
        </xdr:cNvPr>
        <xdr:cNvSpPr/>
      </xdr:nvSpPr>
      <xdr:spPr>
        <a:xfrm>
          <a:off x="30647640" y="5044440"/>
          <a:ext cx="224790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15240</xdr:colOff>
      <xdr:row>26</xdr:row>
      <xdr:rowOff>152400</xdr:rowOff>
    </xdr:from>
    <xdr:to>
      <xdr:col>47</xdr:col>
      <xdr:colOff>7620</xdr:colOff>
      <xdr:row>31</xdr:row>
      <xdr:rowOff>7620</xdr:rowOff>
    </xdr:to>
    <xdr:sp macro="" textlink="">
      <xdr:nvSpPr>
        <xdr:cNvPr id="47" name="Colchete Duplo 46">
          <a:extLst>
            <a:ext uri="{FF2B5EF4-FFF2-40B4-BE49-F238E27FC236}">
              <a16:creationId xmlns:a16="http://schemas.microsoft.com/office/drawing/2014/main" id="{F8789080-2BEE-4A51-ADA5-9B74DACEB89C}"/>
            </a:ext>
          </a:extLst>
        </xdr:cNvPr>
        <xdr:cNvSpPr/>
      </xdr:nvSpPr>
      <xdr:spPr>
        <a:xfrm>
          <a:off x="33436560" y="5036820"/>
          <a:ext cx="60198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76200</xdr:colOff>
      <xdr:row>26</xdr:row>
      <xdr:rowOff>167640</xdr:rowOff>
    </xdr:from>
    <xdr:to>
      <xdr:col>40</xdr:col>
      <xdr:colOff>22860</xdr:colOff>
      <xdr:row>31</xdr:row>
      <xdr:rowOff>7620</xdr:rowOff>
    </xdr:to>
    <xdr:sp macro="" textlink="">
      <xdr:nvSpPr>
        <xdr:cNvPr id="48" name="Colchete Duplo 47">
          <a:extLst>
            <a:ext uri="{FF2B5EF4-FFF2-40B4-BE49-F238E27FC236}">
              <a16:creationId xmlns:a16="http://schemas.microsoft.com/office/drawing/2014/main" id="{E5BC9E74-40FF-46CA-9ECE-9E5D9D826ACE}"/>
            </a:ext>
          </a:extLst>
        </xdr:cNvPr>
        <xdr:cNvSpPr/>
      </xdr:nvSpPr>
      <xdr:spPr>
        <a:xfrm>
          <a:off x="28864560" y="5052060"/>
          <a:ext cx="922020" cy="7543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44</xdr:col>
      <xdr:colOff>304800</xdr:colOff>
      <xdr:row>34</xdr:row>
      <xdr:rowOff>129540</xdr:rowOff>
    </xdr:from>
    <xdr:ext cx="1036513" cy="259128"/>
    <xdr:pic>
      <xdr:nvPicPr>
        <xdr:cNvPr id="49" name="Imagem 48">
          <a:extLst>
            <a:ext uri="{FF2B5EF4-FFF2-40B4-BE49-F238E27FC236}">
              <a16:creationId xmlns:a16="http://schemas.microsoft.com/office/drawing/2014/main" id="{4020387E-45C8-4CB6-A9AF-0E8D0AEF2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506920" y="6477000"/>
          <a:ext cx="1036513" cy="2591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43</xdr:col>
      <xdr:colOff>22860</xdr:colOff>
      <xdr:row>32</xdr:row>
      <xdr:rowOff>137160</xdr:rowOff>
    </xdr:from>
    <xdr:to>
      <xdr:col>44</xdr:col>
      <xdr:colOff>7620</xdr:colOff>
      <xdr:row>37</xdr:row>
      <xdr:rowOff>22860</xdr:rowOff>
    </xdr:to>
    <xdr:sp macro="" textlink="">
      <xdr:nvSpPr>
        <xdr:cNvPr id="50" name="Colchete Duplo 49">
          <a:extLst>
            <a:ext uri="{FF2B5EF4-FFF2-40B4-BE49-F238E27FC236}">
              <a16:creationId xmlns:a16="http://schemas.microsoft.com/office/drawing/2014/main" id="{BE06EA0C-C16F-49BC-B526-4D27886260F9}"/>
            </a:ext>
          </a:extLst>
        </xdr:cNvPr>
        <xdr:cNvSpPr/>
      </xdr:nvSpPr>
      <xdr:spPr>
        <a:xfrm>
          <a:off x="31615380" y="6118860"/>
          <a:ext cx="594360" cy="8001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0</xdr:colOff>
      <xdr:row>32</xdr:row>
      <xdr:rowOff>167640</xdr:rowOff>
    </xdr:from>
    <xdr:to>
      <xdr:col>41</xdr:col>
      <xdr:colOff>647700</xdr:colOff>
      <xdr:row>37</xdr:row>
      <xdr:rowOff>15240</xdr:rowOff>
    </xdr:to>
    <xdr:sp macro="" textlink="">
      <xdr:nvSpPr>
        <xdr:cNvPr id="51" name="Colchete Duplo 50">
          <a:extLst>
            <a:ext uri="{FF2B5EF4-FFF2-40B4-BE49-F238E27FC236}">
              <a16:creationId xmlns:a16="http://schemas.microsoft.com/office/drawing/2014/main" id="{07EFA8B5-19D8-4EF8-AD4E-5AB1CC46A6B0}"/>
            </a:ext>
          </a:extLst>
        </xdr:cNvPr>
        <xdr:cNvSpPr/>
      </xdr:nvSpPr>
      <xdr:spPr>
        <a:xfrm>
          <a:off x="30373320" y="6149340"/>
          <a:ext cx="609600" cy="7620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0</xdr:colOff>
      <xdr:row>32</xdr:row>
      <xdr:rowOff>175260</xdr:rowOff>
    </xdr:from>
    <xdr:to>
      <xdr:col>40</xdr:col>
      <xdr:colOff>7620</xdr:colOff>
      <xdr:row>36</xdr:row>
      <xdr:rowOff>167640</xdr:rowOff>
    </xdr:to>
    <xdr:sp macro="" textlink="">
      <xdr:nvSpPr>
        <xdr:cNvPr id="52" name="Colchete Duplo 51">
          <a:extLst>
            <a:ext uri="{FF2B5EF4-FFF2-40B4-BE49-F238E27FC236}">
              <a16:creationId xmlns:a16="http://schemas.microsoft.com/office/drawing/2014/main" id="{05129E7D-F41C-4355-85DA-ED80311C7452}"/>
            </a:ext>
          </a:extLst>
        </xdr:cNvPr>
        <xdr:cNvSpPr/>
      </xdr:nvSpPr>
      <xdr:spPr>
        <a:xfrm>
          <a:off x="28788360" y="6156960"/>
          <a:ext cx="982980" cy="7239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83820</xdr:colOff>
      <xdr:row>42</xdr:row>
      <xdr:rowOff>0</xdr:rowOff>
    </xdr:from>
    <xdr:ext cx="929721" cy="175275"/>
    <xdr:pic>
      <xdr:nvPicPr>
        <xdr:cNvPr id="53" name="Imagem 52">
          <a:extLst>
            <a:ext uri="{FF2B5EF4-FFF2-40B4-BE49-F238E27FC236}">
              <a16:creationId xmlns:a16="http://schemas.microsoft.com/office/drawing/2014/main" id="{21D9D15A-6F2C-4031-8AD4-75A203964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57140" y="7810500"/>
          <a:ext cx="929721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45</xdr:col>
      <xdr:colOff>106680</xdr:colOff>
      <xdr:row>42</xdr:row>
      <xdr:rowOff>30480</xdr:rowOff>
    </xdr:from>
    <xdr:ext cx="693480" cy="175275"/>
    <xdr:pic>
      <xdr:nvPicPr>
        <xdr:cNvPr id="54" name="Imagem 53">
          <a:extLst>
            <a:ext uri="{FF2B5EF4-FFF2-40B4-BE49-F238E27FC236}">
              <a16:creationId xmlns:a16="http://schemas.microsoft.com/office/drawing/2014/main" id="{152D3B3E-3203-4177-83C3-EE0828466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918400" y="7840980"/>
          <a:ext cx="693480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</xdr:colOff>
      <xdr:row>48</xdr:row>
      <xdr:rowOff>198120</xdr:rowOff>
    </xdr:from>
    <xdr:to>
      <xdr:col>6</xdr:col>
      <xdr:colOff>114300</xdr:colOff>
      <xdr:row>53</xdr:row>
      <xdr:rowOff>7620</xdr:rowOff>
    </xdr:to>
    <xdr:sp macro="" textlink="">
      <xdr:nvSpPr>
        <xdr:cNvPr id="2" name="Colchete Duplo 1">
          <a:extLst>
            <a:ext uri="{FF2B5EF4-FFF2-40B4-BE49-F238E27FC236}">
              <a16:creationId xmlns:a16="http://schemas.microsoft.com/office/drawing/2014/main" id="{8B213899-118F-4051-AAA5-D31B7E940175}"/>
            </a:ext>
          </a:extLst>
        </xdr:cNvPr>
        <xdr:cNvSpPr/>
      </xdr:nvSpPr>
      <xdr:spPr>
        <a:xfrm>
          <a:off x="2346960" y="9105900"/>
          <a:ext cx="409956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609600</xdr:colOff>
      <xdr:row>48</xdr:row>
      <xdr:rowOff>205740</xdr:rowOff>
    </xdr:from>
    <xdr:to>
      <xdr:col>9</xdr:col>
      <xdr:colOff>1150620</xdr:colOff>
      <xdr:row>53</xdr:row>
      <xdr:rowOff>30480</xdr:rowOff>
    </xdr:to>
    <xdr:sp macro="" textlink="">
      <xdr:nvSpPr>
        <xdr:cNvPr id="3" name="Colchete Duplo 2">
          <a:extLst>
            <a:ext uri="{FF2B5EF4-FFF2-40B4-BE49-F238E27FC236}">
              <a16:creationId xmlns:a16="http://schemas.microsoft.com/office/drawing/2014/main" id="{EA35602F-DFF7-4711-B5BD-49B6B7EF15CD}"/>
            </a:ext>
          </a:extLst>
        </xdr:cNvPr>
        <xdr:cNvSpPr/>
      </xdr:nvSpPr>
      <xdr:spPr>
        <a:xfrm>
          <a:off x="8328660" y="9113520"/>
          <a:ext cx="1196340" cy="78486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411480</xdr:colOff>
      <xdr:row>24</xdr:row>
      <xdr:rowOff>144780</xdr:rowOff>
    </xdr:from>
    <xdr:to>
      <xdr:col>2</xdr:col>
      <xdr:colOff>248674</xdr:colOff>
      <xdr:row>26</xdr:row>
      <xdr:rowOff>66274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0FC891E-55E7-468B-8148-145B1C041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4960" y="4663440"/>
          <a:ext cx="987814" cy="28725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</xdr:col>
      <xdr:colOff>274320</xdr:colOff>
      <xdr:row>26</xdr:row>
      <xdr:rowOff>175260</xdr:rowOff>
    </xdr:from>
    <xdr:to>
      <xdr:col>5</xdr:col>
      <xdr:colOff>716280</xdr:colOff>
      <xdr:row>31</xdr:row>
      <xdr:rowOff>53340</xdr:rowOff>
    </xdr:to>
    <xdr:sp macro="" textlink="">
      <xdr:nvSpPr>
        <xdr:cNvPr id="5" name="Colchete Duplo 4">
          <a:extLst>
            <a:ext uri="{FF2B5EF4-FFF2-40B4-BE49-F238E27FC236}">
              <a16:creationId xmlns:a16="http://schemas.microsoft.com/office/drawing/2014/main" id="{3255BB9F-3165-4183-824A-19414BEA287A}"/>
            </a:ext>
          </a:extLst>
        </xdr:cNvPr>
        <xdr:cNvSpPr/>
      </xdr:nvSpPr>
      <xdr:spPr>
        <a:xfrm>
          <a:off x="2598420" y="5059680"/>
          <a:ext cx="3703320" cy="7924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</xdr:colOff>
      <xdr:row>26</xdr:row>
      <xdr:rowOff>152400</xdr:rowOff>
    </xdr:from>
    <xdr:to>
      <xdr:col>7</xdr:col>
      <xdr:colOff>571500</xdr:colOff>
      <xdr:row>31</xdr:row>
      <xdr:rowOff>53340</xdr:rowOff>
    </xdr:to>
    <xdr:sp macro="" textlink="">
      <xdr:nvSpPr>
        <xdr:cNvPr id="6" name="Colchete Duplo 5">
          <a:extLst>
            <a:ext uri="{FF2B5EF4-FFF2-40B4-BE49-F238E27FC236}">
              <a16:creationId xmlns:a16="http://schemas.microsoft.com/office/drawing/2014/main" id="{7B522914-94E2-405E-9090-23CAC483A2A9}"/>
            </a:ext>
          </a:extLst>
        </xdr:cNvPr>
        <xdr:cNvSpPr/>
      </xdr:nvSpPr>
      <xdr:spPr>
        <a:xfrm>
          <a:off x="7002780" y="5036820"/>
          <a:ext cx="556260" cy="81534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266700</xdr:colOff>
      <xdr:row>27</xdr:row>
      <xdr:rowOff>7620</xdr:rowOff>
    </xdr:from>
    <xdr:to>
      <xdr:col>0</xdr:col>
      <xdr:colOff>914400</xdr:colOff>
      <xdr:row>30</xdr:row>
      <xdr:rowOff>167640</xdr:rowOff>
    </xdr:to>
    <xdr:sp macro="" textlink="">
      <xdr:nvSpPr>
        <xdr:cNvPr id="7" name="Colchete Duplo 6">
          <a:extLst>
            <a:ext uri="{FF2B5EF4-FFF2-40B4-BE49-F238E27FC236}">
              <a16:creationId xmlns:a16="http://schemas.microsoft.com/office/drawing/2014/main" id="{783C8510-8B2B-4D1F-8341-329510F28263}"/>
            </a:ext>
          </a:extLst>
        </xdr:cNvPr>
        <xdr:cNvSpPr/>
      </xdr:nvSpPr>
      <xdr:spPr>
        <a:xfrm>
          <a:off x="266700" y="5074920"/>
          <a:ext cx="647700" cy="70866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190500</xdr:colOff>
      <xdr:row>31</xdr:row>
      <xdr:rowOff>106680</xdr:rowOff>
    </xdr:from>
    <xdr:to>
      <xdr:col>2</xdr:col>
      <xdr:colOff>485968</xdr:colOff>
      <xdr:row>33</xdr:row>
      <xdr:rowOff>101013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659ABD0E-B00D-4400-B0AC-D199BF69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3980" y="5905500"/>
          <a:ext cx="1446088" cy="36009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4</xdr:col>
      <xdr:colOff>243840</xdr:colOff>
      <xdr:row>33</xdr:row>
      <xdr:rowOff>137160</xdr:rowOff>
    </xdr:from>
    <xdr:to>
      <xdr:col>4</xdr:col>
      <xdr:colOff>891540</xdr:colOff>
      <xdr:row>38</xdr:row>
      <xdr:rowOff>38100</xdr:rowOff>
    </xdr:to>
    <xdr:sp macro="" textlink="">
      <xdr:nvSpPr>
        <xdr:cNvPr id="9" name="Colchete Duplo 8">
          <a:extLst>
            <a:ext uri="{FF2B5EF4-FFF2-40B4-BE49-F238E27FC236}">
              <a16:creationId xmlns:a16="http://schemas.microsoft.com/office/drawing/2014/main" id="{5D24E93C-1317-46AC-A292-2F145F959EE4}"/>
            </a:ext>
          </a:extLst>
        </xdr:cNvPr>
        <xdr:cNvSpPr/>
      </xdr:nvSpPr>
      <xdr:spPr>
        <a:xfrm>
          <a:off x="4701540" y="6301740"/>
          <a:ext cx="647700" cy="81534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251460</xdr:colOff>
      <xdr:row>33</xdr:row>
      <xdr:rowOff>175260</xdr:rowOff>
    </xdr:from>
    <xdr:to>
      <xdr:col>2</xdr:col>
      <xdr:colOff>899160</xdr:colOff>
      <xdr:row>38</xdr:row>
      <xdr:rowOff>76200</xdr:rowOff>
    </xdr:to>
    <xdr:sp macro="" textlink="">
      <xdr:nvSpPr>
        <xdr:cNvPr id="10" name="Colchete Duplo 9">
          <a:extLst>
            <a:ext uri="{FF2B5EF4-FFF2-40B4-BE49-F238E27FC236}">
              <a16:creationId xmlns:a16="http://schemas.microsoft.com/office/drawing/2014/main" id="{0353C6A4-6732-4D30-90F8-8F0A98C1816A}"/>
            </a:ext>
          </a:extLst>
        </xdr:cNvPr>
        <xdr:cNvSpPr/>
      </xdr:nvSpPr>
      <xdr:spPr>
        <a:xfrm>
          <a:off x="2575560" y="6339840"/>
          <a:ext cx="647700" cy="81534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274320</xdr:colOff>
      <xdr:row>33</xdr:row>
      <xdr:rowOff>144780</xdr:rowOff>
    </xdr:from>
    <xdr:to>
      <xdr:col>0</xdr:col>
      <xdr:colOff>922020</xdr:colOff>
      <xdr:row>38</xdr:row>
      <xdr:rowOff>45720</xdr:rowOff>
    </xdr:to>
    <xdr:sp macro="" textlink="">
      <xdr:nvSpPr>
        <xdr:cNvPr id="11" name="Colchete Duplo 10">
          <a:extLst>
            <a:ext uri="{FF2B5EF4-FFF2-40B4-BE49-F238E27FC236}">
              <a16:creationId xmlns:a16="http://schemas.microsoft.com/office/drawing/2014/main" id="{ECE9A5DA-69AD-494B-B248-3CBD92D1C2F7}"/>
            </a:ext>
          </a:extLst>
        </xdr:cNvPr>
        <xdr:cNvSpPr/>
      </xdr:nvSpPr>
      <xdr:spPr>
        <a:xfrm>
          <a:off x="274320" y="6309360"/>
          <a:ext cx="647700" cy="81534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274320</xdr:colOff>
      <xdr:row>42</xdr:row>
      <xdr:rowOff>0</xdr:rowOff>
    </xdr:from>
    <xdr:to>
      <xdr:col>2</xdr:col>
      <xdr:colOff>57231</xdr:colOff>
      <xdr:row>42</xdr:row>
      <xdr:rowOff>171465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96FC1C58-B535-40A3-9EC2-19749C2D2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0" y="7810500"/>
          <a:ext cx="933531" cy="17146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695385</xdr:colOff>
      <xdr:row>42</xdr:row>
      <xdr:rowOff>171465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880EB6B8-E58E-4EEF-AFB1-4B6120EF6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85460" y="7810500"/>
          <a:ext cx="695385" cy="17146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oneCellAnchor>
    <xdr:from>
      <xdr:col>11</xdr:col>
      <xdr:colOff>297180</xdr:colOff>
      <xdr:row>24</xdr:row>
      <xdr:rowOff>83820</xdr:rowOff>
    </xdr:from>
    <xdr:ext cx="984004" cy="289159"/>
    <xdr:pic>
      <xdr:nvPicPr>
        <xdr:cNvPr id="14" name="Imagem 13">
          <a:extLst>
            <a:ext uri="{FF2B5EF4-FFF2-40B4-BE49-F238E27FC236}">
              <a16:creationId xmlns:a16="http://schemas.microsoft.com/office/drawing/2014/main" id="{31818C12-F1B2-4568-BBFC-7970E925A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5600" y="4602480"/>
          <a:ext cx="984004" cy="28915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11</xdr:col>
      <xdr:colOff>274320</xdr:colOff>
      <xdr:row>26</xdr:row>
      <xdr:rowOff>160020</xdr:rowOff>
    </xdr:from>
    <xdr:to>
      <xdr:col>15</xdr:col>
      <xdr:colOff>83820</xdr:colOff>
      <xdr:row>31</xdr:row>
      <xdr:rowOff>15240</xdr:rowOff>
    </xdr:to>
    <xdr:sp macro="" textlink="">
      <xdr:nvSpPr>
        <xdr:cNvPr id="15" name="Colchete Duplo 14">
          <a:extLst>
            <a:ext uri="{FF2B5EF4-FFF2-40B4-BE49-F238E27FC236}">
              <a16:creationId xmlns:a16="http://schemas.microsoft.com/office/drawing/2014/main" id="{918B72FF-29B0-47C2-9889-9337BD1A9F33}"/>
            </a:ext>
          </a:extLst>
        </xdr:cNvPr>
        <xdr:cNvSpPr/>
      </xdr:nvSpPr>
      <xdr:spPr>
        <a:xfrm>
          <a:off x="10492740" y="5044440"/>
          <a:ext cx="265938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15240</xdr:colOff>
      <xdr:row>26</xdr:row>
      <xdr:rowOff>152400</xdr:rowOff>
    </xdr:from>
    <xdr:to>
      <xdr:col>17</xdr:col>
      <xdr:colOff>7620</xdr:colOff>
      <xdr:row>31</xdr:row>
      <xdr:rowOff>7620</xdr:rowOff>
    </xdr:to>
    <xdr:sp macro="" textlink="">
      <xdr:nvSpPr>
        <xdr:cNvPr id="16" name="Colchete Duplo 15">
          <a:extLst>
            <a:ext uri="{FF2B5EF4-FFF2-40B4-BE49-F238E27FC236}">
              <a16:creationId xmlns:a16="http://schemas.microsoft.com/office/drawing/2014/main" id="{8569D090-DE98-4F50-9841-69CE1019680C}"/>
            </a:ext>
          </a:extLst>
        </xdr:cNvPr>
        <xdr:cNvSpPr/>
      </xdr:nvSpPr>
      <xdr:spPr>
        <a:xfrm>
          <a:off x="13799820" y="5036820"/>
          <a:ext cx="73914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76200</xdr:colOff>
      <xdr:row>26</xdr:row>
      <xdr:rowOff>167640</xdr:rowOff>
    </xdr:from>
    <xdr:to>
      <xdr:col>10</xdr:col>
      <xdr:colOff>22860</xdr:colOff>
      <xdr:row>31</xdr:row>
      <xdr:rowOff>7620</xdr:rowOff>
    </xdr:to>
    <xdr:sp macro="" textlink="">
      <xdr:nvSpPr>
        <xdr:cNvPr id="17" name="Colchete Duplo 16">
          <a:extLst>
            <a:ext uri="{FF2B5EF4-FFF2-40B4-BE49-F238E27FC236}">
              <a16:creationId xmlns:a16="http://schemas.microsoft.com/office/drawing/2014/main" id="{42E421AB-B274-44CA-8738-8A0CF37BC7CD}"/>
            </a:ext>
          </a:extLst>
        </xdr:cNvPr>
        <xdr:cNvSpPr/>
      </xdr:nvSpPr>
      <xdr:spPr>
        <a:xfrm>
          <a:off x="8450580" y="5052060"/>
          <a:ext cx="1135380" cy="7543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14</xdr:col>
      <xdr:colOff>304800</xdr:colOff>
      <xdr:row>34</xdr:row>
      <xdr:rowOff>129540</xdr:rowOff>
    </xdr:from>
    <xdr:ext cx="1036513" cy="259128"/>
    <xdr:pic>
      <xdr:nvPicPr>
        <xdr:cNvPr id="18" name="Imagem 17">
          <a:extLst>
            <a:ext uri="{FF2B5EF4-FFF2-40B4-BE49-F238E27FC236}">
              <a16:creationId xmlns:a16="http://schemas.microsoft.com/office/drawing/2014/main" id="{B4AED2F0-EE0F-4C7D-A899-32448E0D6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41580" y="6477000"/>
          <a:ext cx="1036513" cy="2591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13</xdr:col>
      <xdr:colOff>22860</xdr:colOff>
      <xdr:row>32</xdr:row>
      <xdr:rowOff>137160</xdr:rowOff>
    </xdr:from>
    <xdr:to>
      <xdr:col>14</xdr:col>
      <xdr:colOff>7620</xdr:colOff>
      <xdr:row>37</xdr:row>
      <xdr:rowOff>22860</xdr:rowOff>
    </xdr:to>
    <xdr:sp macro="" textlink="">
      <xdr:nvSpPr>
        <xdr:cNvPr id="19" name="Colchete Duplo 18">
          <a:extLst>
            <a:ext uri="{FF2B5EF4-FFF2-40B4-BE49-F238E27FC236}">
              <a16:creationId xmlns:a16="http://schemas.microsoft.com/office/drawing/2014/main" id="{BFB38D6A-C836-4944-A787-1ACF641F7382}"/>
            </a:ext>
          </a:extLst>
        </xdr:cNvPr>
        <xdr:cNvSpPr/>
      </xdr:nvSpPr>
      <xdr:spPr>
        <a:xfrm>
          <a:off x="11612880" y="6118860"/>
          <a:ext cx="731520" cy="8001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32</xdr:row>
      <xdr:rowOff>167640</xdr:rowOff>
    </xdr:from>
    <xdr:to>
      <xdr:col>11</xdr:col>
      <xdr:colOff>647700</xdr:colOff>
      <xdr:row>37</xdr:row>
      <xdr:rowOff>15240</xdr:rowOff>
    </xdr:to>
    <xdr:sp macro="" textlink="">
      <xdr:nvSpPr>
        <xdr:cNvPr id="20" name="Colchete Duplo 19">
          <a:extLst>
            <a:ext uri="{FF2B5EF4-FFF2-40B4-BE49-F238E27FC236}">
              <a16:creationId xmlns:a16="http://schemas.microsoft.com/office/drawing/2014/main" id="{9DEE441F-4EB4-40DA-8048-2B75B9BA5583}"/>
            </a:ext>
          </a:extLst>
        </xdr:cNvPr>
        <xdr:cNvSpPr/>
      </xdr:nvSpPr>
      <xdr:spPr>
        <a:xfrm>
          <a:off x="10218420" y="6149340"/>
          <a:ext cx="647700" cy="7620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32</xdr:row>
      <xdr:rowOff>175260</xdr:rowOff>
    </xdr:from>
    <xdr:to>
      <xdr:col>10</xdr:col>
      <xdr:colOff>7620</xdr:colOff>
      <xdr:row>36</xdr:row>
      <xdr:rowOff>167640</xdr:rowOff>
    </xdr:to>
    <xdr:sp macro="" textlink="">
      <xdr:nvSpPr>
        <xdr:cNvPr id="21" name="Colchete Duplo 20">
          <a:extLst>
            <a:ext uri="{FF2B5EF4-FFF2-40B4-BE49-F238E27FC236}">
              <a16:creationId xmlns:a16="http://schemas.microsoft.com/office/drawing/2014/main" id="{527FADF0-A4A8-464C-A19D-8982A926BA5B}"/>
            </a:ext>
          </a:extLst>
        </xdr:cNvPr>
        <xdr:cNvSpPr/>
      </xdr:nvSpPr>
      <xdr:spPr>
        <a:xfrm>
          <a:off x="8374380" y="6156960"/>
          <a:ext cx="1196340" cy="7239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83820</xdr:colOff>
      <xdr:row>42</xdr:row>
      <xdr:rowOff>0</xdr:rowOff>
    </xdr:from>
    <xdr:ext cx="929721" cy="175275"/>
    <xdr:pic>
      <xdr:nvPicPr>
        <xdr:cNvPr id="22" name="Imagem 21">
          <a:extLst>
            <a:ext uri="{FF2B5EF4-FFF2-40B4-BE49-F238E27FC236}">
              <a16:creationId xmlns:a16="http://schemas.microsoft.com/office/drawing/2014/main" id="{7171C2EE-5381-48EB-A6E9-82AB49BF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02240" y="7810500"/>
          <a:ext cx="929721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15</xdr:col>
      <xdr:colOff>106680</xdr:colOff>
      <xdr:row>42</xdr:row>
      <xdr:rowOff>30480</xdr:rowOff>
    </xdr:from>
    <xdr:ext cx="693480" cy="175275"/>
    <xdr:pic>
      <xdr:nvPicPr>
        <xdr:cNvPr id="23" name="Imagem 22">
          <a:extLst>
            <a:ext uri="{FF2B5EF4-FFF2-40B4-BE49-F238E27FC236}">
              <a16:creationId xmlns:a16="http://schemas.microsoft.com/office/drawing/2014/main" id="{A2AAFB35-B069-49F4-8783-625EE817B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74980" y="7840980"/>
          <a:ext cx="693480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7</xdr:col>
      <xdr:colOff>60960</xdr:colOff>
      <xdr:row>49</xdr:row>
      <xdr:rowOff>0</xdr:rowOff>
    </xdr:from>
    <xdr:to>
      <xdr:col>7</xdr:col>
      <xdr:colOff>617220</xdr:colOff>
      <xdr:row>53</xdr:row>
      <xdr:rowOff>0</xdr:rowOff>
    </xdr:to>
    <xdr:sp macro="" textlink="">
      <xdr:nvSpPr>
        <xdr:cNvPr id="24" name="Colchete Duplo 23">
          <a:extLst>
            <a:ext uri="{FF2B5EF4-FFF2-40B4-BE49-F238E27FC236}">
              <a16:creationId xmlns:a16="http://schemas.microsoft.com/office/drawing/2014/main" id="{2D4D7793-B7C4-49CC-95BF-7DC1DA0CB1EA}"/>
            </a:ext>
          </a:extLst>
        </xdr:cNvPr>
        <xdr:cNvSpPr/>
      </xdr:nvSpPr>
      <xdr:spPr>
        <a:xfrm>
          <a:off x="7048500" y="9136380"/>
          <a:ext cx="556260" cy="7315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21</xdr:col>
      <xdr:colOff>297180</xdr:colOff>
      <xdr:row>24</xdr:row>
      <xdr:rowOff>83820</xdr:rowOff>
    </xdr:from>
    <xdr:ext cx="984004" cy="289159"/>
    <xdr:pic>
      <xdr:nvPicPr>
        <xdr:cNvPr id="25" name="Imagem 24">
          <a:extLst>
            <a:ext uri="{FF2B5EF4-FFF2-40B4-BE49-F238E27FC236}">
              <a16:creationId xmlns:a16="http://schemas.microsoft.com/office/drawing/2014/main" id="{C4295A8F-0A46-473F-9970-22D283BE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49800" y="4602480"/>
          <a:ext cx="984004" cy="28915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21</xdr:col>
      <xdr:colOff>274320</xdr:colOff>
      <xdr:row>26</xdr:row>
      <xdr:rowOff>160020</xdr:rowOff>
    </xdr:from>
    <xdr:to>
      <xdr:col>25</xdr:col>
      <xdr:colOff>83820</xdr:colOff>
      <xdr:row>31</xdr:row>
      <xdr:rowOff>15240</xdr:rowOff>
    </xdr:to>
    <xdr:sp macro="" textlink="">
      <xdr:nvSpPr>
        <xdr:cNvPr id="26" name="Colchete Duplo 25">
          <a:extLst>
            <a:ext uri="{FF2B5EF4-FFF2-40B4-BE49-F238E27FC236}">
              <a16:creationId xmlns:a16="http://schemas.microsoft.com/office/drawing/2014/main" id="{D6D1F7A8-1E20-499B-BF37-76B40853C34F}"/>
            </a:ext>
          </a:extLst>
        </xdr:cNvPr>
        <xdr:cNvSpPr/>
      </xdr:nvSpPr>
      <xdr:spPr>
        <a:xfrm>
          <a:off x="17426940" y="5044440"/>
          <a:ext cx="244602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15240</xdr:colOff>
      <xdr:row>26</xdr:row>
      <xdr:rowOff>152400</xdr:rowOff>
    </xdr:from>
    <xdr:to>
      <xdr:col>27</xdr:col>
      <xdr:colOff>7620</xdr:colOff>
      <xdr:row>31</xdr:row>
      <xdr:rowOff>7620</xdr:rowOff>
    </xdr:to>
    <xdr:sp macro="" textlink="">
      <xdr:nvSpPr>
        <xdr:cNvPr id="27" name="Colchete Duplo 26">
          <a:extLst>
            <a:ext uri="{FF2B5EF4-FFF2-40B4-BE49-F238E27FC236}">
              <a16:creationId xmlns:a16="http://schemas.microsoft.com/office/drawing/2014/main" id="{A2FBFD7D-99E8-4CBD-B3A1-E83179E70B8C}"/>
            </a:ext>
          </a:extLst>
        </xdr:cNvPr>
        <xdr:cNvSpPr/>
      </xdr:nvSpPr>
      <xdr:spPr>
        <a:xfrm>
          <a:off x="20413980" y="5036820"/>
          <a:ext cx="80010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76200</xdr:colOff>
      <xdr:row>26</xdr:row>
      <xdr:rowOff>167640</xdr:rowOff>
    </xdr:from>
    <xdr:to>
      <xdr:col>20</xdr:col>
      <xdr:colOff>22860</xdr:colOff>
      <xdr:row>31</xdr:row>
      <xdr:rowOff>7620</xdr:rowOff>
    </xdr:to>
    <xdr:sp macro="" textlink="">
      <xdr:nvSpPr>
        <xdr:cNvPr id="28" name="Colchete Duplo 27">
          <a:extLst>
            <a:ext uri="{FF2B5EF4-FFF2-40B4-BE49-F238E27FC236}">
              <a16:creationId xmlns:a16="http://schemas.microsoft.com/office/drawing/2014/main" id="{791D88F7-44E8-4C7A-9CA6-6ECCBA4F6E82}"/>
            </a:ext>
          </a:extLst>
        </xdr:cNvPr>
        <xdr:cNvSpPr/>
      </xdr:nvSpPr>
      <xdr:spPr>
        <a:xfrm>
          <a:off x="15872460" y="5052060"/>
          <a:ext cx="693420" cy="7543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24</xdr:col>
      <xdr:colOff>304800</xdr:colOff>
      <xdr:row>34</xdr:row>
      <xdr:rowOff>129540</xdr:rowOff>
    </xdr:from>
    <xdr:ext cx="1036513" cy="259128"/>
    <xdr:pic>
      <xdr:nvPicPr>
        <xdr:cNvPr id="29" name="Imagem 28">
          <a:extLst>
            <a:ext uri="{FF2B5EF4-FFF2-40B4-BE49-F238E27FC236}">
              <a16:creationId xmlns:a16="http://schemas.microsoft.com/office/drawing/2014/main" id="{7D034ADB-C106-402C-B1D1-8D81253A6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84340" y="6477000"/>
          <a:ext cx="1036513" cy="2591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23</xdr:col>
      <xdr:colOff>22860</xdr:colOff>
      <xdr:row>32</xdr:row>
      <xdr:rowOff>137160</xdr:rowOff>
    </xdr:from>
    <xdr:to>
      <xdr:col>24</xdr:col>
      <xdr:colOff>7620</xdr:colOff>
      <xdr:row>37</xdr:row>
      <xdr:rowOff>22860</xdr:rowOff>
    </xdr:to>
    <xdr:sp macro="" textlink="">
      <xdr:nvSpPr>
        <xdr:cNvPr id="30" name="Colchete Duplo 29">
          <a:extLst>
            <a:ext uri="{FF2B5EF4-FFF2-40B4-BE49-F238E27FC236}">
              <a16:creationId xmlns:a16="http://schemas.microsoft.com/office/drawing/2014/main" id="{2CBA7437-9885-4359-9248-F4D37529126E}"/>
            </a:ext>
          </a:extLst>
        </xdr:cNvPr>
        <xdr:cNvSpPr/>
      </xdr:nvSpPr>
      <xdr:spPr>
        <a:xfrm>
          <a:off x="18394680" y="6118860"/>
          <a:ext cx="792480" cy="8001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0</xdr:colOff>
      <xdr:row>32</xdr:row>
      <xdr:rowOff>167640</xdr:rowOff>
    </xdr:from>
    <xdr:to>
      <xdr:col>21</xdr:col>
      <xdr:colOff>647700</xdr:colOff>
      <xdr:row>37</xdr:row>
      <xdr:rowOff>15240</xdr:rowOff>
    </xdr:to>
    <xdr:sp macro="" textlink="">
      <xdr:nvSpPr>
        <xdr:cNvPr id="31" name="Colchete Duplo 30">
          <a:extLst>
            <a:ext uri="{FF2B5EF4-FFF2-40B4-BE49-F238E27FC236}">
              <a16:creationId xmlns:a16="http://schemas.microsoft.com/office/drawing/2014/main" id="{C401F5F2-D511-4133-8200-347D5FBDBF07}"/>
            </a:ext>
          </a:extLst>
        </xdr:cNvPr>
        <xdr:cNvSpPr/>
      </xdr:nvSpPr>
      <xdr:spPr>
        <a:xfrm>
          <a:off x="17152620" y="6149340"/>
          <a:ext cx="609600" cy="7620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32</xdr:row>
      <xdr:rowOff>175260</xdr:rowOff>
    </xdr:from>
    <xdr:to>
      <xdr:col>20</xdr:col>
      <xdr:colOff>7620</xdr:colOff>
      <xdr:row>36</xdr:row>
      <xdr:rowOff>167640</xdr:rowOff>
    </xdr:to>
    <xdr:sp macro="" textlink="">
      <xdr:nvSpPr>
        <xdr:cNvPr id="32" name="Colchete Duplo 31">
          <a:extLst>
            <a:ext uri="{FF2B5EF4-FFF2-40B4-BE49-F238E27FC236}">
              <a16:creationId xmlns:a16="http://schemas.microsoft.com/office/drawing/2014/main" id="{15E5BC64-B927-439A-99AE-BEF530E8CC23}"/>
            </a:ext>
          </a:extLst>
        </xdr:cNvPr>
        <xdr:cNvSpPr/>
      </xdr:nvSpPr>
      <xdr:spPr>
        <a:xfrm>
          <a:off x="15796260" y="6156960"/>
          <a:ext cx="754380" cy="7239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21</xdr:col>
      <xdr:colOff>83820</xdr:colOff>
      <xdr:row>42</xdr:row>
      <xdr:rowOff>0</xdr:rowOff>
    </xdr:from>
    <xdr:ext cx="929721" cy="175275"/>
    <xdr:pic>
      <xdr:nvPicPr>
        <xdr:cNvPr id="33" name="Imagem 32">
          <a:extLst>
            <a:ext uri="{FF2B5EF4-FFF2-40B4-BE49-F238E27FC236}">
              <a16:creationId xmlns:a16="http://schemas.microsoft.com/office/drawing/2014/main" id="{24DF8D86-A08D-431B-8B30-970DD3D58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36440" y="7810500"/>
          <a:ext cx="929721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25</xdr:col>
      <xdr:colOff>106680</xdr:colOff>
      <xdr:row>42</xdr:row>
      <xdr:rowOff>30480</xdr:rowOff>
    </xdr:from>
    <xdr:ext cx="693480" cy="175275"/>
    <xdr:pic>
      <xdr:nvPicPr>
        <xdr:cNvPr id="34" name="Imagem 33">
          <a:extLst>
            <a:ext uri="{FF2B5EF4-FFF2-40B4-BE49-F238E27FC236}">
              <a16:creationId xmlns:a16="http://schemas.microsoft.com/office/drawing/2014/main" id="{F10F96B1-04C0-4FA3-8744-8B2035AB3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95820" y="7840980"/>
          <a:ext cx="693480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31</xdr:col>
      <xdr:colOff>297180</xdr:colOff>
      <xdr:row>24</xdr:row>
      <xdr:rowOff>83820</xdr:rowOff>
    </xdr:from>
    <xdr:ext cx="984004" cy="289159"/>
    <xdr:pic>
      <xdr:nvPicPr>
        <xdr:cNvPr id="35" name="Imagem 34">
          <a:extLst>
            <a:ext uri="{FF2B5EF4-FFF2-40B4-BE49-F238E27FC236}">
              <a16:creationId xmlns:a16="http://schemas.microsoft.com/office/drawing/2014/main" id="{1520939A-9085-4766-87BC-8205E2B4D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90680" y="4602480"/>
          <a:ext cx="984004" cy="28915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31</xdr:col>
      <xdr:colOff>274320</xdr:colOff>
      <xdr:row>26</xdr:row>
      <xdr:rowOff>160020</xdr:rowOff>
    </xdr:from>
    <xdr:to>
      <xdr:col>35</xdr:col>
      <xdr:colOff>83820</xdr:colOff>
      <xdr:row>31</xdr:row>
      <xdr:rowOff>15240</xdr:rowOff>
    </xdr:to>
    <xdr:sp macro="" textlink="">
      <xdr:nvSpPr>
        <xdr:cNvPr id="36" name="Colchete Duplo 35">
          <a:extLst>
            <a:ext uri="{FF2B5EF4-FFF2-40B4-BE49-F238E27FC236}">
              <a16:creationId xmlns:a16="http://schemas.microsoft.com/office/drawing/2014/main" id="{D990E4C2-EFD5-4F3F-ACE5-6C9381E42494}"/>
            </a:ext>
          </a:extLst>
        </xdr:cNvPr>
        <xdr:cNvSpPr/>
      </xdr:nvSpPr>
      <xdr:spPr>
        <a:xfrm>
          <a:off x="24467820" y="5044440"/>
          <a:ext cx="238506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15240</xdr:colOff>
      <xdr:row>26</xdr:row>
      <xdr:rowOff>152400</xdr:rowOff>
    </xdr:from>
    <xdr:to>
      <xdr:col>37</xdr:col>
      <xdr:colOff>7620</xdr:colOff>
      <xdr:row>31</xdr:row>
      <xdr:rowOff>7620</xdr:rowOff>
    </xdr:to>
    <xdr:sp macro="" textlink="">
      <xdr:nvSpPr>
        <xdr:cNvPr id="37" name="Colchete Duplo 36">
          <a:extLst>
            <a:ext uri="{FF2B5EF4-FFF2-40B4-BE49-F238E27FC236}">
              <a16:creationId xmlns:a16="http://schemas.microsoft.com/office/drawing/2014/main" id="{82DF6214-D85B-48D9-9903-38DA33FD0816}"/>
            </a:ext>
          </a:extLst>
        </xdr:cNvPr>
        <xdr:cNvSpPr/>
      </xdr:nvSpPr>
      <xdr:spPr>
        <a:xfrm>
          <a:off x="27393900" y="5036820"/>
          <a:ext cx="60198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76200</xdr:colOff>
      <xdr:row>26</xdr:row>
      <xdr:rowOff>167640</xdr:rowOff>
    </xdr:from>
    <xdr:to>
      <xdr:col>30</xdr:col>
      <xdr:colOff>22860</xdr:colOff>
      <xdr:row>31</xdr:row>
      <xdr:rowOff>7620</xdr:rowOff>
    </xdr:to>
    <xdr:sp macro="" textlink="">
      <xdr:nvSpPr>
        <xdr:cNvPr id="38" name="Colchete Duplo 37">
          <a:extLst>
            <a:ext uri="{FF2B5EF4-FFF2-40B4-BE49-F238E27FC236}">
              <a16:creationId xmlns:a16="http://schemas.microsoft.com/office/drawing/2014/main" id="{0538B69F-FA55-4AA0-B19D-FCD8199744ED}"/>
            </a:ext>
          </a:extLst>
        </xdr:cNvPr>
        <xdr:cNvSpPr/>
      </xdr:nvSpPr>
      <xdr:spPr>
        <a:xfrm>
          <a:off x="22562820" y="5052060"/>
          <a:ext cx="914400" cy="7543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304800</xdr:colOff>
      <xdr:row>34</xdr:row>
      <xdr:rowOff>129540</xdr:rowOff>
    </xdr:from>
    <xdr:ext cx="1036513" cy="259128"/>
    <xdr:pic>
      <xdr:nvPicPr>
        <xdr:cNvPr id="39" name="Imagem 38">
          <a:extLst>
            <a:ext uri="{FF2B5EF4-FFF2-40B4-BE49-F238E27FC236}">
              <a16:creationId xmlns:a16="http://schemas.microsoft.com/office/drawing/2014/main" id="{002A50B0-2AE5-4EF5-8CDA-315F8CFDA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64260" y="6477000"/>
          <a:ext cx="1036513" cy="2591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33</xdr:col>
      <xdr:colOff>22860</xdr:colOff>
      <xdr:row>32</xdr:row>
      <xdr:rowOff>137160</xdr:rowOff>
    </xdr:from>
    <xdr:to>
      <xdr:col>34</xdr:col>
      <xdr:colOff>7620</xdr:colOff>
      <xdr:row>37</xdr:row>
      <xdr:rowOff>22860</xdr:rowOff>
    </xdr:to>
    <xdr:sp macro="" textlink="">
      <xdr:nvSpPr>
        <xdr:cNvPr id="40" name="Colchete Duplo 39">
          <a:extLst>
            <a:ext uri="{FF2B5EF4-FFF2-40B4-BE49-F238E27FC236}">
              <a16:creationId xmlns:a16="http://schemas.microsoft.com/office/drawing/2014/main" id="{2AFE525C-050C-4D12-B155-B62BB6C8DEE2}"/>
            </a:ext>
          </a:extLst>
        </xdr:cNvPr>
        <xdr:cNvSpPr/>
      </xdr:nvSpPr>
      <xdr:spPr>
        <a:xfrm>
          <a:off x="25435560" y="6118860"/>
          <a:ext cx="731520" cy="8001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32</xdr:row>
      <xdr:rowOff>167640</xdr:rowOff>
    </xdr:from>
    <xdr:to>
      <xdr:col>31</xdr:col>
      <xdr:colOff>647700</xdr:colOff>
      <xdr:row>37</xdr:row>
      <xdr:rowOff>15240</xdr:rowOff>
    </xdr:to>
    <xdr:sp macro="" textlink="">
      <xdr:nvSpPr>
        <xdr:cNvPr id="41" name="Colchete Duplo 40">
          <a:extLst>
            <a:ext uri="{FF2B5EF4-FFF2-40B4-BE49-F238E27FC236}">
              <a16:creationId xmlns:a16="http://schemas.microsoft.com/office/drawing/2014/main" id="{5CAB6E9C-B8BC-48AE-BA82-9AA780500D7B}"/>
            </a:ext>
          </a:extLst>
        </xdr:cNvPr>
        <xdr:cNvSpPr/>
      </xdr:nvSpPr>
      <xdr:spPr>
        <a:xfrm>
          <a:off x="24193500" y="6149340"/>
          <a:ext cx="609600" cy="7620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32</xdr:row>
      <xdr:rowOff>175260</xdr:rowOff>
    </xdr:from>
    <xdr:to>
      <xdr:col>30</xdr:col>
      <xdr:colOff>7620</xdr:colOff>
      <xdr:row>36</xdr:row>
      <xdr:rowOff>167640</xdr:rowOff>
    </xdr:to>
    <xdr:sp macro="" textlink="">
      <xdr:nvSpPr>
        <xdr:cNvPr id="42" name="Colchete Duplo 41">
          <a:extLst>
            <a:ext uri="{FF2B5EF4-FFF2-40B4-BE49-F238E27FC236}">
              <a16:creationId xmlns:a16="http://schemas.microsoft.com/office/drawing/2014/main" id="{64B437E2-9D75-4183-8CE3-4439699938ED}"/>
            </a:ext>
          </a:extLst>
        </xdr:cNvPr>
        <xdr:cNvSpPr/>
      </xdr:nvSpPr>
      <xdr:spPr>
        <a:xfrm>
          <a:off x="22486620" y="6156960"/>
          <a:ext cx="975360" cy="7239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83820</xdr:colOff>
      <xdr:row>42</xdr:row>
      <xdr:rowOff>0</xdr:rowOff>
    </xdr:from>
    <xdr:ext cx="929721" cy="175275"/>
    <xdr:pic>
      <xdr:nvPicPr>
        <xdr:cNvPr id="43" name="Imagem 42">
          <a:extLst>
            <a:ext uri="{FF2B5EF4-FFF2-40B4-BE49-F238E27FC236}">
              <a16:creationId xmlns:a16="http://schemas.microsoft.com/office/drawing/2014/main" id="{9B5DECB8-A319-46E3-A5A2-AE4005708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277320" y="7810500"/>
          <a:ext cx="929721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35</xdr:col>
      <xdr:colOff>106680</xdr:colOff>
      <xdr:row>42</xdr:row>
      <xdr:rowOff>30480</xdr:rowOff>
    </xdr:from>
    <xdr:ext cx="693480" cy="175275"/>
    <xdr:pic>
      <xdr:nvPicPr>
        <xdr:cNvPr id="44" name="Imagem 43">
          <a:extLst>
            <a:ext uri="{FF2B5EF4-FFF2-40B4-BE49-F238E27FC236}">
              <a16:creationId xmlns:a16="http://schemas.microsoft.com/office/drawing/2014/main" id="{C6EFA165-7530-4A39-8828-37CE6C454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875740" y="7840980"/>
          <a:ext cx="693480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41</xdr:col>
      <xdr:colOff>297180</xdr:colOff>
      <xdr:row>24</xdr:row>
      <xdr:rowOff>83820</xdr:rowOff>
    </xdr:from>
    <xdr:ext cx="984004" cy="289159"/>
    <xdr:pic>
      <xdr:nvPicPr>
        <xdr:cNvPr id="45" name="Imagem 44">
          <a:extLst>
            <a:ext uri="{FF2B5EF4-FFF2-40B4-BE49-F238E27FC236}">
              <a16:creationId xmlns:a16="http://schemas.microsoft.com/office/drawing/2014/main" id="{36DBD1C6-4F6F-41AF-9696-6D0ABD968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89600" y="4602480"/>
          <a:ext cx="984004" cy="28915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41</xdr:col>
      <xdr:colOff>274320</xdr:colOff>
      <xdr:row>26</xdr:row>
      <xdr:rowOff>160020</xdr:rowOff>
    </xdr:from>
    <xdr:to>
      <xdr:col>45</xdr:col>
      <xdr:colOff>83820</xdr:colOff>
      <xdr:row>31</xdr:row>
      <xdr:rowOff>15240</xdr:rowOff>
    </xdr:to>
    <xdr:sp macro="" textlink="">
      <xdr:nvSpPr>
        <xdr:cNvPr id="46" name="Colchete Duplo 45">
          <a:extLst>
            <a:ext uri="{FF2B5EF4-FFF2-40B4-BE49-F238E27FC236}">
              <a16:creationId xmlns:a16="http://schemas.microsoft.com/office/drawing/2014/main" id="{E7901856-5E2E-4FEC-830E-FCA33A5135E7}"/>
            </a:ext>
          </a:extLst>
        </xdr:cNvPr>
        <xdr:cNvSpPr/>
      </xdr:nvSpPr>
      <xdr:spPr>
        <a:xfrm>
          <a:off x="31066740" y="5044440"/>
          <a:ext cx="224790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15240</xdr:colOff>
      <xdr:row>26</xdr:row>
      <xdr:rowOff>152400</xdr:rowOff>
    </xdr:from>
    <xdr:to>
      <xdr:col>47</xdr:col>
      <xdr:colOff>7620</xdr:colOff>
      <xdr:row>31</xdr:row>
      <xdr:rowOff>7620</xdr:rowOff>
    </xdr:to>
    <xdr:sp macro="" textlink="">
      <xdr:nvSpPr>
        <xdr:cNvPr id="47" name="Colchete Duplo 46">
          <a:extLst>
            <a:ext uri="{FF2B5EF4-FFF2-40B4-BE49-F238E27FC236}">
              <a16:creationId xmlns:a16="http://schemas.microsoft.com/office/drawing/2014/main" id="{97CEE259-ECED-4A5D-AF3F-210E0CB6B3CC}"/>
            </a:ext>
          </a:extLst>
        </xdr:cNvPr>
        <xdr:cNvSpPr/>
      </xdr:nvSpPr>
      <xdr:spPr>
        <a:xfrm>
          <a:off x="33855660" y="5036820"/>
          <a:ext cx="60198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76200</xdr:colOff>
      <xdr:row>26</xdr:row>
      <xdr:rowOff>167640</xdr:rowOff>
    </xdr:from>
    <xdr:to>
      <xdr:col>40</xdr:col>
      <xdr:colOff>22860</xdr:colOff>
      <xdr:row>31</xdr:row>
      <xdr:rowOff>7620</xdr:rowOff>
    </xdr:to>
    <xdr:sp macro="" textlink="">
      <xdr:nvSpPr>
        <xdr:cNvPr id="48" name="Colchete Duplo 47">
          <a:extLst>
            <a:ext uri="{FF2B5EF4-FFF2-40B4-BE49-F238E27FC236}">
              <a16:creationId xmlns:a16="http://schemas.microsoft.com/office/drawing/2014/main" id="{9679E4C4-CEA3-48D7-93C2-4A727A994E8B}"/>
            </a:ext>
          </a:extLst>
        </xdr:cNvPr>
        <xdr:cNvSpPr/>
      </xdr:nvSpPr>
      <xdr:spPr>
        <a:xfrm>
          <a:off x="29283660" y="5052060"/>
          <a:ext cx="922020" cy="7543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44</xdr:col>
      <xdr:colOff>304800</xdr:colOff>
      <xdr:row>34</xdr:row>
      <xdr:rowOff>129540</xdr:rowOff>
    </xdr:from>
    <xdr:ext cx="1036513" cy="259128"/>
    <xdr:pic>
      <xdr:nvPicPr>
        <xdr:cNvPr id="49" name="Imagem 48">
          <a:extLst>
            <a:ext uri="{FF2B5EF4-FFF2-40B4-BE49-F238E27FC236}">
              <a16:creationId xmlns:a16="http://schemas.microsoft.com/office/drawing/2014/main" id="{F960F247-7A2A-4F61-9AAC-3DBAE4A5F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26020" y="6477000"/>
          <a:ext cx="1036513" cy="2591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43</xdr:col>
      <xdr:colOff>22860</xdr:colOff>
      <xdr:row>32</xdr:row>
      <xdr:rowOff>137160</xdr:rowOff>
    </xdr:from>
    <xdr:to>
      <xdr:col>44</xdr:col>
      <xdr:colOff>7620</xdr:colOff>
      <xdr:row>37</xdr:row>
      <xdr:rowOff>22860</xdr:rowOff>
    </xdr:to>
    <xdr:sp macro="" textlink="">
      <xdr:nvSpPr>
        <xdr:cNvPr id="50" name="Colchete Duplo 49">
          <a:extLst>
            <a:ext uri="{FF2B5EF4-FFF2-40B4-BE49-F238E27FC236}">
              <a16:creationId xmlns:a16="http://schemas.microsoft.com/office/drawing/2014/main" id="{156BA12D-4CDA-45E6-B52B-C2635C1DE2B4}"/>
            </a:ext>
          </a:extLst>
        </xdr:cNvPr>
        <xdr:cNvSpPr/>
      </xdr:nvSpPr>
      <xdr:spPr>
        <a:xfrm>
          <a:off x="32034480" y="6118860"/>
          <a:ext cx="594360" cy="8001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0</xdr:colOff>
      <xdr:row>32</xdr:row>
      <xdr:rowOff>167640</xdr:rowOff>
    </xdr:from>
    <xdr:to>
      <xdr:col>41</xdr:col>
      <xdr:colOff>647700</xdr:colOff>
      <xdr:row>37</xdr:row>
      <xdr:rowOff>15240</xdr:rowOff>
    </xdr:to>
    <xdr:sp macro="" textlink="">
      <xdr:nvSpPr>
        <xdr:cNvPr id="51" name="Colchete Duplo 50">
          <a:extLst>
            <a:ext uri="{FF2B5EF4-FFF2-40B4-BE49-F238E27FC236}">
              <a16:creationId xmlns:a16="http://schemas.microsoft.com/office/drawing/2014/main" id="{5A3ABE59-E672-4C77-B6A1-D3F439980630}"/>
            </a:ext>
          </a:extLst>
        </xdr:cNvPr>
        <xdr:cNvSpPr/>
      </xdr:nvSpPr>
      <xdr:spPr>
        <a:xfrm>
          <a:off x="30792420" y="6149340"/>
          <a:ext cx="609600" cy="7620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0</xdr:colOff>
      <xdr:row>32</xdr:row>
      <xdr:rowOff>175260</xdr:rowOff>
    </xdr:from>
    <xdr:to>
      <xdr:col>40</xdr:col>
      <xdr:colOff>7620</xdr:colOff>
      <xdr:row>36</xdr:row>
      <xdr:rowOff>167640</xdr:rowOff>
    </xdr:to>
    <xdr:sp macro="" textlink="">
      <xdr:nvSpPr>
        <xdr:cNvPr id="52" name="Colchete Duplo 51">
          <a:extLst>
            <a:ext uri="{FF2B5EF4-FFF2-40B4-BE49-F238E27FC236}">
              <a16:creationId xmlns:a16="http://schemas.microsoft.com/office/drawing/2014/main" id="{4EDC264C-C591-4F5E-A604-4EA7E5FE16D2}"/>
            </a:ext>
          </a:extLst>
        </xdr:cNvPr>
        <xdr:cNvSpPr/>
      </xdr:nvSpPr>
      <xdr:spPr>
        <a:xfrm>
          <a:off x="29207460" y="6156960"/>
          <a:ext cx="982980" cy="7239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83820</xdr:colOff>
      <xdr:row>42</xdr:row>
      <xdr:rowOff>0</xdr:rowOff>
    </xdr:from>
    <xdr:ext cx="929721" cy="175275"/>
    <xdr:pic>
      <xdr:nvPicPr>
        <xdr:cNvPr id="53" name="Imagem 52">
          <a:extLst>
            <a:ext uri="{FF2B5EF4-FFF2-40B4-BE49-F238E27FC236}">
              <a16:creationId xmlns:a16="http://schemas.microsoft.com/office/drawing/2014/main" id="{032FD099-342E-4A96-9533-A1105B4F3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876240" y="7810500"/>
          <a:ext cx="929721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45</xdr:col>
      <xdr:colOff>106680</xdr:colOff>
      <xdr:row>42</xdr:row>
      <xdr:rowOff>30480</xdr:rowOff>
    </xdr:from>
    <xdr:ext cx="693480" cy="175275"/>
    <xdr:pic>
      <xdr:nvPicPr>
        <xdr:cNvPr id="54" name="Imagem 53">
          <a:extLst>
            <a:ext uri="{FF2B5EF4-FFF2-40B4-BE49-F238E27FC236}">
              <a16:creationId xmlns:a16="http://schemas.microsoft.com/office/drawing/2014/main" id="{C8B1ADCB-4D3E-4755-BBFB-134E850C0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0" y="7840980"/>
          <a:ext cx="693480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</xdr:colOff>
      <xdr:row>48</xdr:row>
      <xdr:rowOff>198120</xdr:rowOff>
    </xdr:from>
    <xdr:to>
      <xdr:col>6</xdr:col>
      <xdr:colOff>114300</xdr:colOff>
      <xdr:row>53</xdr:row>
      <xdr:rowOff>7620</xdr:rowOff>
    </xdr:to>
    <xdr:sp macro="" textlink="">
      <xdr:nvSpPr>
        <xdr:cNvPr id="2" name="Colchete Duplo 1">
          <a:extLst>
            <a:ext uri="{FF2B5EF4-FFF2-40B4-BE49-F238E27FC236}">
              <a16:creationId xmlns:a16="http://schemas.microsoft.com/office/drawing/2014/main" id="{571F500F-4470-494E-BDA8-E02484E2460C}"/>
            </a:ext>
          </a:extLst>
        </xdr:cNvPr>
        <xdr:cNvSpPr/>
      </xdr:nvSpPr>
      <xdr:spPr>
        <a:xfrm>
          <a:off x="2346960" y="9105900"/>
          <a:ext cx="409956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609600</xdr:colOff>
      <xdr:row>48</xdr:row>
      <xdr:rowOff>205740</xdr:rowOff>
    </xdr:from>
    <xdr:to>
      <xdr:col>9</xdr:col>
      <xdr:colOff>1150620</xdr:colOff>
      <xdr:row>53</xdr:row>
      <xdr:rowOff>30480</xdr:rowOff>
    </xdr:to>
    <xdr:sp macro="" textlink="">
      <xdr:nvSpPr>
        <xdr:cNvPr id="3" name="Colchete Duplo 2">
          <a:extLst>
            <a:ext uri="{FF2B5EF4-FFF2-40B4-BE49-F238E27FC236}">
              <a16:creationId xmlns:a16="http://schemas.microsoft.com/office/drawing/2014/main" id="{FFF77972-97A9-48FA-84EC-CA9B7FAAB96B}"/>
            </a:ext>
          </a:extLst>
        </xdr:cNvPr>
        <xdr:cNvSpPr/>
      </xdr:nvSpPr>
      <xdr:spPr>
        <a:xfrm>
          <a:off x="8328660" y="9113520"/>
          <a:ext cx="1196340" cy="78486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411480</xdr:colOff>
      <xdr:row>24</xdr:row>
      <xdr:rowOff>144780</xdr:rowOff>
    </xdr:from>
    <xdr:to>
      <xdr:col>2</xdr:col>
      <xdr:colOff>248674</xdr:colOff>
      <xdr:row>26</xdr:row>
      <xdr:rowOff>66274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CE87330-3D97-4E06-A211-F3134E75B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4960" y="4663440"/>
          <a:ext cx="987814" cy="28725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</xdr:col>
      <xdr:colOff>274320</xdr:colOff>
      <xdr:row>26</xdr:row>
      <xdr:rowOff>175260</xdr:rowOff>
    </xdr:from>
    <xdr:to>
      <xdr:col>5</xdr:col>
      <xdr:colOff>716280</xdr:colOff>
      <xdr:row>31</xdr:row>
      <xdr:rowOff>53340</xdr:rowOff>
    </xdr:to>
    <xdr:sp macro="" textlink="">
      <xdr:nvSpPr>
        <xdr:cNvPr id="5" name="Colchete Duplo 4">
          <a:extLst>
            <a:ext uri="{FF2B5EF4-FFF2-40B4-BE49-F238E27FC236}">
              <a16:creationId xmlns:a16="http://schemas.microsoft.com/office/drawing/2014/main" id="{EFB69CDD-AE5F-45EA-B9B6-64B5ACE4D859}"/>
            </a:ext>
          </a:extLst>
        </xdr:cNvPr>
        <xdr:cNvSpPr/>
      </xdr:nvSpPr>
      <xdr:spPr>
        <a:xfrm>
          <a:off x="2598420" y="5059680"/>
          <a:ext cx="3703320" cy="7924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</xdr:colOff>
      <xdr:row>26</xdr:row>
      <xdr:rowOff>152400</xdr:rowOff>
    </xdr:from>
    <xdr:to>
      <xdr:col>7</xdr:col>
      <xdr:colOff>571500</xdr:colOff>
      <xdr:row>31</xdr:row>
      <xdr:rowOff>53340</xdr:rowOff>
    </xdr:to>
    <xdr:sp macro="" textlink="">
      <xdr:nvSpPr>
        <xdr:cNvPr id="6" name="Colchete Duplo 5">
          <a:extLst>
            <a:ext uri="{FF2B5EF4-FFF2-40B4-BE49-F238E27FC236}">
              <a16:creationId xmlns:a16="http://schemas.microsoft.com/office/drawing/2014/main" id="{5FD7C94F-90F5-4B29-BCEA-A2E839E59B56}"/>
            </a:ext>
          </a:extLst>
        </xdr:cNvPr>
        <xdr:cNvSpPr/>
      </xdr:nvSpPr>
      <xdr:spPr>
        <a:xfrm>
          <a:off x="7002780" y="5036820"/>
          <a:ext cx="556260" cy="81534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266700</xdr:colOff>
      <xdr:row>27</xdr:row>
      <xdr:rowOff>7620</xdr:rowOff>
    </xdr:from>
    <xdr:to>
      <xdr:col>0</xdr:col>
      <xdr:colOff>914400</xdr:colOff>
      <xdr:row>30</xdr:row>
      <xdr:rowOff>167640</xdr:rowOff>
    </xdr:to>
    <xdr:sp macro="" textlink="">
      <xdr:nvSpPr>
        <xdr:cNvPr id="7" name="Colchete Duplo 6">
          <a:extLst>
            <a:ext uri="{FF2B5EF4-FFF2-40B4-BE49-F238E27FC236}">
              <a16:creationId xmlns:a16="http://schemas.microsoft.com/office/drawing/2014/main" id="{3681A632-3FF8-4673-A71A-0CB168D03950}"/>
            </a:ext>
          </a:extLst>
        </xdr:cNvPr>
        <xdr:cNvSpPr/>
      </xdr:nvSpPr>
      <xdr:spPr>
        <a:xfrm>
          <a:off x="266700" y="5074920"/>
          <a:ext cx="647700" cy="70866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190500</xdr:colOff>
      <xdr:row>31</xdr:row>
      <xdr:rowOff>106680</xdr:rowOff>
    </xdr:from>
    <xdr:to>
      <xdr:col>2</xdr:col>
      <xdr:colOff>485968</xdr:colOff>
      <xdr:row>33</xdr:row>
      <xdr:rowOff>101013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DCFDD7-9EF3-493B-A240-123C48562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3980" y="5905500"/>
          <a:ext cx="1446088" cy="36009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4</xdr:col>
      <xdr:colOff>243840</xdr:colOff>
      <xdr:row>33</xdr:row>
      <xdr:rowOff>137160</xdr:rowOff>
    </xdr:from>
    <xdr:to>
      <xdr:col>4</xdr:col>
      <xdr:colOff>891540</xdr:colOff>
      <xdr:row>38</xdr:row>
      <xdr:rowOff>38100</xdr:rowOff>
    </xdr:to>
    <xdr:sp macro="" textlink="">
      <xdr:nvSpPr>
        <xdr:cNvPr id="9" name="Colchete Duplo 8">
          <a:extLst>
            <a:ext uri="{FF2B5EF4-FFF2-40B4-BE49-F238E27FC236}">
              <a16:creationId xmlns:a16="http://schemas.microsoft.com/office/drawing/2014/main" id="{BE2DE63C-3ED4-4003-8D71-6B4B44F0F003}"/>
            </a:ext>
          </a:extLst>
        </xdr:cNvPr>
        <xdr:cNvSpPr/>
      </xdr:nvSpPr>
      <xdr:spPr>
        <a:xfrm>
          <a:off x="4701540" y="6301740"/>
          <a:ext cx="647700" cy="81534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251460</xdr:colOff>
      <xdr:row>33</xdr:row>
      <xdr:rowOff>175260</xdr:rowOff>
    </xdr:from>
    <xdr:to>
      <xdr:col>2</xdr:col>
      <xdr:colOff>899160</xdr:colOff>
      <xdr:row>38</xdr:row>
      <xdr:rowOff>76200</xdr:rowOff>
    </xdr:to>
    <xdr:sp macro="" textlink="">
      <xdr:nvSpPr>
        <xdr:cNvPr id="10" name="Colchete Duplo 9">
          <a:extLst>
            <a:ext uri="{FF2B5EF4-FFF2-40B4-BE49-F238E27FC236}">
              <a16:creationId xmlns:a16="http://schemas.microsoft.com/office/drawing/2014/main" id="{ECC07CF4-B12F-4605-9148-5FBBC57B3352}"/>
            </a:ext>
          </a:extLst>
        </xdr:cNvPr>
        <xdr:cNvSpPr/>
      </xdr:nvSpPr>
      <xdr:spPr>
        <a:xfrm>
          <a:off x="2575560" y="6339840"/>
          <a:ext cx="647700" cy="81534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274320</xdr:colOff>
      <xdr:row>33</xdr:row>
      <xdr:rowOff>144780</xdr:rowOff>
    </xdr:from>
    <xdr:to>
      <xdr:col>0</xdr:col>
      <xdr:colOff>922020</xdr:colOff>
      <xdr:row>38</xdr:row>
      <xdr:rowOff>45720</xdr:rowOff>
    </xdr:to>
    <xdr:sp macro="" textlink="">
      <xdr:nvSpPr>
        <xdr:cNvPr id="11" name="Colchete Duplo 10">
          <a:extLst>
            <a:ext uri="{FF2B5EF4-FFF2-40B4-BE49-F238E27FC236}">
              <a16:creationId xmlns:a16="http://schemas.microsoft.com/office/drawing/2014/main" id="{BE59EAF4-D61D-4DA2-8BC6-5250B77200E1}"/>
            </a:ext>
          </a:extLst>
        </xdr:cNvPr>
        <xdr:cNvSpPr/>
      </xdr:nvSpPr>
      <xdr:spPr>
        <a:xfrm>
          <a:off x="274320" y="6309360"/>
          <a:ext cx="647700" cy="81534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274320</xdr:colOff>
      <xdr:row>42</xdr:row>
      <xdr:rowOff>0</xdr:rowOff>
    </xdr:from>
    <xdr:to>
      <xdr:col>2</xdr:col>
      <xdr:colOff>57231</xdr:colOff>
      <xdr:row>42</xdr:row>
      <xdr:rowOff>171465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86BBA4F2-1D0F-4ED0-9B05-4436A2275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0" y="7810500"/>
          <a:ext cx="933531" cy="17146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695385</xdr:colOff>
      <xdr:row>42</xdr:row>
      <xdr:rowOff>171465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60937F6-95F9-4CA2-A1AE-208B514A9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85460" y="7810500"/>
          <a:ext cx="695385" cy="17146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oneCellAnchor>
    <xdr:from>
      <xdr:col>11</xdr:col>
      <xdr:colOff>297180</xdr:colOff>
      <xdr:row>24</xdr:row>
      <xdr:rowOff>83820</xdr:rowOff>
    </xdr:from>
    <xdr:ext cx="984004" cy="289159"/>
    <xdr:pic>
      <xdr:nvPicPr>
        <xdr:cNvPr id="14" name="Imagem 13">
          <a:extLst>
            <a:ext uri="{FF2B5EF4-FFF2-40B4-BE49-F238E27FC236}">
              <a16:creationId xmlns:a16="http://schemas.microsoft.com/office/drawing/2014/main" id="{747DB08E-F932-45C4-B009-2AE6580AE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5600" y="4602480"/>
          <a:ext cx="984004" cy="28915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11</xdr:col>
      <xdr:colOff>274320</xdr:colOff>
      <xdr:row>26</xdr:row>
      <xdr:rowOff>160020</xdr:rowOff>
    </xdr:from>
    <xdr:to>
      <xdr:col>15</xdr:col>
      <xdr:colOff>83820</xdr:colOff>
      <xdr:row>31</xdr:row>
      <xdr:rowOff>15240</xdr:rowOff>
    </xdr:to>
    <xdr:sp macro="" textlink="">
      <xdr:nvSpPr>
        <xdr:cNvPr id="15" name="Colchete Duplo 14">
          <a:extLst>
            <a:ext uri="{FF2B5EF4-FFF2-40B4-BE49-F238E27FC236}">
              <a16:creationId xmlns:a16="http://schemas.microsoft.com/office/drawing/2014/main" id="{13DF2F2E-6378-446C-94C9-E8F6FE6B6B71}"/>
            </a:ext>
          </a:extLst>
        </xdr:cNvPr>
        <xdr:cNvSpPr/>
      </xdr:nvSpPr>
      <xdr:spPr>
        <a:xfrm>
          <a:off x="10492740" y="5044440"/>
          <a:ext cx="265938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15240</xdr:colOff>
      <xdr:row>26</xdr:row>
      <xdr:rowOff>152400</xdr:rowOff>
    </xdr:from>
    <xdr:to>
      <xdr:col>17</xdr:col>
      <xdr:colOff>7620</xdr:colOff>
      <xdr:row>31</xdr:row>
      <xdr:rowOff>7620</xdr:rowOff>
    </xdr:to>
    <xdr:sp macro="" textlink="">
      <xdr:nvSpPr>
        <xdr:cNvPr id="16" name="Colchete Duplo 15">
          <a:extLst>
            <a:ext uri="{FF2B5EF4-FFF2-40B4-BE49-F238E27FC236}">
              <a16:creationId xmlns:a16="http://schemas.microsoft.com/office/drawing/2014/main" id="{70DBD4E8-C88D-46C5-8965-B7C7D76C07D0}"/>
            </a:ext>
          </a:extLst>
        </xdr:cNvPr>
        <xdr:cNvSpPr/>
      </xdr:nvSpPr>
      <xdr:spPr>
        <a:xfrm>
          <a:off x="13799820" y="5036820"/>
          <a:ext cx="73914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76200</xdr:colOff>
      <xdr:row>26</xdr:row>
      <xdr:rowOff>167640</xdr:rowOff>
    </xdr:from>
    <xdr:to>
      <xdr:col>10</xdr:col>
      <xdr:colOff>22860</xdr:colOff>
      <xdr:row>31</xdr:row>
      <xdr:rowOff>7620</xdr:rowOff>
    </xdr:to>
    <xdr:sp macro="" textlink="">
      <xdr:nvSpPr>
        <xdr:cNvPr id="17" name="Colchete Duplo 16">
          <a:extLst>
            <a:ext uri="{FF2B5EF4-FFF2-40B4-BE49-F238E27FC236}">
              <a16:creationId xmlns:a16="http://schemas.microsoft.com/office/drawing/2014/main" id="{8A58844B-DC9D-4677-A363-209441348B8D}"/>
            </a:ext>
          </a:extLst>
        </xdr:cNvPr>
        <xdr:cNvSpPr/>
      </xdr:nvSpPr>
      <xdr:spPr>
        <a:xfrm>
          <a:off x="8450580" y="5052060"/>
          <a:ext cx="1135380" cy="7543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14</xdr:col>
      <xdr:colOff>304800</xdr:colOff>
      <xdr:row>34</xdr:row>
      <xdr:rowOff>129540</xdr:rowOff>
    </xdr:from>
    <xdr:ext cx="1036513" cy="259128"/>
    <xdr:pic>
      <xdr:nvPicPr>
        <xdr:cNvPr id="18" name="Imagem 17">
          <a:extLst>
            <a:ext uri="{FF2B5EF4-FFF2-40B4-BE49-F238E27FC236}">
              <a16:creationId xmlns:a16="http://schemas.microsoft.com/office/drawing/2014/main" id="{E86F8519-1FF3-404A-B5F7-4C4361AEF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41580" y="6477000"/>
          <a:ext cx="1036513" cy="2591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13</xdr:col>
      <xdr:colOff>22860</xdr:colOff>
      <xdr:row>32</xdr:row>
      <xdr:rowOff>137160</xdr:rowOff>
    </xdr:from>
    <xdr:to>
      <xdr:col>14</xdr:col>
      <xdr:colOff>7620</xdr:colOff>
      <xdr:row>37</xdr:row>
      <xdr:rowOff>22860</xdr:rowOff>
    </xdr:to>
    <xdr:sp macro="" textlink="">
      <xdr:nvSpPr>
        <xdr:cNvPr id="19" name="Colchete Duplo 18">
          <a:extLst>
            <a:ext uri="{FF2B5EF4-FFF2-40B4-BE49-F238E27FC236}">
              <a16:creationId xmlns:a16="http://schemas.microsoft.com/office/drawing/2014/main" id="{3DE9E3F8-44FD-4F1B-B88F-0FA3DE85B464}"/>
            </a:ext>
          </a:extLst>
        </xdr:cNvPr>
        <xdr:cNvSpPr/>
      </xdr:nvSpPr>
      <xdr:spPr>
        <a:xfrm>
          <a:off x="11612880" y="6118860"/>
          <a:ext cx="731520" cy="8001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32</xdr:row>
      <xdr:rowOff>167640</xdr:rowOff>
    </xdr:from>
    <xdr:to>
      <xdr:col>11</xdr:col>
      <xdr:colOff>647700</xdr:colOff>
      <xdr:row>37</xdr:row>
      <xdr:rowOff>15240</xdr:rowOff>
    </xdr:to>
    <xdr:sp macro="" textlink="">
      <xdr:nvSpPr>
        <xdr:cNvPr id="20" name="Colchete Duplo 19">
          <a:extLst>
            <a:ext uri="{FF2B5EF4-FFF2-40B4-BE49-F238E27FC236}">
              <a16:creationId xmlns:a16="http://schemas.microsoft.com/office/drawing/2014/main" id="{5B2D219A-5663-4D8F-B631-984DDE8AF786}"/>
            </a:ext>
          </a:extLst>
        </xdr:cNvPr>
        <xdr:cNvSpPr/>
      </xdr:nvSpPr>
      <xdr:spPr>
        <a:xfrm>
          <a:off x="10218420" y="6149340"/>
          <a:ext cx="647700" cy="7620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32</xdr:row>
      <xdr:rowOff>175260</xdr:rowOff>
    </xdr:from>
    <xdr:to>
      <xdr:col>10</xdr:col>
      <xdr:colOff>7620</xdr:colOff>
      <xdr:row>36</xdr:row>
      <xdr:rowOff>167640</xdr:rowOff>
    </xdr:to>
    <xdr:sp macro="" textlink="">
      <xdr:nvSpPr>
        <xdr:cNvPr id="21" name="Colchete Duplo 20">
          <a:extLst>
            <a:ext uri="{FF2B5EF4-FFF2-40B4-BE49-F238E27FC236}">
              <a16:creationId xmlns:a16="http://schemas.microsoft.com/office/drawing/2014/main" id="{00B67BD3-8F10-48CE-A59D-46529B71E0D5}"/>
            </a:ext>
          </a:extLst>
        </xdr:cNvPr>
        <xdr:cNvSpPr/>
      </xdr:nvSpPr>
      <xdr:spPr>
        <a:xfrm>
          <a:off x="8374380" y="6156960"/>
          <a:ext cx="1196340" cy="7239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83820</xdr:colOff>
      <xdr:row>42</xdr:row>
      <xdr:rowOff>0</xdr:rowOff>
    </xdr:from>
    <xdr:ext cx="929721" cy="175275"/>
    <xdr:pic>
      <xdr:nvPicPr>
        <xdr:cNvPr id="22" name="Imagem 21">
          <a:extLst>
            <a:ext uri="{FF2B5EF4-FFF2-40B4-BE49-F238E27FC236}">
              <a16:creationId xmlns:a16="http://schemas.microsoft.com/office/drawing/2014/main" id="{13D9A634-90A7-4C6E-A1AC-B26D9C2C7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02240" y="7810500"/>
          <a:ext cx="929721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15</xdr:col>
      <xdr:colOff>106680</xdr:colOff>
      <xdr:row>42</xdr:row>
      <xdr:rowOff>30480</xdr:rowOff>
    </xdr:from>
    <xdr:ext cx="693480" cy="175275"/>
    <xdr:pic>
      <xdr:nvPicPr>
        <xdr:cNvPr id="23" name="Imagem 22">
          <a:extLst>
            <a:ext uri="{FF2B5EF4-FFF2-40B4-BE49-F238E27FC236}">
              <a16:creationId xmlns:a16="http://schemas.microsoft.com/office/drawing/2014/main" id="{A36126D7-1F83-4C82-BAA6-44BBC78C4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74980" y="7840980"/>
          <a:ext cx="693480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7</xdr:col>
      <xdr:colOff>60960</xdr:colOff>
      <xdr:row>49</xdr:row>
      <xdr:rowOff>0</xdr:rowOff>
    </xdr:from>
    <xdr:to>
      <xdr:col>7</xdr:col>
      <xdr:colOff>617220</xdr:colOff>
      <xdr:row>53</xdr:row>
      <xdr:rowOff>0</xdr:rowOff>
    </xdr:to>
    <xdr:sp macro="" textlink="">
      <xdr:nvSpPr>
        <xdr:cNvPr id="24" name="Colchete Duplo 23">
          <a:extLst>
            <a:ext uri="{FF2B5EF4-FFF2-40B4-BE49-F238E27FC236}">
              <a16:creationId xmlns:a16="http://schemas.microsoft.com/office/drawing/2014/main" id="{0D462B85-10A3-45A9-A065-9FB1137E5FDC}"/>
            </a:ext>
          </a:extLst>
        </xdr:cNvPr>
        <xdr:cNvSpPr/>
      </xdr:nvSpPr>
      <xdr:spPr>
        <a:xfrm>
          <a:off x="7048500" y="9136380"/>
          <a:ext cx="556260" cy="7315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21</xdr:col>
      <xdr:colOff>297180</xdr:colOff>
      <xdr:row>24</xdr:row>
      <xdr:rowOff>83820</xdr:rowOff>
    </xdr:from>
    <xdr:ext cx="984004" cy="289159"/>
    <xdr:pic>
      <xdr:nvPicPr>
        <xdr:cNvPr id="25" name="Imagem 24">
          <a:extLst>
            <a:ext uri="{FF2B5EF4-FFF2-40B4-BE49-F238E27FC236}">
              <a16:creationId xmlns:a16="http://schemas.microsoft.com/office/drawing/2014/main" id="{3E244F4A-34D9-46C3-B28F-CE9040492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49800" y="4602480"/>
          <a:ext cx="984004" cy="28915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21</xdr:col>
      <xdr:colOff>274320</xdr:colOff>
      <xdr:row>26</xdr:row>
      <xdr:rowOff>160020</xdr:rowOff>
    </xdr:from>
    <xdr:to>
      <xdr:col>25</xdr:col>
      <xdr:colOff>83820</xdr:colOff>
      <xdr:row>31</xdr:row>
      <xdr:rowOff>15240</xdr:rowOff>
    </xdr:to>
    <xdr:sp macro="" textlink="">
      <xdr:nvSpPr>
        <xdr:cNvPr id="26" name="Colchete Duplo 25">
          <a:extLst>
            <a:ext uri="{FF2B5EF4-FFF2-40B4-BE49-F238E27FC236}">
              <a16:creationId xmlns:a16="http://schemas.microsoft.com/office/drawing/2014/main" id="{82543C45-A2A8-49B0-87FB-2D02A83A1BD9}"/>
            </a:ext>
          </a:extLst>
        </xdr:cNvPr>
        <xdr:cNvSpPr/>
      </xdr:nvSpPr>
      <xdr:spPr>
        <a:xfrm>
          <a:off x="17426940" y="5044440"/>
          <a:ext cx="244602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15240</xdr:colOff>
      <xdr:row>26</xdr:row>
      <xdr:rowOff>152400</xdr:rowOff>
    </xdr:from>
    <xdr:to>
      <xdr:col>27</xdr:col>
      <xdr:colOff>7620</xdr:colOff>
      <xdr:row>31</xdr:row>
      <xdr:rowOff>7620</xdr:rowOff>
    </xdr:to>
    <xdr:sp macro="" textlink="">
      <xdr:nvSpPr>
        <xdr:cNvPr id="27" name="Colchete Duplo 26">
          <a:extLst>
            <a:ext uri="{FF2B5EF4-FFF2-40B4-BE49-F238E27FC236}">
              <a16:creationId xmlns:a16="http://schemas.microsoft.com/office/drawing/2014/main" id="{A65C584E-EB3C-44BE-A25E-59EBA8ACA210}"/>
            </a:ext>
          </a:extLst>
        </xdr:cNvPr>
        <xdr:cNvSpPr/>
      </xdr:nvSpPr>
      <xdr:spPr>
        <a:xfrm>
          <a:off x="20413980" y="5036820"/>
          <a:ext cx="80010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76200</xdr:colOff>
      <xdr:row>26</xdr:row>
      <xdr:rowOff>167640</xdr:rowOff>
    </xdr:from>
    <xdr:to>
      <xdr:col>20</xdr:col>
      <xdr:colOff>22860</xdr:colOff>
      <xdr:row>31</xdr:row>
      <xdr:rowOff>7620</xdr:rowOff>
    </xdr:to>
    <xdr:sp macro="" textlink="">
      <xdr:nvSpPr>
        <xdr:cNvPr id="28" name="Colchete Duplo 27">
          <a:extLst>
            <a:ext uri="{FF2B5EF4-FFF2-40B4-BE49-F238E27FC236}">
              <a16:creationId xmlns:a16="http://schemas.microsoft.com/office/drawing/2014/main" id="{4A1080F5-5BB7-4C00-93B7-CB94919934C4}"/>
            </a:ext>
          </a:extLst>
        </xdr:cNvPr>
        <xdr:cNvSpPr/>
      </xdr:nvSpPr>
      <xdr:spPr>
        <a:xfrm>
          <a:off x="15872460" y="5052060"/>
          <a:ext cx="693420" cy="7543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24</xdr:col>
      <xdr:colOff>304800</xdr:colOff>
      <xdr:row>34</xdr:row>
      <xdr:rowOff>129540</xdr:rowOff>
    </xdr:from>
    <xdr:ext cx="1036513" cy="259128"/>
    <xdr:pic>
      <xdr:nvPicPr>
        <xdr:cNvPr id="29" name="Imagem 28">
          <a:extLst>
            <a:ext uri="{FF2B5EF4-FFF2-40B4-BE49-F238E27FC236}">
              <a16:creationId xmlns:a16="http://schemas.microsoft.com/office/drawing/2014/main" id="{81EAB106-9350-4B38-A76E-F7EC294D8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84340" y="6477000"/>
          <a:ext cx="1036513" cy="2591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23</xdr:col>
      <xdr:colOff>22860</xdr:colOff>
      <xdr:row>32</xdr:row>
      <xdr:rowOff>137160</xdr:rowOff>
    </xdr:from>
    <xdr:to>
      <xdr:col>24</xdr:col>
      <xdr:colOff>7620</xdr:colOff>
      <xdr:row>37</xdr:row>
      <xdr:rowOff>22860</xdr:rowOff>
    </xdr:to>
    <xdr:sp macro="" textlink="">
      <xdr:nvSpPr>
        <xdr:cNvPr id="30" name="Colchete Duplo 29">
          <a:extLst>
            <a:ext uri="{FF2B5EF4-FFF2-40B4-BE49-F238E27FC236}">
              <a16:creationId xmlns:a16="http://schemas.microsoft.com/office/drawing/2014/main" id="{F1C64BFA-A8DF-44B7-AE12-6212D369A43E}"/>
            </a:ext>
          </a:extLst>
        </xdr:cNvPr>
        <xdr:cNvSpPr/>
      </xdr:nvSpPr>
      <xdr:spPr>
        <a:xfrm>
          <a:off x="18394680" y="6118860"/>
          <a:ext cx="792480" cy="8001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0</xdr:colOff>
      <xdr:row>32</xdr:row>
      <xdr:rowOff>167640</xdr:rowOff>
    </xdr:from>
    <xdr:to>
      <xdr:col>21</xdr:col>
      <xdr:colOff>647700</xdr:colOff>
      <xdr:row>37</xdr:row>
      <xdr:rowOff>15240</xdr:rowOff>
    </xdr:to>
    <xdr:sp macro="" textlink="">
      <xdr:nvSpPr>
        <xdr:cNvPr id="31" name="Colchete Duplo 30">
          <a:extLst>
            <a:ext uri="{FF2B5EF4-FFF2-40B4-BE49-F238E27FC236}">
              <a16:creationId xmlns:a16="http://schemas.microsoft.com/office/drawing/2014/main" id="{FEC50DAF-6D07-4AF0-A12D-7DF268D5ED30}"/>
            </a:ext>
          </a:extLst>
        </xdr:cNvPr>
        <xdr:cNvSpPr/>
      </xdr:nvSpPr>
      <xdr:spPr>
        <a:xfrm>
          <a:off x="17152620" y="6149340"/>
          <a:ext cx="609600" cy="7620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32</xdr:row>
      <xdr:rowOff>175260</xdr:rowOff>
    </xdr:from>
    <xdr:to>
      <xdr:col>20</xdr:col>
      <xdr:colOff>7620</xdr:colOff>
      <xdr:row>36</xdr:row>
      <xdr:rowOff>167640</xdr:rowOff>
    </xdr:to>
    <xdr:sp macro="" textlink="">
      <xdr:nvSpPr>
        <xdr:cNvPr id="32" name="Colchete Duplo 31">
          <a:extLst>
            <a:ext uri="{FF2B5EF4-FFF2-40B4-BE49-F238E27FC236}">
              <a16:creationId xmlns:a16="http://schemas.microsoft.com/office/drawing/2014/main" id="{7D273B8C-EE1D-4B89-AAC6-108EE8E11FB4}"/>
            </a:ext>
          </a:extLst>
        </xdr:cNvPr>
        <xdr:cNvSpPr/>
      </xdr:nvSpPr>
      <xdr:spPr>
        <a:xfrm>
          <a:off x="15796260" y="6156960"/>
          <a:ext cx="754380" cy="7239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21</xdr:col>
      <xdr:colOff>83820</xdr:colOff>
      <xdr:row>42</xdr:row>
      <xdr:rowOff>0</xdr:rowOff>
    </xdr:from>
    <xdr:ext cx="929721" cy="175275"/>
    <xdr:pic>
      <xdr:nvPicPr>
        <xdr:cNvPr id="33" name="Imagem 32">
          <a:extLst>
            <a:ext uri="{FF2B5EF4-FFF2-40B4-BE49-F238E27FC236}">
              <a16:creationId xmlns:a16="http://schemas.microsoft.com/office/drawing/2014/main" id="{8CAD0E52-DBDC-4D2F-98EE-B878A3E64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36440" y="7810500"/>
          <a:ext cx="929721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25</xdr:col>
      <xdr:colOff>106680</xdr:colOff>
      <xdr:row>42</xdr:row>
      <xdr:rowOff>30480</xdr:rowOff>
    </xdr:from>
    <xdr:ext cx="693480" cy="175275"/>
    <xdr:pic>
      <xdr:nvPicPr>
        <xdr:cNvPr id="34" name="Imagem 33">
          <a:extLst>
            <a:ext uri="{FF2B5EF4-FFF2-40B4-BE49-F238E27FC236}">
              <a16:creationId xmlns:a16="http://schemas.microsoft.com/office/drawing/2014/main" id="{03AB9096-3FBF-4A6E-98B5-0E7D41B34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95820" y="7840980"/>
          <a:ext cx="693480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31</xdr:col>
      <xdr:colOff>297180</xdr:colOff>
      <xdr:row>24</xdr:row>
      <xdr:rowOff>83820</xdr:rowOff>
    </xdr:from>
    <xdr:ext cx="984004" cy="289159"/>
    <xdr:pic>
      <xdr:nvPicPr>
        <xdr:cNvPr id="35" name="Imagem 34">
          <a:extLst>
            <a:ext uri="{FF2B5EF4-FFF2-40B4-BE49-F238E27FC236}">
              <a16:creationId xmlns:a16="http://schemas.microsoft.com/office/drawing/2014/main" id="{625AE4C7-26C6-4567-8BE5-F1DE5343C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90680" y="4602480"/>
          <a:ext cx="984004" cy="28915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31</xdr:col>
      <xdr:colOff>274320</xdr:colOff>
      <xdr:row>26</xdr:row>
      <xdr:rowOff>160020</xdr:rowOff>
    </xdr:from>
    <xdr:to>
      <xdr:col>35</xdr:col>
      <xdr:colOff>83820</xdr:colOff>
      <xdr:row>31</xdr:row>
      <xdr:rowOff>15240</xdr:rowOff>
    </xdr:to>
    <xdr:sp macro="" textlink="">
      <xdr:nvSpPr>
        <xdr:cNvPr id="36" name="Colchete Duplo 35">
          <a:extLst>
            <a:ext uri="{FF2B5EF4-FFF2-40B4-BE49-F238E27FC236}">
              <a16:creationId xmlns:a16="http://schemas.microsoft.com/office/drawing/2014/main" id="{B94B3499-B674-490E-BDAA-67C0DC29546B}"/>
            </a:ext>
          </a:extLst>
        </xdr:cNvPr>
        <xdr:cNvSpPr/>
      </xdr:nvSpPr>
      <xdr:spPr>
        <a:xfrm>
          <a:off x="24467820" y="5044440"/>
          <a:ext cx="238506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15240</xdr:colOff>
      <xdr:row>26</xdr:row>
      <xdr:rowOff>152400</xdr:rowOff>
    </xdr:from>
    <xdr:to>
      <xdr:col>37</xdr:col>
      <xdr:colOff>7620</xdr:colOff>
      <xdr:row>31</xdr:row>
      <xdr:rowOff>7620</xdr:rowOff>
    </xdr:to>
    <xdr:sp macro="" textlink="">
      <xdr:nvSpPr>
        <xdr:cNvPr id="37" name="Colchete Duplo 36">
          <a:extLst>
            <a:ext uri="{FF2B5EF4-FFF2-40B4-BE49-F238E27FC236}">
              <a16:creationId xmlns:a16="http://schemas.microsoft.com/office/drawing/2014/main" id="{D89F4993-5689-4E6F-AD34-0653B79E8515}"/>
            </a:ext>
          </a:extLst>
        </xdr:cNvPr>
        <xdr:cNvSpPr/>
      </xdr:nvSpPr>
      <xdr:spPr>
        <a:xfrm>
          <a:off x="27393900" y="5036820"/>
          <a:ext cx="60198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76200</xdr:colOff>
      <xdr:row>26</xdr:row>
      <xdr:rowOff>167640</xdr:rowOff>
    </xdr:from>
    <xdr:to>
      <xdr:col>30</xdr:col>
      <xdr:colOff>22860</xdr:colOff>
      <xdr:row>31</xdr:row>
      <xdr:rowOff>7620</xdr:rowOff>
    </xdr:to>
    <xdr:sp macro="" textlink="">
      <xdr:nvSpPr>
        <xdr:cNvPr id="38" name="Colchete Duplo 37">
          <a:extLst>
            <a:ext uri="{FF2B5EF4-FFF2-40B4-BE49-F238E27FC236}">
              <a16:creationId xmlns:a16="http://schemas.microsoft.com/office/drawing/2014/main" id="{D47C1303-EF9D-4544-B029-857E6F010249}"/>
            </a:ext>
          </a:extLst>
        </xdr:cNvPr>
        <xdr:cNvSpPr/>
      </xdr:nvSpPr>
      <xdr:spPr>
        <a:xfrm>
          <a:off x="22562820" y="5052060"/>
          <a:ext cx="914400" cy="7543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304800</xdr:colOff>
      <xdr:row>34</xdr:row>
      <xdr:rowOff>129540</xdr:rowOff>
    </xdr:from>
    <xdr:ext cx="1036513" cy="259128"/>
    <xdr:pic>
      <xdr:nvPicPr>
        <xdr:cNvPr id="39" name="Imagem 38">
          <a:extLst>
            <a:ext uri="{FF2B5EF4-FFF2-40B4-BE49-F238E27FC236}">
              <a16:creationId xmlns:a16="http://schemas.microsoft.com/office/drawing/2014/main" id="{A47E3FB1-C597-4FE1-A8D9-494779B3C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64260" y="6477000"/>
          <a:ext cx="1036513" cy="2591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33</xdr:col>
      <xdr:colOff>22860</xdr:colOff>
      <xdr:row>32</xdr:row>
      <xdr:rowOff>137160</xdr:rowOff>
    </xdr:from>
    <xdr:to>
      <xdr:col>34</xdr:col>
      <xdr:colOff>7620</xdr:colOff>
      <xdr:row>37</xdr:row>
      <xdr:rowOff>22860</xdr:rowOff>
    </xdr:to>
    <xdr:sp macro="" textlink="">
      <xdr:nvSpPr>
        <xdr:cNvPr id="40" name="Colchete Duplo 39">
          <a:extLst>
            <a:ext uri="{FF2B5EF4-FFF2-40B4-BE49-F238E27FC236}">
              <a16:creationId xmlns:a16="http://schemas.microsoft.com/office/drawing/2014/main" id="{93B356D2-2DEA-4884-9B5B-0914FECEECE6}"/>
            </a:ext>
          </a:extLst>
        </xdr:cNvPr>
        <xdr:cNvSpPr/>
      </xdr:nvSpPr>
      <xdr:spPr>
        <a:xfrm>
          <a:off x="25435560" y="6118860"/>
          <a:ext cx="731520" cy="8001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32</xdr:row>
      <xdr:rowOff>167640</xdr:rowOff>
    </xdr:from>
    <xdr:to>
      <xdr:col>31</xdr:col>
      <xdr:colOff>647700</xdr:colOff>
      <xdr:row>37</xdr:row>
      <xdr:rowOff>15240</xdr:rowOff>
    </xdr:to>
    <xdr:sp macro="" textlink="">
      <xdr:nvSpPr>
        <xdr:cNvPr id="41" name="Colchete Duplo 40">
          <a:extLst>
            <a:ext uri="{FF2B5EF4-FFF2-40B4-BE49-F238E27FC236}">
              <a16:creationId xmlns:a16="http://schemas.microsoft.com/office/drawing/2014/main" id="{874E9860-3D6E-40E4-8AE7-82B4275C429A}"/>
            </a:ext>
          </a:extLst>
        </xdr:cNvPr>
        <xdr:cNvSpPr/>
      </xdr:nvSpPr>
      <xdr:spPr>
        <a:xfrm>
          <a:off x="24193500" y="6149340"/>
          <a:ext cx="609600" cy="7620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32</xdr:row>
      <xdr:rowOff>175260</xdr:rowOff>
    </xdr:from>
    <xdr:to>
      <xdr:col>30</xdr:col>
      <xdr:colOff>7620</xdr:colOff>
      <xdr:row>36</xdr:row>
      <xdr:rowOff>167640</xdr:rowOff>
    </xdr:to>
    <xdr:sp macro="" textlink="">
      <xdr:nvSpPr>
        <xdr:cNvPr id="42" name="Colchete Duplo 41">
          <a:extLst>
            <a:ext uri="{FF2B5EF4-FFF2-40B4-BE49-F238E27FC236}">
              <a16:creationId xmlns:a16="http://schemas.microsoft.com/office/drawing/2014/main" id="{A2B3496C-7EA2-4005-B3BE-62A2CFA9691D}"/>
            </a:ext>
          </a:extLst>
        </xdr:cNvPr>
        <xdr:cNvSpPr/>
      </xdr:nvSpPr>
      <xdr:spPr>
        <a:xfrm>
          <a:off x="22486620" y="6156960"/>
          <a:ext cx="975360" cy="7239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83820</xdr:colOff>
      <xdr:row>42</xdr:row>
      <xdr:rowOff>0</xdr:rowOff>
    </xdr:from>
    <xdr:ext cx="929721" cy="175275"/>
    <xdr:pic>
      <xdr:nvPicPr>
        <xdr:cNvPr id="43" name="Imagem 42">
          <a:extLst>
            <a:ext uri="{FF2B5EF4-FFF2-40B4-BE49-F238E27FC236}">
              <a16:creationId xmlns:a16="http://schemas.microsoft.com/office/drawing/2014/main" id="{3E7879A3-CE84-45D4-994A-7AFB5DF69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277320" y="7810500"/>
          <a:ext cx="929721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35</xdr:col>
      <xdr:colOff>106680</xdr:colOff>
      <xdr:row>42</xdr:row>
      <xdr:rowOff>30480</xdr:rowOff>
    </xdr:from>
    <xdr:ext cx="693480" cy="175275"/>
    <xdr:pic>
      <xdr:nvPicPr>
        <xdr:cNvPr id="44" name="Imagem 43">
          <a:extLst>
            <a:ext uri="{FF2B5EF4-FFF2-40B4-BE49-F238E27FC236}">
              <a16:creationId xmlns:a16="http://schemas.microsoft.com/office/drawing/2014/main" id="{DC932A77-CADD-4EED-9832-F1468BDD1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875740" y="7840980"/>
          <a:ext cx="693480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41</xdr:col>
      <xdr:colOff>297180</xdr:colOff>
      <xdr:row>24</xdr:row>
      <xdr:rowOff>83820</xdr:rowOff>
    </xdr:from>
    <xdr:ext cx="984004" cy="289159"/>
    <xdr:pic>
      <xdr:nvPicPr>
        <xdr:cNvPr id="45" name="Imagem 44">
          <a:extLst>
            <a:ext uri="{FF2B5EF4-FFF2-40B4-BE49-F238E27FC236}">
              <a16:creationId xmlns:a16="http://schemas.microsoft.com/office/drawing/2014/main" id="{D91C6551-BDB2-43F5-A660-C91333014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89600" y="4602480"/>
          <a:ext cx="984004" cy="28915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41</xdr:col>
      <xdr:colOff>274320</xdr:colOff>
      <xdr:row>26</xdr:row>
      <xdr:rowOff>160020</xdr:rowOff>
    </xdr:from>
    <xdr:to>
      <xdr:col>45</xdr:col>
      <xdr:colOff>83820</xdr:colOff>
      <xdr:row>31</xdr:row>
      <xdr:rowOff>15240</xdr:rowOff>
    </xdr:to>
    <xdr:sp macro="" textlink="">
      <xdr:nvSpPr>
        <xdr:cNvPr id="46" name="Colchete Duplo 45">
          <a:extLst>
            <a:ext uri="{FF2B5EF4-FFF2-40B4-BE49-F238E27FC236}">
              <a16:creationId xmlns:a16="http://schemas.microsoft.com/office/drawing/2014/main" id="{79CEAD68-7090-486C-8675-532E362708C1}"/>
            </a:ext>
          </a:extLst>
        </xdr:cNvPr>
        <xdr:cNvSpPr/>
      </xdr:nvSpPr>
      <xdr:spPr>
        <a:xfrm>
          <a:off x="31066740" y="5044440"/>
          <a:ext cx="224790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15240</xdr:colOff>
      <xdr:row>26</xdr:row>
      <xdr:rowOff>152400</xdr:rowOff>
    </xdr:from>
    <xdr:to>
      <xdr:col>47</xdr:col>
      <xdr:colOff>7620</xdr:colOff>
      <xdr:row>31</xdr:row>
      <xdr:rowOff>7620</xdr:rowOff>
    </xdr:to>
    <xdr:sp macro="" textlink="">
      <xdr:nvSpPr>
        <xdr:cNvPr id="47" name="Colchete Duplo 46">
          <a:extLst>
            <a:ext uri="{FF2B5EF4-FFF2-40B4-BE49-F238E27FC236}">
              <a16:creationId xmlns:a16="http://schemas.microsoft.com/office/drawing/2014/main" id="{02D8D08E-E78F-43BD-8BC4-F2FE10436989}"/>
            </a:ext>
          </a:extLst>
        </xdr:cNvPr>
        <xdr:cNvSpPr/>
      </xdr:nvSpPr>
      <xdr:spPr>
        <a:xfrm>
          <a:off x="33855660" y="5036820"/>
          <a:ext cx="60198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76200</xdr:colOff>
      <xdr:row>26</xdr:row>
      <xdr:rowOff>167640</xdr:rowOff>
    </xdr:from>
    <xdr:to>
      <xdr:col>40</xdr:col>
      <xdr:colOff>22860</xdr:colOff>
      <xdr:row>31</xdr:row>
      <xdr:rowOff>7620</xdr:rowOff>
    </xdr:to>
    <xdr:sp macro="" textlink="">
      <xdr:nvSpPr>
        <xdr:cNvPr id="48" name="Colchete Duplo 47">
          <a:extLst>
            <a:ext uri="{FF2B5EF4-FFF2-40B4-BE49-F238E27FC236}">
              <a16:creationId xmlns:a16="http://schemas.microsoft.com/office/drawing/2014/main" id="{97A7DBB6-B195-4DB1-9AB2-DF7B43A231B5}"/>
            </a:ext>
          </a:extLst>
        </xdr:cNvPr>
        <xdr:cNvSpPr/>
      </xdr:nvSpPr>
      <xdr:spPr>
        <a:xfrm>
          <a:off x="29283660" y="5052060"/>
          <a:ext cx="922020" cy="7543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44</xdr:col>
      <xdr:colOff>304800</xdr:colOff>
      <xdr:row>34</xdr:row>
      <xdr:rowOff>129540</xdr:rowOff>
    </xdr:from>
    <xdr:ext cx="1036513" cy="259128"/>
    <xdr:pic>
      <xdr:nvPicPr>
        <xdr:cNvPr id="49" name="Imagem 48">
          <a:extLst>
            <a:ext uri="{FF2B5EF4-FFF2-40B4-BE49-F238E27FC236}">
              <a16:creationId xmlns:a16="http://schemas.microsoft.com/office/drawing/2014/main" id="{8A5D3637-B039-4EA9-B0A0-0566BFF67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26020" y="6477000"/>
          <a:ext cx="1036513" cy="2591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43</xdr:col>
      <xdr:colOff>22860</xdr:colOff>
      <xdr:row>32</xdr:row>
      <xdr:rowOff>137160</xdr:rowOff>
    </xdr:from>
    <xdr:to>
      <xdr:col>44</xdr:col>
      <xdr:colOff>7620</xdr:colOff>
      <xdr:row>37</xdr:row>
      <xdr:rowOff>22860</xdr:rowOff>
    </xdr:to>
    <xdr:sp macro="" textlink="">
      <xdr:nvSpPr>
        <xdr:cNvPr id="50" name="Colchete Duplo 49">
          <a:extLst>
            <a:ext uri="{FF2B5EF4-FFF2-40B4-BE49-F238E27FC236}">
              <a16:creationId xmlns:a16="http://schemas.microsoft.com/office/drawing/2014/main" id="{A7A94876-C6B4-4650-92DB-F84E29E7383A}"/>
            </a:ext>
          </a:extLst>
        </xdr:cNvPr>
        <xdr:cNvSpPr/>
      </xdr:nvSpPr>
      <xdr:spPr>
        <a:xfrm>
          <a:off x="32034480" y="6118860"/>
          <a:ext cx="594360" cy="8001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0</xdr:colOff>
      <xdr:row>32</xdr:row>
      <xdr:rowOff>167640</xdr:rowOff>
    </xdr:from>
    <xdr:to>
      <xdr:col>41</xdr:col>
      <xdr:colOff>647700</xdr:colOff>
      <xdr:row>37</xdr:row>
      <xdr:rowOff>15240</xdr:rowOff>
    </xdr:to>
    <xdr:sp macro="" textlink="">
      <xdr:nvSpPr>
        <xdr:cNvPr id="51" name="Colchete Duplo 50">
          <a:extLst>
            <a:ext uri="{FF2B5EF4-FFF2-40B4-BE49-F238E27FC236}">
              <a16:creationId xmlns:a16="http://schemas.microsoft.com/office/drawing/2014/main" id="{7A89C564-D02B-4AA0-98C0-0A0162E1CC49}"/>
            </a:ext>
          </a:extLst>
        </xdr:cNvPr>
        <xdr:cNvSpPr/>
      </xdr:nvSpPr>
      <xdr:spPr>
        <a:xfrm>
          <a:off x="30792420" y="6149340"/>
          <a:ext cx="609600" cy="7620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0</xdr:colOff>
      <xdr:row>32</xdr:row>
      <xdr:rowOff>175260</xdr:rowOff>
    </xdr:from>
    <xdr:to>
      <xdr:col>40</xdr:col>
      <xdr:colOff>7620</xdr:colOff>
      <xdr:row>36</xdr:row>
      <xdr:rowOff>167640</xdr:rowOff>
    </xdr:to>
    <xdr:sp macro="" textlink="">
      <xdr:nvSpPr>
        <xdr:cNvPr id="52" name="Colchete Duplo 51">
          <a:extLst>
            <a:ext uri="{FF2B5EF4-FFF2-40B4-BE49-F238E27FC236}">
              <a16:creationId xmlns:a16="http://schemas.microsoft.com/office/drawing/2014/main" id="{DBC2BF1C-391C-4C4A-94AD-63FC4766B89F}"/>
            </a:ext>
          </a:extLst>
        </xdr:cNvPr>
        <xdr:cNvSpPr/>
      </xdr:nvSpPr>
      <xdr:spPr>
        <a:xfrm>
          <a:off x="29207460" y="6156960"/>
          <a:ext cx="982980" cy="7239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83820</xdr:colOff>
      <xdr:row>42</xdr:row>
      <xdr:rowOff>0</xdr:rowOff>
    </xdr:from>
    <xdr:ext cx="929721" cy="175275"/>
    <xdr:pic>
      <xdr:nvPicPr>
        <xdr:cNvPr id="53" name="Imagem 52">
          <a:extLst>
            <a:ext uri="{FF2B5EF4-FFF2-40B4-BE49-F238E27FC236}">
              <a16:creationId xmlns:a16="http://schemas.microsoft.com/office/drawing/2014/main" id="{BB32F3AC-D7E3-400F-BB3D-516A0BF5D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876240" y="7810500"/>
          <a:ext cx="929721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45</xdr:col>
      <xdr:colOff>106680</xdr:colOff>
      <xdr:row>42</xdr:row>
      <xdr:rowOff>30480</xdr:rowOff>
    </xdr:from>
    <xdr:ext cx="693480" cy="175275"/>
    <xdr:pic>
      <xdr:nvPicPr>
        <xdr:cNvPr id="54" name="Imagem 53">
          <a:extLst>
            <a:ext uri="{FF2B5EF4-FFF2-40B4-BE49-F238E27FC236}">
              <a16:creationId xmlns:a16="http://schemas.microsoft.com/office/drawing/2014/main" id="{3B07212B-7DBA-418B-B846-DE32940D6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0" y="7840980"/>
          <a:ext cx="693480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</xdr:colOff>
      <xdr:row>48</xdr:row>
      <xdr:rowOff>198120</xdr:rowOff>
    </xdr:from>
    <xdr:to>
      <xdr:col>6</xdr:col>
      <xdr:colOff>114300</xdr:colOff>
      <xdr:row>53</xdr:row>
      <xdr:rowOff>7620</xdr:rowOff>
    </xdr:to>
    <xdr:sp macro="" textlink="">
      <xdr:nvSpPr>
        <xdr:cNvPr id="2" name="Colchete Duplo 1">
          <a:extLst>
            <a:ext uri="{FF2B5EF4-FFF2-40B4-BE49-F238E27FC236}">
              <a16:creationId xmlns:a16="http://schemas.microsoft.com/office/drawing/2014/main" id="{3AB2584E-5959-4DD7-97CE-DE20EBDD834A}"/>
            </a:ext>
          </a:extLst>
        </xdr:cNvPr>
        <xdr:cNvSpPr/>
      </xdr:nvSpPr>
      <xdr:spPr>
        <a:xfrm>
          <a:off x="2346960" y="9105900"/>
          <a:ext cx="409956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609600</xdr:colOff>
      <xdr:row>48</xdr:row>
      <xdr:rowOff>205740</xdr:rowOff>
    </xdr:from>
    <xdr:to>
      <xdr:col>9</xdr:col>
      <xdr:colOff>1150620</xdr:colOff>
      <xdr:row>53</xdr:row>
      <xdr:rowOff>30480</xdr:rowOff>
    </xdr:to>
    <xdr:sp macro="" textlink="">
      <xdr:nvSpPr>
        <xdr:cNvPr id="3" name="Colchete Duplo 2">
          <a:extLst>
            <a:ext uri="{FF2B5EF4-FFF2-40B4-BE49-F238E27FC236}">
              <a16:creationId xmlns:a16="http://schemas.microsoft.com/office/drawing/2014/main" id="{895387F6-624E-4D5D-A89B-E85BC7821880}"/>
            </a:ext>
          </a:extLst>
        </xdr:cNvPr>
        <xdr:cNvSpPr/>
      </xdr:nvSpPr>
      <xdr:spPr>
        <a:xfrm>
          <a:off x="8328660" y="9113520"/>
          <a:ext cx="1196340" cy="78486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411480</xdr:colOff>
      <xdr:row>24</xdr:row>
      <xdr:rowOff>144780</xdr:rowOff>
    </xdr:from>
    <xdr:to>
      <xdr:col>2</xdr:col>
      <xdr:colOff>248674</xdr:colOff>
      <xdr:row>26</xdr:row>
      <xdr:rowOff>66274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76A3270-264F-4C78-BBAC-357ACF40D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4960" y="4663440"/>
          <a:ext cx="987814" cy="28725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</xdr:col>
      <xdr:colOff>274320</xdr:colOff>
      <xdr:row>26</xdr:row>
      <xdr:rowOff>175260</xdr:rowOff>
    </xdr:from>
    <xdr:to>
      <xdr:col>5</xdr:col>
      <xdr:colOff>716280</xdr:colOff>
      <xdr:row>31</xdr:row>
      <xdr:rowOff>53340</xdr:rowOff>
    </xdr:to>
    <xdr:sp macro="" textlink="">
      <xdr:nvSpPr>
        <xdr:cNvPr id="5" name="Colchete Duplo 4">
          <a:extLst>
            <a:ext uri="{FF2B5EF4-FFF2-40B4-BE49-F238E27FC236}">
              <a16:creationId xmlns:a16="http://schemas.microsoft.com/office/drawing/2014/main" id="{88F0C3A8-AADD-4B1F-89E8-2894F0F863A7}"/>
            </a:ext>
          </a:extLst>
        </xdr:cNvPr>
        <xdr:cNvSpPr/>
      </xdr:nvSpPr>
      <xdr:spPr>
        <a:xfrm>
          <a:off x="2598420" y="5059680"/>
          <a:ext cx="3703320" cy="7924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</xdr:colOff>
      <xdr:row>26</xdr:row>
      <xdr:rowOff>152400</xdr:rowOff>
    </xdr:from>
    <xdr:to>
      <xdr:col>7</xdr:col>
      <xdr:colOff>571500</xdr:colOff>
      <xdr:row>31</xdr:row>
      <xdr:rowOff>53340</xdr:rowOff>
    </xdr:to>
    <xdr:sp macro="" textlink="">
      <xdr:nvSpPr>
        <xdr:cNvPr id="6" name="Colchete Duplo 5">
          <a:extLst>
            <a:ext uri="{FF2B5EF4-FFF2-40B4-BE49-F238E27FC236}">
              <a16:creationId xmlns:a16="http://schemas.microsoft.com/office/drawing/2014/main" id="{F1067224-006A-4009-A877-07ACCF34715F}"/>
            </a:ext>
          </a:extLst>
        </xdr:cNvPr>
        <xdr:cNvSpPr/>
      </xdr:nvSpPr>
      <xdr:spPr>
        <a:xfrm>
          <a:off x="7002780" y="5036820"/>
          <a:ext cx="556260" cy="81534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266700</xdr:colOff>
      <xdr:row>27</xdr:row>
      <xdr:rowOff>7620</xdr:rowOff>
    </xdr:from>
    <xdr:to>
      <xdr:col>0</xdr:col>
      <xdr:colOff>914400</xdr:colOff>
      <xdr:row>30</xdr:row>
      <xdr:rowOff>167640</xdr:rowOff>
    </xdr:to>
    <xdr:sp macro="" textlink="">
      <xdr:nvSpPr>
        <xdr:cNvPr id="7" name="Colchete Duplo 6">
          <a:extLst>
            <a:ext uri="{FF2B5EF4-FFF2-40B4-BE49-F238E27FC236}">
              <a16:creationId xmlns:a16="http://schemas.microsoft.com/office/drawing/2014/main" id="{6274C411-F796-439A-869E-9B96B98313A4}"/>
            </a:ext>
          </a:extLst>
        </xdr:cNvPr>
        <xdr:cNvSpPr/>
      </xdr:nvSpPr>
      <xdr:spPr>
        <a:xfrm>
          <a:off x="266700" y="5074920"/>
          <a:ext cx="647700" cy="70866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190500</xdr:colOff>
      <xdr:row>31</xdr:row>
      <xdr:rowOff>106680</xdr:rowOff>
    </xdr:from>
    <xdr:to>
      <xdr:col>2</xdr:col>
      <xdr:colOff>485968</xdr:colOff>
      <xdr:row>33</xdr:row>
      <xdr:rowOff>101013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5FFC75E9-680E-45FF-BA28-9C71D79C5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3980" y="5905500"/>
          <a:ext cx="1446088" cy="36009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4</xdr:col>
      <xdr:colOff>243840</xdr:colOff>
      <xdr:row>33</xdr:row>
      <xdr:rowOff>137160</xdr:rowOff>
    </xdr:from>
    <xdr:to>
      <xdr:col>4</xdr:col>
      <xdr:colOff>891540</xdr:colOff>
      <xdr:row>38</xdr:row>
      <xdr:rowOff>38100</xdr:rowOff>
    </xdr:to>
    <xdr:sp macro="" textlink="">
      <xdr:nvSpPr>
        <xdr:cNvPr id="9" name="Colchete Duplo 8">
          <a:extLst>
            <a:ext uri="{FF2B5EF4-FFF2-40B4-BE49-F238E27FC236}">
              <a16:creationId xmlns:a16="http://schemas.microsoft.com/office/drawing/2014/main" id="{613AD835-9595-422D-A198-A1557B601386}"/>
            </a:ext>
          </a:extLst>
        </xdr:cNvPr>
        <xdr:cNvSpPr/>
      </xdr:nvSpPr>
      <xdr:spPr>
        <a:xfrm>
          <a:off x="4701540" y="6301740"/>
          <a:ext cx="647700" cy="81534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251460</xdr:colOff>
      <xdr:row>33</xdr:row>
      <xdr:rowOff>175260</xdr:rowOff>
    </xdr:from>
    <xdr:to>
      <xdr:col>2</xdr:col>
      <xdr:colOff>899160</xdr:colOff>
      <xdr:row>38</xdr:row>
      <xdr:rowOff>76200</xdr:rowOff>
    </xdr:to>
    <xdr:sp macro="" textlink="">
      <xdr:nvSpPr>
        <xdr:cNvPr id="10" name="Colchete Duplo 9">
          <a:extLst>
            <a:ext uri="{FF2B5EF4-FFF2-40B4-BE49-F238E27FC236}">
              <a16:creationId xmlns:a16="http://schemas.microsoft.com/office/drawing/2014/main" id="{9B20CE8C-B38A-4270-A02C-DDEF9A15FF9E}"/>
            </a:ext>
          </a:extLst>
        </xdr:cNvPr>
        <xdr:cNvSpPr/>
      </xdr:nvSpPr>
      <xdr:spPr>
        <a:xfrm>
          <a:off x="2575560" y="6339840"/>
          <a:ext cx="647700" cy="81534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274320</xdr:colOff>
      <xdr:row>33</xdr:row>
      <xdr:rowOff>144780</xdr:rowOff>
    </xdr:from>
    <xdr:to>
      <xdr:col>0</xdr:col>
      <xdr:colOff>922020</xdr:colOff>
      <xdr:row>38</xdr:row>
      <xdr:rowOff>45720</xdr:rowOff>
    </xdr:to>
    <xdr:sp macro="" textlink="">
      <xdr:nvSpPr>
        <xdr:cNvPr id="11" name="Colchete Duplo 10">
          <a:extLst>
            <a:ext uri="{FF2B5EF4-FFF2-40B4-BE49-F238E27FC236}">
              <a16:creationId xmlns:a16="http://schemas.microsoft.com/office/drawing/2014/main" id="{F61E7C4F-3A77-48BA-B7D2-F20493E7492B}"/>
            </a:ext>
          </a:extLst>
        </xdr:cNvPr>
        <xdr:cNvSpPr/>
      </xdr:nvSpPr>
      <xdr:spPr>
        <a:xfrm>
          <a:off x="274320" y="6309360"/>
          <a:ext cx="647700" cy="81534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274320</xdr:colOff>
      <xdr:row>42</xdr:row>
      <xdr:rowOff>0</xdr:rowOff>
    </xdr:from>
    <xdr:to>
      <xdr:col>2</xdr:col>
      <xdr:colOff>57231</xdr:colOff>
      <xdr:row>42</xdr:row>
      <xdr:rowOff>171465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42DA8A3-EE21-4D10-B42F-4E4902212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0" y="7810500"/>
          <a:ext cx="933531" cy="17146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695385</xdr:colOff>
      <xdr:row>42</xdr:row>
      <xdr:rowOff>171465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61584F7F-B7B8-4076-8C69-B4550B10E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85460" y="7810500"/>
          <a:ext cx="695385" cy="17146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oneCellAnchor>
    <xdr:from>
      <xdr:col>11</xdr:col>
      <xdr:colOff>297180</xdr:colOff>
      <xdr:row>24</xdr:row>
      <xdr:rowOff>83820</xdr:rowOff>
    </xdr:from>
    <xdr:ext cx="984004" cy="289159"/>
    <xdr:pic>
      <xdr:nvPicPr>
        <xdr:cNvPr id="14" name="Imagem 13">
          <a:extLst>
            <a:ext uri="{FF2B5EF4-FFF2-40B4-BE49-F238E27FC236}">
              <a16:creationId xmlns:a16="http://schemas.microsoft.com/office/drawing/2014/main" id="{78A13500-7288-4059-B0B1-EC4F287E6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5600" y="4602480"/>
          <a:ext cx="984004" cy="28915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11</xdr:col>
      <xdr:colOff>274320</xdr:colOff>
      <xdr:row>26</xdr:row>
      <xdr:rowOff>160020</xdr:rowOff>
    </xdr:from>
    <xdr:to>
      <xdr:col>15</xdr:col>
      <xdr:colOff>83820</xdr:colOff>
      <xdr:row>31</xdr:row>
      <xdr:rowOff>15240</xdr:rowOff>
    </xdr:to>
    <xdr:sp macro="" textlink="">
      <xdr:nvSpPr>
        <xdr:cNvPr id="15" name="Colchete Duplo 14">
          <a:extLst>
            <a:ext uri="{FF2B5EF4-FFF2-40B4-BE49-F238E27FC236}">
              <a16:creationId xmlns:a16="http://schemas.microsoft.com/office/drawing/2014/main" id="{D29D4374-A485-4251-93DA-C1C44A6FA8F5}"/>
            </a:ext>
          </a:extLst>
        </xdr:cNvPr>
        <xdr:cNvSpPr/>
      </xdr:nvSpPr>
      <xdr:spPr>
        <a:xfrm>
          <a:off x="10492740" y="5044440"/>
          <a:ext cx="265938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15240</xdr:colOff>
      <xdr:row>26</xdr:row>
      <xdr:rowOff>152400</xdr:rowOff>
    </xdr:from>
    <xdr:to>
      <xdr:col>17</xdr:col>
      <xdr:colOff>7620</xdr:colOff>
      <xdr:row>31</xdr:row>
      <xdr:rowOff>7620</xdr:rowOff>
    </xdr:to>
    <xdr:sp macro="" textlink="">
      <xdr:nvSpPr>
        <xdr:cNvPr id="16" name="Colchete Duplo 15">
          <a:extLst>
            <a:ext uri="{FF2B5EF4-FFF2-40B4-BE49-F238E27FC236}">
              <a16:creationId xmlns:a16="http://schemas.microsoft.com/office/drawing/2014/main" id="{B3435F4B-B6C4-4F18-A947-F9540D55FB11}"/>
            </a:ext>
          </a:extLst>
        </xdr:cNvPr>
        <xdr:cNvSpPr/>
      </xdr:nvSpPr>
      <xdr:spPr>
        <a:xfrm>
          <a:off x="13799820" y="5036820"/>
          <a:ext cx="73914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76200</xdr:colOff>
      <xdr:row>26</xdr:row>
      <xdr:rowOff>167640</xdr:rowOff>
    </xdr:from>
    <xdr:to>
      <xdr:col>10</xdr:col>
      <xdr:colOff>22860</xdr:colOff>
      <xdr:row>31</xdr:row>
      <xdr:rowOff>7620</xdr:rowOff>
    </xdr:to>
    <xdr:sp macro="" textlink="">
      <xdr:nvSpPr>
        <xdr:cNvPr id="17" name="Colchete Duplo 16">
          <a:extLst>
            <a:ext uri="{FF2B5EF4-FFF2-40B4-BE49-F238E27FC236}">
              <a16:creationId xmlns:a16="http://schemas.microsoft.com/office/drawing/2014/main" id="{A862F14E-9B7E-4F8A-91C3-CD146FFD673F}"/>
            </a:ext>
          </a:extLst>
        </xdr:cNvPr>
        <xdr:cNvSpPr/>
      </xdr:nvSpPr>
      <xdr:spPr>
        <a:xfrm>
          <a:off x="8450580" y="5052060"/>
          <a:ext cx="1135380" cy="7543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14</xdr:col>
      <xdr:colOff>304800</xdr:colOff>
      <xdr:row>34</xdr:row>
      <xdr:rowOff>129540</xdr:rowOff>
    </xdr:from>
    <xdr:ext cx="1036513" cy="259128"/>
    <xdr:pic>
      <xdr:nvPicPr>
        <xdr:cNvPr id="18" name="Imagem 17">
          <a:extLst>
            <a:ext uri="{FF2B5EF4-FFF2-40B4-BE49-F238E27FC236}">
              <a16:creationId xmlns:a16="http://schemas.microsoft.com/office/drawing/2014/main" id="{C8A3C933-B048-415E-9F3A-CD87BC12D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41580" y="6477000"/>
          <a:ext cx="1036513" cy="2591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13</xdr:col>
      <xdr:colOff>22860</xdr:colOff>
      <xdr:row>32</xdr:row>
      <xdr:rowOff>137160</xdr:rowOff>
    </xdr:from>
    <xdr:to>
      <xdr:col>14</xdr:col>
      <xdr:colOff>7620</xdr:colOff>
      <xdr:row>37</xdr:row>
      <xdr:rowOff>22860</xdr:rowOff>
    </xdr:to>
    <xdr:sp macro="" textlink="">
      <xdr:nvSpPr>
        <xdr:cNvPr id="19" name="Colchete Duplo 18">
          <a:extLst>
            <a:ext uri="{FF2B5EF4-FFF2-40B4-BE49-F238E27FC236}">
              <a16:creationId xmlns:a16="http://schemas.microsoft.com/office/drawing/2014/main" id="{37C90E95-92F6-4003-B5A8-90C93BFB53DF}"/>
            </a:ext>
          </a:extLst>
        </xdr:cNvPr>
        <xdr:cNvSpPr/>
      </xdr:nvSpPr>
      <xdr:spPr>
        <a:xfrm>
          <a:off x="11612880" y="6118860"/>
          <a:ext cx="731520" cy="8001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32</xdr:row>
      <xdr:rowOff>167640</xdr:rowOff>
    </xdr:from>
    <xdr:to>
      <xdr:col>11</xdr:col>
      <xdr:colOff>647700</xdr:colOff>
      <xdr:row>37</xdr:row>
      <xdr:rowOff>15240</xdr:rowOff>
    </xdr:to>
    <xdr:sp macro="" textlink="">
      <xdr:nvSpPr>
        <xdr:cNvPr id="20" name="Colchete Duplo 19">
          <a:extLst>
            <a:ext uri="{FF2B5EF4-FFF2-40B4-BE49-F238E27FC236}">
              <a16:creationId xmlns:a16="http://schemas.microsoft.com/office/drawing/2014/main" id="{686291ED-372B-417A-931D-895949D38D10}"/>
            </a:ext>
          </a:extLst>
        </xdr:cNvPr>
        <xdr:cNvSpPr/>
      </xdr:nvSpPr>
      <xdr:spPr>
        <a:xfrm>
          <a:off x="10218420" y="6149340"/>
          <a:ext cx="647700" cy="7620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32</xdr:row>
      <xdr:rowOff>175260</xdr:rowOff>
    </xdr:from>
    <xdr:to>
      <xdr:col>10</xdr:col>
      <xdr:colOff>7620</xdr:colOff>
      <xdr:row>36</xdr:row>
      <xdr:rowOff>167640</xdr:rowOff>
    </xdr:to>
    <xdr:sp macro="" textlink="">
      <xdr:nvSpPr>
        <xdr:cNvPr id="21" name="Colchete Duplo 20">
          <a:extLst>
            <a:ext uri="{FF2B5EF4-FFF2-40B4-BE49-F238E27FC236}">
              <a16:creationId xmlns:a16="http://schemas.microsoft.com/office/drawing/2014/main" id="{BB238D9B-44B0-4207-B13F-442D453FECCE}"/>
            </a:ext>
          </a:extLst>
        </xdr:cNvPr>
        <xdr:cNvSpPr/>
      </xdr:nvSpPr>
      <xdr:spPr>
        <a:xfrm>
          <a:off x="8374380" y="6156960"/>
          <a:ext cx="1196340" cy="7239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83820</xdr:colOff>
      <xdr:row>42</xdr:row>
      <xdr:rowOff>0</xdr:rowOff>
    </xdr:from>
    <xdr:ext cx="929721" cy="175275"/>
    <xdr:pic>
      <xdr:nvPicPr>
        <xdr:cNvPr id="22" name="Imagem 21">
          <a:extLst>
            <a:ext uri="{FF2B5EF4-FFF2-40B4-BE49-F238E27FC236}">
              <a16:creationId xmlns:a16="http://schemas.microsoft.com/office/drawing/2014/main" id="{789E4CE7-2113-4A5D-BE71-7CD932CF9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02240" y="7810500"/>
          <a:ext cx="929721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15</xdr:col>
      <xdr:colOff>106680</xdr:colOff>
      <xdr:row>42</xdr:row>
      <xdr:rowOff>30480</xdr:rowOff>
    </xdr:from>
    <xdr:ext cx="693480" cy="175275"/>
    <xdr:pic>
      <xdr:nvPicPr>
        <xdr:cNvPr id="23" name="Imagem 22">
          <a:extLst>
            <a:ext uri="{FF2B5EF4-FFF2-40B4-BE49-F238E27FC236}">
              <a16:creationId xmlns:a16="http://schemas.microsoft.com/office/drawing/2014/main" id="{45B3C2DD-0265-4F7A-A200-24DD4D47F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74980" y="7840980"/>
          <a:ext cx="693480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7</xdr:col>
      <xdr:colOff>60960</xdr:colOff>
      <xdr:row>49</xdr:row>
      <xdr:rowOff>0</xdr:rowOff>
    </xdr:from>
    <xdr:to>
      <xdr:col>7</xdr:col>
      <xdr:colOff>617220</xdr:colOff>
      <xdr:row>53</xdr:row>
      <xdr:rowOff>0</xdr:rowOff>
    </xdr:to>
    <xdr:sp macro="" textlink="">
      <xdr:nvSpPr>
        <xdr:cNvPr id="24" name="Colchete Duplo 23">
          <a:extLst>
            <a:ext uri="{FF2B5EF4-FFF2-40B4-BE49-F238E27FC236}">
              <a16:creationId xmlns:a16="http://schemas.microsoft.com/office/drawing/2014/main" id="{FA0D2805-AE0E-4820-9FA5-7673D005E685}"/>
            </a:ext>
          </a:extLst>
        </xdr:cNvPr>
        <xdr:cNvSpPr/>
      </xdr:nvSpPr>
      <xdr:spPr>
        <a:xfrm>
          <a:off x="7048500" y="9136380"/>
          <a:ext cx="556260" cy="7315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21</xdr:col>
      <xdr:colOff>297180</xdr:colOff>
      <xdr:row>24</xdr:row>
      <xdr:rowOff>83820</xdr:rowOff>
    </xdr:from>
    <xdr:ext cx="984004" cy="289159"/>
    <xdr:pic>
      <xdr:nvPicPr>
        <xdr:cNvPr id="25" name="Imagem 24">
          <a:extLst>
            <a:ext uri="{FF2B5EF4-FFF2-40B4-BE49-F238E27FC236}">
              <a16:creationId xmlns:a16="http://schemas.microsoft.com/office/drawing/2014/main" id="{8CE54A0A-0683-4A45-8C5B-800EDC21B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49800" y="4602480"/>
          <a:ext cx="984004" cy="28915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21</xdr:col>
      <xdr:colOff>274320</xdr:colOff>
      <xdr:row>26</xdr:row>
      <xdr:rowOff>160020</xdr:rowOff>
    </xdr:from>
    <xdr:to>
      <xdr:col>25</xdr:col>
      <xdr:colOff>83820</xdr:colOff>
      <xdr:row>31</xdr:row>
      <xdr:rowOff>15240</xdr:rowOff>
    </xdr:to>
    <xdr:sp macro="" textlink="">
      <xdr:nvSpPr>
        <xdr:cNvPr id="26" name="Colchete Duplo 25">
          <a:extLst>
            <a:ext uri="{FF2B5EF4-FFF2-40B4-BE49-F238E27FC236}">
              <a16:creationId xmlns:a16="http://schemas.microsoft.com/office/drawing/2014/main" id="{3338F2DE-E634-461B-9AB7-961D35407CBF}"/>
            </a:ext>
          </a:extLst>
        </xdr:cNvPr>
        <xdr:cNvSpPr/>
      </xdr:nvSpPr>
      <xdr:spPr>
        <a:xfrm>
          <a:off x="17426940" y="5044440"/>
          <a:ext cx="244602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15240</xdr:colOff>
      <xdr:row>26</xdr:row>
      <xdr:rowOff>152400</xdr:rowOff>
    </xdr:from>
    <xdr:to>
      <xdr:col>27</xdr:col>
      <xdr:colOff>7620</xdr:colOff>
      <xdr:row>31</xdr:row>
      <xdr:rowOff>7620</xdr:rowOff>
    </xdr:to>
    <xdr:sp macro="" textlink="">
      <xdr:nvSpPr>
        <xdr:cNvPr id="27" name="Colchete Duplo 26">
          <a:extLst>
            <a:ext uri="{FF2B5EF4-FFF2-40B4-BE49-F238E27FC236}">
              <a16:creationId xmlns:a16="http://schemas.microsoft.com/office/drawing/2014/main" id="{655BAF36-49F2-4824-9EE8-4A9A68C0EC23}"/>
            </a:ext>
          </a:extLst>
        </xdr:cNvPr>
        <xdr:cNvSpPr/>
      </xdr:nvSpPr>
      <xdr:spPr>
        <a:xfrm>
          <a:off x="20413980" y="5036820"/>
          <a:ext cx="80010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76200</xdr:colOff>
      <xdr:row>26</xdr:row>
      <xdr:rowOff>167640</xdr:rowOff>
    </xdr:from>
    <xdr:to>
      <xdr:col>20</xdr:col>
      <xdr:colOff>22860</xdr:colOff>
      <xdr:row>31</xdr:row>
      <xdr:rowOff>7620</xdr:rowOff>
    </xdr:to>
    <xdr:sp macro="" textlink="">
      <xdr:nvSpPr>
        <xdr:cNvPr id="28" name="Colchete Duplo 27">
          <a:extLst>
            <a:ext uri="{FF2B5EF4-FFF2-40B4-BE49-F238E27FC236}">
              <a16:creationId xmlns:a16="http://schemas.microsoft.com/office/drawing/2014/main" id="{4D440AB0-1469-4D46-BB3E-CCD92C1D1030}"/>
            </a:ext>
          </a:extLst>
        </xdr:cNvPr>
        <xdr:cNvSpPr/>
      </xdr:nvSpPr>
      <xdr:spPr>
        <a:xfrm>
          <a:off x="15872460" y="5052060"/>
          <a:ext cx="693420" cy="7543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24</xdr:col>
      <xdr:colOff>304800</xdr:colOff>
      <xdr:row>34</xdr:row>
      <xdr:rowOff>129540</xdr:rowOff>
    </xdr:from>
    <xdr:ext cx="1036513" cy="259128"/>
    <xdr:pic>
      <xdr:nvPicPr>
        <xdr:cNvPr id="29" name="Imagem 28">
          <a:extLst>
            <a:ext uri="{FF2B5EF4-FFF2-40B4-BE49-F238E27FC236}">
              <a16:creationId xmlns:a16="http://schemas.microsoft.com/office/drawing/2014/main" id="{51904E22-21AC-4755-8F62-CC016F29F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84340" y="6477000"/>
          <a:ext cx="1036513" cy="2591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23</xdr:col>
      <xdr:colOff>22860</xdr:colOff>
      <xdr:row>32</xdr:row>
      <xdr:rowOff>137160</xdr:rowOff>
    </xdr:from>
    <xdr:to>
      <xdr:col>24</xdr:col>
      <xdr:colOff>7620</xdr:colOff>
      <xdr:row>37</xdr:row>
      <xdr:rowOff>22860</xdr:rowOff>
    </xdr:to>
    <xdr:sp macro="" textlink="">
      <xdr:nvSpPr>
        <xdr:cNvPr id="30" name="Colchete Duplo 29">
          <a:extLst>
            <a:ext uri="{FF2B5EF4-FFF2-40B4-BE49-F238E27FC236}">
              <a16:creationId xmlns:a16="http://schemas.microsoft.com/office/drawing/2014/main" id="{C76FA822-1B45-4FC3-8B44-F2A1713BC606}"/>
            </a:ext>
          </a:extLst>
        </xdr:cNvPr>
        <xdr:cNvSpPr/>
      </xdr:nvSpPr>
      <xdr:spPr>
        <a:xfrm>
          <a:off x="18394680" y="6118860"/>
          <a:ext cx="792480" cy="8001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0</xdr:colOff>
      <xdr:row>32</xdr:row>
      <xdr:rowOff>167640</xdr:rowOff>
    </xdr:from>
    <xdr:to>
      <xdr:col>21</xdr:col>
      <xdr:colOff>647700</xdr:colOff>
      <xdr:row>37</xdr:row>
      <xdr:rowOff>15240</xdr:rowOff>
    </xdr:to>
    <xdr:sp macro="" textlink="">
      <xdr:nvSpPr>
        <xdr:cNvPr id="31" name="Colchete Duplo 30">
          <a:extLst>
            <a:ext uri="{FF2B5EF4-FFF2-40B4-BE49-F238E27FC236}">
              <a16:creationId xmlns:a16="http://schemas.microsoft.com/office/drawing/2014/main" id="{C2991442-7A80-42D5-BAE7-A4E1A29C5D40}"/>
            </a:ext>
          </a:extLst>
        </xdr:cNvPr>
        <xdr:cNvSpPr/>
      </xdr:nvSpPr>
      <xdr:spPr>
        <a:xfrm>
          <a:off x="17152620" y="6149340"/>
          <a:ext cx="609600" cy="7620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32</xdr:row>
      <xdr:rowOff>175260</xdr:rowOff>
    </xdr:from>
    <xdr:to>
      <xdr:col>20</xdr:col>
      <xdr:colOff>7620</xdr:colOff>
      <xdr:row>36</xdr:row>
      <xdr:rowOff>167640</xdr:rowOff>
    </xdr:to>
    <xdr:sp macro="" textlink="">
      <xdr:nvSpPr>
        <xdr:cNvPr id="32" name="Colchete Duplo 31">
          <a:extLst>
            <a:ext uri="{FF2B5EF4-FFF2-40B4-BE49-F238E27FC236}">
              <a16:creationId xmlns:a16="http://schemas.microsoft.com/office/drawing/2014/main" id="{36BCB06F-82C0-4725-91A6-2146409A46DA}"/>
            </a:ext>
          </a:extLst>
        </xdr:cNvPr>
        <xdr:cNvSpPr/>
      </xdr:nvSpPr>
      <xdr:spPr>
        <a:xfrm>
          <a:off x="15796260" y="6156960"/>
          <a:ext cx="754380" cy="7239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21</xdr:col>
      <xdr:colOff>83820</xdr:colOff>
      <xdr:row>42</xdr:row>
      <xdr:rowOff>0</xdr:rowOff>
    </xdr:from>
    <xdr:ext cx="929721" cy="175275"/>
    <xdr:pic>
      <xdr:nvPicPr>
        <xdr:cNvPr id="33" name="Imagem 32">
          <a:extLst>
            <a:ext uri="{FF2B5EF4-FFF2-40B4-BE49-F238E27FC236}">
              <a16:creationId xmlns:a16="http://schemas.microsoft.com/office/drawing/2014/main" id="{C436487E-2B5F-4338-BBC1-B94D7DFE0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36440" y="7810500"/>
          <a:ext cx="929721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25</xdr:col>
      <xdr:colOff>106680</xdr:colOff>
      <xdr:row>42</xdr:row>
      <xdr:rowOff>30480</xdr:rowOff>
    </xdr:from>
    <xdr:ext cx="693480" cy="175275"/>
    <xdr:pic>
      <xdr:nvPicPr>
        <xdr:cNvPr id="34" name="Imagem 33">
          <a:extLst>
            <a:ext uri="{FF2B5EF4-FFF2-40B4-BE49-F238E27FC236}">
              <a16:creationId xmlns:a16="http://schemas.microsoft.com/office/drawing/2014/main" id="{72719708-5DDB-47AE-ACFB-122A3DF5B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95820" y="7840980"/>
          <a:ext cx="693480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31</xdr:col>
      <xdr:colOff>297180</xdr:colOff>
      <xdr:row>24</xdr:row>
      <xdr:rowOff>83820</xdr:rowOff>
    </xdr:from>
    <xdr:ext cx="984004" cy="289159"/>
    <xdr:pic>
      <xdr:nvPicPr>
        <xdr:cNvPr id="35" name="Imagem 34">
          <a:extLst>
            <a:ext uri="{FF2B5EF4-FFF2-40B4-BE49-F238E27FC236}">
              <a16:creationId xmlns:a16="http://schemas.microsoft.com/office/drawing/2014/main" id="{5AC496B4-0E16-4192-A787-23388C3DB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90680" y="4602480"/>
          <a:ext cx="984004" cy="28915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31</xdr:col>
      <xdr:colOff>274320</xdr:colOff>
      <xdr:row>26</xdr:row>
      <xdr:rowOff>160020</xdr:rowOff>
    </xdr:from>
    <xdr:to>
      <xdr:col>35</xdr:col>
      <xdr:colOff>83820</xdr:colOff>
      <xdr:row>31</xdr:row>
      <xdr:rowOff>15240</xdr:rowOff>
    </xdr:to>
    <xdr:sp macro="" textlink="">
      <xdr:nvSpPr>
        <xdr:cNvPr id="36" name="Colchete Duplo 35">
          <a:extLst>
            <a:ext uri="{FF2B5EF4-FFF2-40B4-BE49-F238E27FC236}">
              <a16:creationId xmlns:a16="http://schemas.microsoft.com/office/drawing/2014/main" id="{898DB286-E0CC-47E5-9FAA-4D1FF5951355}"/>
            </a:ext>
          </a:extLst>
        </xdr:cNvPr>
        <xdr:cNvSpPr/>
      </xdr:nvSpPr>
      <xdr:spPr>
        <a:xfrm>
          <a:off x="24467820" y="5044440"/>
          <a:ext cx="238506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15240</xdr:colOff>
      <xdr:row>26</xdr:row>
      <xdr:rowOff>152400</xdr:rowOff>
    </xdr:from>
    <xdr:to>
      <xdr:col>37</xdr:col>
      <xdr:colOff>7620</xdr:colOff>
      <xdr:row>31</xdr:row>
      <xdr:rowOff>7620</xdr:rowOff>
    </xdr:to>
    <xdr:sp macro="" textlink="">
      <xdr:nvSpPr>
        <xdr:cNvPr id="37" name="Colchete Duplo 36">
          <a:extLst>
            <a:ext uri="{FF2B5EF4-FFF2-40B4-BE49-F238E27FC236}">
              <a16:creationId xmlns:a16="http://schemas.microsoft.com/office/drawing/2014/main" id="{5429D145-9549-457F-95BF-1E99309B0FDA}"/>
            </a:ext>
          </a:extLst>
        </xdr:cNvPr>
        <xdr:cNvSpPr/>
      </xdr:nvSpPr>
      <xdr:spPr>
        <a:xfrm>
          <a:off x="27393900" y="5036820"/>
          <a:ext cx="60198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76200</xdr:colOff>
      <xdr:row>26</xdr:row>
      <xdr:rowOff>167640</xdr:rowOff>
    </xdr:from>
    <xdr:to>
      <xdr:col>30</xdr:col>
      <xdr:colOff>22860</xdr:colOff>
      <xdr:row>31</xdr:row>
      <xdr:rowOff>7620</xdr:rowOff>
    </xdr:to>
    <xdr:sp macro="" textlink="">
      <xdr:nvSpPr>
        <xdr:cNvPr id="38" name="Colchete Duplo 37">
          <a:extLst>
            <a:ext uri="{FF2B5EF4-FFF2-40B4-BE49-F238E27FC236}">
              <a16:creationId xmlns:a16="http://schemas.microsoft.com/office/drawing/2014/main" id="{B0088021-90E6-4600-B550-31FB7BB82933}"/>
            </a:ext>
          </a:extLst>
        </xdr:cNvPr>
        <xdr:cNvSpPr/>
      </xdr:nvSpPr>
      <xdr:spPr>
        <a:xfrm>
          <a:off x="22562820" y="5052060"/>
          <a:ext cx="914400" cy="7543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304800</xdr:colOff>
      <xdr:row>34</xdr:row>
      <xdr:rowOff>129540</xdr:rowOff>
    </xdr:from>
    <xdr:ext cx="1036513" cy="259128"/>
    <xdr:pic>
      <xdr:nvPicPr>
        <xdr:cNvPr id="39" name="Imagem 38">
          <a:extLst>
            <a:ext uri="{FF2B5EF4-FFF2-40B4-BE49-F238E27FC236}">
              <a16:creationId xmlns:a16="http://schemas.microsoft.com/office/drawing/2014/main" id="{283D8AC8-E65C-4201-8161-D44926F6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64260" y="6477000"/>
          <a:ext cx="1036513" cy="2591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33</xdr:col>
      <xdr:colOff>22860</xdr:colOff>
      <xdr:row>32</xdr:row>
      <xdr:rowOff>137160</xdr:rowOff>
    </xdr:from>
    <xdr:to>
      <xdr:col>34</xdr:col>
      <xdr:colOff>7620</xdr:colOff>
      <xdr:row>37</xdr:row>
      <xdr:rowOff>22860</xdr:rowOff>
    </xdr:to>
    <xdr:sp macro="" textlink="">
      <xdr:nvSpPr>
        <xdr:cNvPr id="40" name="Colchete Duplo 39">
          <a:extLst>
            <a:ext uri="{FF2B5EF4-FFF2-40B4-BE49-F238E27FC236}">
              <a16:creationId xmlns:a16="http://schemas.microsoft.com/office/drawing/2014/main" id="{8ECD2C21-9434-4E18-AC90-CB0C73EA12A4}"/>
            </a:ext>
          </a:extLst>
        </xdr:cNvPr>
        <xdr:cNvSpPr/>
      </xdr:nvSpPr>
      <xdr:spPr>
        <a:xfrm>
          <a:off x="25435560" y="6118860"/>
          <a:ext cx="731520" cy="8001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32</xdr:row>
      <xdr:rowOff>167640</xdr:rowOff>
    </xdr:from>
    <xdr:to>
      <xdr:col>31</xdr:col>
      <xdr:colOff>647700</xdr:colOff>
      <xdr:row>37</xdr:row>
      <xdr:rowOff>15240</xdr:rowOff>
    </xdr:to>
    <xdr:sp macro="" textlink="">
      <xdr:nvSpPr>
        <xdr:cNvPr id="41" name="Colchete Duplo 40">
          <a:extLst>
            <a:ext uri="{FF2B5EF4-FFF2-40B4-BE49-F238E27FC236}">
              <a16:creationId xmlns:a16="http://schemas.microsoft.com/office/drawing/2014/main" id="{43442A10-9190-4560-A8A1-B81E57C54D3B}"/>
            </a:ext>
          </a:extLst>
        </xdr:cNvPr>
        <xdr:cNvSpPr/>
      </xdr:nvSpPr>
      <xdr:spPr>
        <a:xfrm>
          <a:off x="24193500" y="6149340"/>
          <a:ext cx="609600" cy="7620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32</xdr:row>
      <xdr:rowOff>175260</xdr:rowOff>
    </xdr:from>
    <xdr:to>
      <xdr:col>30</xdr:col>
      <xdr:colOff>7620</xdr:colOff>
      <xdr:row>36</xdr:row>
      <xdr:rowOff>167640</xdr:rowOff>
    </xdr:to>
    <xdr:sp macro="" textlink="">
      <xdr:nvSpPr>
        <xdr:cNvPr id="42" name="Colchete Duplo 41">
          <a:extLst>
            <a:ext uri="{FF2B5EF4-FFF2-40B4-BE49-F238E27FC236}">
              <a16:creationId xmlns:a16="http://schemas.microsoft.com/office/drawing/2014/main" id="{61C2956B-4299-4F37-BC0B-2743D5A4347A}"/>
            </a:ext>
          </a:extLst>
        </xdr:cNvPr>
        <xdr:cNvSpPr/>
      </xdr:nvSpPr>
      <xdr:spPr>
        <a:xfrm>
          <a:off x="22486620" y="6156960"/>
          <a:ext cx="975360" cy="7239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83820</xdr:colOff>
      <xdr:row>42</xdr:row>
      <xdr:rowOff>0</xdr:rowOff>
    </xdr:from>
    <xdr:ext cx="929721" cy="175275"/>
    <xdr:pic>
      <xdr:nvPicPr>
        <xdr:cNvPr id="43" name="Imagem 42">
          <a:extLst>
            <a:ext uri="{FF2B5EF4-FFF2-40B4-BE49-F238E27FC236}">
              <a16:creationId xmlns:a16="http://schemas.microsoft.com/office/drawing/2014/main" id="{899F8EF5-2FEF-41AA-9236-F0E06432C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277320" y="7810500"/>
          <a:ext cx="929721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35</xdr:col>
      <xdr:colOff>106680</xdr:colOff>
      <xdr:row>42</xdr:row>
      <xdr:rowOff>30480</xdr:rowOff>
    </xdr:from>
    <xdr:ext cx="693480" cy="175275"/>
    <xdr:pic>
      <xdr:nvPicPr>
        <xdr:cNvPr id="44" name="Imagem 43">
          <a:extLst>
            <a:ext uri="{FF2B5EF4-FFF2-40B4-BE49-F238E27FC236}">
              <a16:creationId xmlns:a16="http://schemas.microsoft.com/office/drawing/2014/main" id="{1FB1A2FB-C810-4F9F-B8B9-4994E5060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875740" y="7840980"/>
          <a:ext cx="693480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41</xdr:col>
      <xdr:colOff>297180</xdr:colOff>
      <xdr:row>24</xdr:row>
      <xdr:rowOff>83820</xdr:rowOff>
    </xdr:from>
    <xdr:ext cx="984004" cy="289159"/>
    <xdr:pic>
      <xdr:nvPicPr>
        <xdr:cNvPr id="45" name="Imagem 44">
          <a:extLst>
            <a:ext uri="{FF2B5EF4-FFF2-40B4-BE49-F238E27FC236}">
              <a16:creationId xmlns:a16="http://schemas.microsoft.com/office/drawing/2014/main" id="{9BA78982-F794-4D39-B802-C1E7025BB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89600" y="4602480"/>
          <a:ext cx="984004" cy="28915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41</xdr:col>
      <xdr:colOff>274320</xdr:colOff>
      <xdr:row>26</xdr:row>
      <xdr:rowOff>160020</xdr:rowOff>
    </xdr:from>
    <xdr:to>
      <xdr:col>45</xdr:col>
      <xdr:colOff>83820</xdr:colOff>
      <xdr:row>31</xdr:row>
      <xdr:rowOff>15240</xdr:rowOff>
    </xdr:to>
    <xdr:sp macro="" textlink="">
      <xdr:nvSpPr>
        <xdr:cNvPr id="46" name="Colchete Duplo 45">
          <a:extLst>
            <a:ext uri="{FF2B5EF4-FFF2-40B4-BE49-F238E27FC236}">
              <a16:creationId xmlns:a16="http://schemas.microsoft.com/office/drawing/2014/main" id="{728AB768-2B01-4A28-B90D-69B6A02AA973}"/>
            </a:ext>
          </a:extLst>
        </xdr:cNvPr>
        <xdr:cNvSpPr/>
      </xdr:nvSpPr>
      <xdr:spPr>
        <a:xfrm>
          <a:off x="31066740" y="5044440"/>
          <a:ext cx="224790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15240</xdr:colOff>
      <xdr:row>26</xdr:row>
      <xdr:rowOff>152400</xdr:rowOff>
    </xdr:from>
    <xdr:to>
      <xdr:col>47</xdr:col>
      <xdr:colOff>7620</xdr:colOff>
      <xdr:row>31</xdr:row>
      <xdr:rowOff>7620</xdr:rowOff>
    </xdr:to>
    <xdr:sp macro="" textlink="">
      <xdr:nvSpPr>
        <xdr:cNvPr id="47" name="Colchete Duplo 46">
          <a:extLst>
            <a:ext uri="{FF2B5EF4-FFF2-40B4-BE49-F238E27FC236}">
              <a16:creationId xmlns:a16="http://schemas.microsoft.com/office/drawing/2014/main" id="{EB5AC856-B691-4C76-BDC8-6645006AE4DF}"/>
            </a:ext>
          </a:extLst>
        </xdr:cNvPr>
        <xdr:cNvSpPr/>
      </xdr:nvSpPr>
      <xdr:spPr>
        <a:xfrm>
          <a:off x="33855660" y="5036820"/>
          <a:ext cx="60198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76200</xdr:colOff>
      <xdr:row>26</xdr:row>
      <xdr:rowOff>167640</xdr:rowOff>
    </xdr:from>
    <xdr:to>
      <xdr:col>40</xdr:col>
      <xdr:colOff>22860</xdr:colOff>
      <xdr:row>31</xdr:row>
      <xdr:rowOff>7620</xdr:rowOff>
    </xdr:to>
    <xdr:sp macro="" textlink="">
      <xdr:nvSpPr>
        <xdr:cNvPr id="48" name="Colchete Duplo 47">
          <a:extLst>
            <a:ext uri="{FF2B5EF4-FFF2-40B4-BE49-F238E27FC236}">
              <a16:creationId xmlns:a16="http://schemas.microsoft.com/office/drawing/2014/main" id="{17041C0B-BD3E-4E9A-836B-7ADD3469A061}"/>
            </a:ext>
          </a:extLst>
        </xdr:cNvPr>
        <xdr:cNvSpPr/>
      </xdr:nvSpPr>
      <xdr:spPr>
        <a:xfrm>
          <a:off x="29283660" y="5052060"/>
          <a:ext cx="922020" cy="7543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44</xdr:col>
      <xdr:colOff>304800</xdr:colOff>
      <xdr:row>34</xdr:row>
      <xdr:rowOff>129540</xdr:rowOff>
    </xdr:from>
    <xdr:ext cx="1036513" cy="259128"/>
    <xdr:pic>
      <xdr:nvPicPr>
        <xdr:cNvPr id="49" name="Imagem 48">
          <a:extLst>
            <a:ext uri="{FF2B5EF4-FFF2-40B4-BE49-F238E27FC236}">
              <a16:creationId xmlns:a16="http://schemas.microsoft.com/office/drawing/2014/main" id="{33E8D278-0194-4950-B157-4A57A42E7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26020" y="6477000"/>
          <a:ext cx="1036513" cy="2591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43</xdr:col>
      <xdr:colOff>22860</xdr:colOff>
      <xdr:row>32</xdr:row>
      <xdr:rowOff>137160</xdr:rowOff>
    </xdr:from>
    <xdr:to>
      <xdr:col>44</xdr:col>
      <xdr:colOff>7620</xdr:colOff>
      <xdr:row>37</xdr:row>
      <xdr:rowOff>22860</xdr:rowOff>
    </xdr:to>
    <xdr:sp macro="" textlink="">
      <xdr:nvSpPr>
        <xdr:cNvPr id="50" name="Colchete Duplo 49">
          <a:extLst>
            <a:ext uri="{FF2B5EF4-FFF2-40B4-BE49-F238E27FC236}">
              <a16:creationId xmlns:a16="http://schemas.microsoft.com/office/drawing/2014/main" id="{D56800FB-7295-4E64-AE51-C56B112265B8}"/>
            </a:ext>
          </a:extLst>
        </xdr:cNvPr>
        <xdr:cNvSpPr/>
      </xdr:nvSpPr>
      <xdr:spPr>
        <a:xfrm>
          <a:off x="32034480" y="6118860"/>
          <a:ext cx="594360" cy="8001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0</xdr:colOff>
      <xdr:row>32</xdr:row>
      <xdr:rowOff>167640</xdr:rowOff>
    </xdr:from>
    <xdr:to>
      <xdr:col>41</xdr:col>
      <xdr:colOff>647700</xdr:colOff>
      <xdr:row>37</xdr:row>
      <xdr:rowOff>15240</xdr:rowOff>
    </xdr:to>
    <xdr:sp macro="" textlink="">
      <xdr:nvSpPr>
        <xdr:cNvPr id="51" name="Colchete Duplo 50">
          <a:extLst>
            <a:ext uri="{FF2B5EF4-FFF2-40B4-BE49-F238E27FC236}">
              <a16:creationId xmlns:a16="http://schemas.microsoft.com/office/drawing/2014/main" id="{9D121A77-0DF7-4959-8648-9C1838A73E36}"/>
            </a:ext>
          </a:extLst>
        </xdr:cNvPr>
        <xdr:cNvSpPr/>
      </xdr:nvSpPr>
      <xdr:spPr>
        <a:xfrm>
          <a:off x="30792420" y="6149340"/>
          <a:ext cx="609600" cy="7620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0</xdr:colOff>
      <xdr:row>32</xdr:row>
      <xdr:rowOff>175260</xdr:rowOff>
    </xdr:from>
    <xdr:to>
      <xdr:col>40</xdr:col>
      <xdr:colOff>7620</xdr:colOff>
      <xdr:row>36</xdr:row>
      <xdr:rowOff>167640</xdr:rowOff>
    </xdr:to>
    <xdr:sp macro="" textlink="">
      <xdr:nvSpPr>
        <xdr:cNvPr id="52" name="Colchete Duplo 51">
          <a:extLst>
            <a:ext uri="{FF2B5EF4-FFF2-40B4-BE49-F238E27FC236}">
              <a16:creationId xmlns:a16="http://schemas.microsoft.com/office/drawing/2014/main" id="{29449E03-1C12-4460-A50B-78CD998B9059}"/>
            </a:ext>
          </a:extLst>
        </xdr:cNvPr>
        <xdr:cNvSpPr/>
      </xdr:nvSpPr>
      <xdr:spPr>
        <a:xfrm>
          <a:off x="29207460" y="6156960"/>
          <a:ext cx="982980" cy="7239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83820</xdr:colOff>
      <xdr:row>42</xdr:row>
      <xdr:rowOff>0</xdr:rowOff>
    </xdr:from>
    <xdr:ext cx="929721" cy="175275"/>
    <xdr:pic>
      <xdr:nvPicPr>
        <xdr:cNvPr id="53" name="Imagem 52">
          <a:extLst>
            <a:ext uri="{FF2B5EF4-FFF2-40B4-BE49-F238E27FC236}">
              <a16:creationId xmlns:a16="http://schemas.microsoft.com/office/drawing/2014/main" id="{E752FC27-9717-422B-B5C1-298D064A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876240" y="7810500"/>
          <a:ext cx="929721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45</xdr:col>
      <xdr:colOff>106680</xdr:colOff>
      <xdr:row>42</xdr:row>
      <xdr:rowOff>30480</xdr:rowOff>
    </xdr:from>
    <xdr:ext cx="693480" cy="175275"/>
    <xdr:pic>
      <xdr:nvPicPr>
        <xdr:cNvPr id="54" name="Imagem 53">
          <a:extLst>
            <a:ext uri="{FF2B5EF4-FFF2-40B4-BE49-F238E27FC236}">
              <a16:creationId xmlns:a16="http://schemas.microsoft.com/office/drawing/2014/main" id="{125DE3FC-851E-4EF4-B3D7-929C71612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0" y="7840980"/>
          <a:ext cx="693480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</xdr:colOff>
      <xdr:row>48</xdr:row>
      <xdr:rowOff>198120</xdr:rowOff>
    </xdr:from>
    <xdr:to>
      <xdr:col>6</xdr:col>
      <xdr:colOff>114300</xdr:colOff>
      <xdr:row>53</xdr:row>
      <xdr:rowOff>7620</xdr:rowOff>
    </xdr:to>
    <xdr:sp macro="" textlink="">
      <xdr:nvSpPr>
        <xdr:cNvPr id="2" name="Colchete Duplo 1">
          <a:extLst>
            <a:ext uri="{FF2B5EF4-FFF2-40B4-BE49-F238E27FC236}">
              <a16:creationId xmlns:a16="http://schemas.microsoft.com/office/drawing/2014/main" id="{9DC4318F-B6B5-4EB1-893D-4BAAB2B22BED}"/>
            </a:ext>
          </a:extLst>
        </xdr:cNvPr>
        <xdr:cNvSpPr/>
      </xdr:nvSpPr>
      <xdr:spPr>
        <a:xfrm>
          <a:off x="2346960" y="9105900"/>
          <a:ext cx="409956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609600</xdr:colOff>
      <xdr:row>48</xdr:row>
      <xdr:rowOff>205740</xdr:rowOff>
    </xdr:from>
    <xdr:to>
      <xdr:col>9</xdr:col>
      <xdr:colOff>1150620</xdr:colOff>
      <xdr:row>53</xdr:row>
      <xdr:rowOff>30480</xdr:rowOff>
    </xdr:to>
    <xdr:sp macro="" textlink="">
      <xdr:nvSpPr>
        <xdr:cNvPr id="3" name="Colchete Duplo 2">
          <a:extLst>
            <a:ext uri="{FF2B5EF4-FFF2-40B4-BE49-F238E27FC236}">
              <a16:creationId xmlns:a16="http://schemas.microsoft.com/office/drawing/2014/main" id="{F2316859-07C8-4C6B-BF22-464C1EC747D5}"/>
            </a:ext>
          </a:extLst>
        </xdr:cNvPr>
        <xdr:cNvSpPr/>
      </xdr:nvSpPr>
      <xdr:spPr>
        <a:xfrm>
          <a:off x="8328660" y="9113520"/>
          <a:ext cx="1196340" cy="78486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411480</xdr:colOff>
      <xdr:row>24</xdr:row>
      <xdr:rowOff>144780</xdr:rowOff>
    </xdr:from>
    <xdr:to>
      <xdr:col>2</xdr:col>
      <xdr:colOff>248674</xdr:colOff>
      <xdr:row>26</xdr:row>
      <xdr:rowOff>66274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D64552-AAEE-425D-A3ED-B47629659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4960" y="4663440"/>
          <a:ext cx="987814" cy="28725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</xdr:col>
      <xdr:colOff>274320</xdr:colOff>
      <xdr:row>26</xdr:row>
      <xdr:rowOff>175260</xdr:rowOff>
    </xdr:from>
    <xdr:to>
      <xdr:col>5</xdr:col>
      <xdr:colOff>716280</xdr:colOff>
      <xdr:row>31</xdr:row>
      <xdr:rowOff>53340</xdr:rowOff>
    </xdr:to>
    <xdr:sp macro="" textlink="">
      <xdr:nvSpPr>
        <xdr:cNvPr id="5" name="Colchete Duplo 4">
          <a:extLst>
            <a:ext uri="{FF2B5EF4-FFF2-40B4-BE49-F238E27FC236}">
              <a16:creationId xmlns:a16="http://schemas.microsoft.com/office/drawing/2014/main" id="{F9E2A1FA-2DC4-4CA9-BD77-F60147B4DAB9}"/>
            </a:ext>
          </a:extLst>
        </xdr:cNvPr>
        <xdr:cNvSpPr/>
      </xdr:nvSpPr>
      <xdr:spPr>
        <a:xfrm>
          <a:off x="2598420" y="5059680"/>
          <a:ext cx="3703320" cy="7924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</xdr:colOff>
      <xdr:row>26</xdr:row>
      <xdr:rowOff>152400</xdr:rowOff>
    </xdr:from>
    <xdr:to>
      <xdr:col>7</xdr:col>
      <xdr:colOff>571500</xdr:colOff>
      <xdr:row>31</xdr:row>
      <xdr:rowOff>53340</xdr:rowOff>
    </xdr:to>
    <xdr:sp macro="" textlink="">
      <xdr:nvSpPr>
        <xdr:cNvPr id="6" name="Colchete Duplo 5">
          <a:extLst>
            <a:ext uri="{FF2B5EF4-FFF2-40B4-BE49-F238E27FC236}">
              <a16:creationId xmlns:a16="http://schemas.microsoft.com/office/drawing/2014/main" id="{C56CDCCC-8CE7-4507-9B26-DCC40117FDE9}"/>
            </a:ext>
          </a:extLst>
        </xdr:cNvPr>
        <xdr:cNvSpPr/>
      </xdr:nvSpPr>
      <xdr:spPr>
        <a:xfrm>
          <a:off x="7002780" y="5036820"/>
          <a:ext cx="556260" cy="81534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266700</xdr:colOff>
      <xdr:row>27</xdr:row>
      <xdr:rowOff>7620</xdr:rowOff>
    </xdr:from>
    <xdr:to>
      <xdr:col>0</xdr:col>
      <xdr:colOff>914400</xdr:colOff>
      <xdr:row>30</xdr:row>
      <xdr:rowOff>167640</xdr:rowOff>
    </xdr:to>
    <xdr:sp macro="" textlink="">
      <xdr:nvSpPr>
        <xdr:cNvPr id="7" name="Colchete Duplo 6">
          <a:extLst>
            <a:ext uri="{FF2B5EF4-FFF2-40B4-BE49-F238E27FC236}">
              <a16:creationId xmlns:a16="http://schemas.microsoft.com/office/drawing/2014/main" id="{AEECA822-11A5-470F-8DEB-B7163C52C709}"/>
            </a:ext>
          </a:extLst>
        </xdr:cNvPr>
        <xdr:cNvSpPr/>
      </xdr:nvSpPr>
      <xdr:spPr>
        <a:xfrm>
          <a:off x="266700" y="5074920"/>
          <a:ext cx="647700" cy="70866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190500</xdr:colOff>
      <xdr:row>31</xdr:row>
      <xdr:rowOff>106680</xdr:rowOff>
    </xdr:from>
    <xdr:to>
      <xdr:col>2</xdr:col>
      <xdr:colOff>485968</xdr:colOff>
      <xdr:row>33</xdr:row>
      <xdr:rowOff>101013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A6BC9281-6B18-45F2-B079-582F0A6F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3980" y="5905500"/>
          <a:ext cx="1446088" cy="36009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4</xdr:col>
      <xdr:colOff>243840</xdr:colOff>
      <xdr:row>33</xdr:row>
      <xdr:rowOff>137160</xdr:rowOff>
    </xdr:from>
    <xdr:to>
      <xdr:col>4</xdr:col>
      <xdr:colOff>891540</xdr:colOff>
      <xdr:row>38</xdr:row>
      <xdr:rowOff>38100</xdr:rowOff>
    </xdr:to>
    <xdr:sp macro="" textlink="">
      <xdr:nvSpPr>
        <xdr:cNvPr id="9" name="Colchete Duplo 8">
          <a:extLst>
            <a:ext uri="{FF2B5EF4-FFF2-40B4-BE49-F238E27FC236}">
              <a16:creationId xmlns:a16="http://schemas.microsoft.com/office/drawing/2014/main" id="{B58A5AB1-A530-4326-8C64-0891CD9BB80F}"/>
            </a:ext>
          </a:extLst>
        </xdr:cNvPr>
        <xdr:cNvSpPr/>
      </xdr:nvSpPr>
      <xdr:spPr>
        <a:xfrm>
          <a:off x="4701540" y="6301740"/>
          <a:ext cx="647700" cy="81534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251460</xdr:colOff>
      <xdr:row>33</xdr:row>
      <xdr:rowOff>175260</xdr:rowOff>
    </xdr:from>
    <xdr:to>
      <xdr:col>2</xdr:col>
      <xdr:colOff>899160</xdr:colOff>
      <xdr:row>38</xdr:row>
      <xdr:rowOff>76200</xdr:rowOff>
    </xdr:to>
    <xdr:sp macro="" textlink="">
      <xdr:nvSpPr>
        <xdr:cNvPr id="10" name="Colchete Duplo 9">
          <a:extLst>
            <a:ext uri="{FF2B5EF4-FFF2-40B4-BE49-F238E27FC236}">
              <a16:creationId xmlns:a16="http://schemas.microsoft.com/office/drawing/2014/main" id="{317445FE-1D7D-4046-B022-7270ADA98CF7}"/>
            </a:ext>
          </a:extLst>
        </xdr:cNvPr>
        <xdr:cNvSpPr/>
      </xdr:nvSpPr>
      <xdr:spPr>
        <a:xfrm>
          <a:off x="2575560" y="6339840"/>
          <a:ext cx="647700" cy="81534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274320</xdr:colOff>
      <xdr:row>33</xdr:row>
      <xdr:rowOff>144780</xdr:rowOff>
    </xdr:from>
    <xdr:to>
      <xdr:col>0</xdr:col>
      <xdr:colOff>922020</xdr:colOff>
      <xdr:row>38</xdr:row>
      <xdr:rowOff>45720</xdr:rowOff>
    </xdr:to>
    <xdr:sp macro="" textlink="">
      <xdr:nvSpPr>
        <xdr:cNvPr id="11" name="Colchete Duplo 10">
          <a:extLst>
            <a:ext uri="{FF2B5EF4-FFF2-40B4-BE49-F238E27FC236}">
              <a16:creationId xmlns:a16="http://schemas.microsoft.com/office/drawing/2014/main" id="{CDE408DE-53E6-4DC0-B019-A06666377F9E}"/>
            </a:ext>
          </a:extLst>
        </xdr:cNvPr>
        <xdr:cNvSpPr/>
      </xdr:nvSpPr>
      <xdr:spPr>
        <a:xfrm>
          <a:off x="274320" y="6309360"/>
          <a:ext cx="647700" cy="81534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274320</xdr:colOff>
      <xdr:row>42</xdr:row>
      <xdr:rowOff>0</xdr:rowOff>
    </xdr:from>
    <xdr:to>
      <xdr:col>2</xdr:col>
      <xdr:colOff>57231</xdr:colOff>
      <xdr:row>42</xdr:row>
      <xdr:rowOff>171465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990147A0-EC89-44D7-B1FE-992CB7853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0" y="7810500"/>
          <a:ext cx="933531" cy="17146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695385</xdr:colOff>
      <xdr:row>42</xdr:row>
      <xdr:rowOff>171465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62FB8297-C0FA-451D-865B-3EC8FE1CC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85460" y="7810500"/>
          <a:ext cx="695385" cy="17146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oneCellAnchor>
    <xdr:from>
      <xdr:col>11</xdr:col>
      <xdr:colOff>297180</xdr:colOff>
      <xdr:row>24</xdr:row>
      <xdr:rowOff>83820</xdr:rowOff>
    </xdr:from>
    <xdr:ext cx="984004" cy="289159"/>
    <xdr:pic>
      <xdr:nvPicPr>
        <xdr:cNvPr id="14" name="Imagem 13">
          <a:extLst>
            <a:ext uri="{FF2B5EF4-FFF2-40B4-BE49-F238E27FC236}">
              <a16:creationId xmlns:a16="http://schemas.microsoft.com/office/drawing/2014/main" id="{9929C3AD-6142-46B0-931C-DEAE123E6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5600" y="4602480"/>
          <a:ext cx="984004" cy="28915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11</xdr:col>
      <xdr:colOff>274320</xdr:colOff>
      <xdr:row>26</xdr:row>
      <xdr:rowOff>160020</xdr:rowOff>
    </xdr:from>
    <xdr:to>
      <xdr:col>15</xdr:col>
      <xdr:colOff>83820</xdr:colOff>
      <xdr:row>31</xdr:row>
      <xdr:rowOff>15240</xdr:rowOff>
    </xdr:to>
    <xdr:sp macro="" textlink="">
      <xdr:nvSpPr>
        <xdr:cNvPr id="15" name="Colchete Duplo 14">
          <a:extLst>
            <a:ext uri="{FF2B5EF4-FFF2-40B4-BE49-F238E27FC236}">
              <a16:creationId xmlns:a16="http://schemas.microsoft.com/office/drawing/2014/main" id="{052E38D0-74F7-452A-A553-7BC7905FD208}"/>
            </a:ext>
          </a:extLst>
        </xdr:cNvPr>
        <xdr:cNvSpPr/>
      </xdr:nvSpPr>
      <xdr:spPr>
        <a:xfrm>
          <a:off x="10492740" y="5044440"/>
          <a:ext cx="265938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15240</xdr:colOff>
      <xdr:row>26</xdr:row>
      <xdr:rowOff>152400</xdr:rowOff>
    </xdr:from>
    <xdr:to>
      <xdr:col>17</xdr:col>
      <xdr:colOff>7620</xdr:colOff>
      <xdr:row>31</xdr:row>
      <xdr:rowOff>7620</xdr:rowOff>
    </xdr:to>
    <xdr:sp macro="" textlink="">
      <xdr:nvSpPr>
        <xdr:cNvPr id="16" name="Colchete Duplo 15">
          <a:extLst>
            <a:ext uri="{FF2B5EF4-FFF2-40B4-BE49-F238E27FC236}">
              <a16:creationId xmlns:a16="http://schemas.microsoft.com/office/drawing/2014/main" id="{E70CF440-27E4-429D-98DB-A88863447677}"/>
            </a:ext>
          </a:extLst>
        </xdr:cNvPr>
        <xdr:cNvSpPr/>
      </xdr:nvSpPr>
      <xdr:spPr>
        <a:xfrm>
          <a:off x="13799820" y="5036820"/>
          <a:ext cx="73914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76200</xdr:colOff>
      <xdr:row>26</xdr:row>
      <xdr:rowOff>167640</xdr:rowOff>
    </xdr:from>
    <xdr:to>
      <xdr:col>10</xdr:col>
      <xdr:colOff>22860</xdr:colOff>
      <xdr:row>31</xdr:row>
      <xdr:rowOff>7620</xdr:rowOff>
    </xdr:to>
    <xdr:sp macro="" textlink="">
      <xdr:nvSpPr>
        <xdr:cNvPr id="17" name="Colchete Duplo 16">
          <a:extLst>
            <a:ext uri="{FF2B5EF4-FFF2-40B4-BE49-F238E27FC236}">
              <a16:creationId xmlns:a16="http://schemas.microsoft.com/office/drawing/2014/main" id="{53BB6C9E-1A13-40A6-B8A1-7BB4FCBAA018}"/>
            </a:ext>
          </a:extLst>
        </xdr:cNvPr>
        <xdr:cNvSpPr/>
      </xdr:nvSpPr>
      <xdr:spPr>
        <a:xfrm>
          <a:off x="8450580" y="5052060"/>
          <a:ext cx="1135380" cy="7543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14</xdr:col>
      <xdr:colOff>304800</xdr:colOff>
      <xdr:row>34</xdr:row>
      <xdr:rowOff>129540</xdr:rowOff>
    </xdr:from>
    <xdr:ext cx="1036513" cy="259128"/>
    <xdr:pic>
      <xdr:nvPicPr>
        <xdr:cNvPr id="18" name="Imagem 17">
          <a:extLst>
            <a:ext uri="{FF2B5EF4-FFF2-40B4-BE49-F238E27FC236}">
              <a16:creationId xmlns:a16="http://schemas.microsoft.com/office/drawing/2014/main" id="{A1A6FC85-1265-47EC-9404-356097364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41580" y="6477000"/>
          <a:ext cx="1036513" cy="2591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13</xdr:col>
      <xdr:colOff>22860</xdr:colOff>
      <xdr:row>32</xdr:row>
      <xdr:rowOff>137160</xdr:rowOff>
    </xdr:from>
    <xdr:to>
      <xdr:col>14</xdr:col>
      <xdr:colOff>7620</xdr:colOff>
      <xdr:row>37</xdr:row>
      <xdr:rowOff>22860</xdr:rowOff>
    </xdr:to>
    <xdr:sp macro="" textlink="">
      <xdr:nvSpPr>
        <xdr:cNvPr id="19" name="Colchete Duplo 18">
          <a:extLst>
            <a:ext uri="{FF2B5EF4-FFF2-40B4-BE49-F238E27FC236}">
              <a16:creationId xmlns:a16="http://schemas.microsoft.com/office/drawing/2014/main" id="{721904DD-29A7-457F-8678-126CFF87DC3A}"/>
            </a:ext>
          </a:extLst>
        </xdr:cNvPr>
        <xdr:cNvSpPr/>
      </xdr:nvSpPr>
      <xdr:spPr>
        <a:xfrm>
          <a:off x="11612880" y="6118860"/>
          <a:ext cx="731520" cy="8001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32</xdr:row>
      <xdr:rowOff>167640</xdr:rowOff>
    </xdr:from>
    <xdr:to>
      <xdr:col>11</xdr:col>
      <xdr:colOff>647700</xdr:colOff>
      <xdr:row>37</xdr:row>
      <xdr:rowOff>15240</xdr:rowOff>
    </xdr:to>
    <xdr:sp macro="" textlink="">
      <xdr:nvSpPr>
        <xdr:cNvPr id="20" name="Colchete Duplo 19">
          <a:extLst>
            <a:ext uri="{FF2B5EF4-FFF2-40B4-BE49-F238E27FC236}">
              <a16:creationId xmlns:a16="http://schemas.microsoft.com/office/drawing/2014/main" id="{D6542CA1-4B68-4EC2-B975-0AC6E8938F88}"/>
            </a:ext>
          </a:extLst>
        </xdr:cNvPr>
        <xdr:cNvSpPr/>
      </xdr:nvSpPr>
      <xdr:spPr>
        <a:xfrm>
          <a:off x="10218420" y="6149340"/>
          <a:ext cx="647700" cy="7620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32</xdr:row>
      <xdr:rowOff>175260</xdr:rowOff>
    </xdr:from>
    <xdr:to>
      <xdr:col>10</xdr:col>
      <xdr:colOff>7620</xdr:colOff>
      <xdr:row>36</xdr:row>
      <xdr:rowOff>167640</xdr:rowOff>
    </xdr:to>
    <xdr:sp macro="" textlink="">
      <xdr:nvSpPr>
        <xdr:cNvPr id="21" name="Colchete Duplo 20">
          <a:extLst>
            <a:ext uri="{FF2B5EF4-FFF2-40B4-BE49-F238E27FC236}">
              <a16:creationId xmlns:a16="http://schemas.microsoft.com/office/drawing/2014/main" id="{86CC50A2-5965-4021-9639-EF7633053C70}"/>
            </a:ext>
          </a:extLst>
        </xdr:cNvPr>
        <xdr:cNvSpPr/>
      </xdr:nvSpPr>
      <xdr:spPr>
        <a:xfrm>
          <a:off x="8374380" y="6156960"/>
          <a:ext cx="1196340" cy="7239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83820</xdr:colOff>
      <xdr:row>42</xdr:row>
      <xdr:rowOff>0</xdr:rowOff>
    </xdr:from>
    <xdr:ext cx="929721" cy="175275"/>
    <xdr:pic>
      <xdr:nvPicPr>
        <xdr:cNvPr id="22" name="Imagem 21">
          <a:extLst>
            <a:ext uri="{FF2B5EF4-FFF2-40B4-BE49-F238E27FC236}">
              <a16:creationId xmlns:a16="http://schemas.microsoft.com/office/drawing/2014/main" id="{C6BB1C98-56BA-4BC7-9ECB-9E40D8718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02240" y="7810500"/>
          <a:ext cx="929721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15</xdr:col>
      <xdr:colOff>106680</xdr:colOff>
      <xdr:row>42</xdr:row>
      <xdr:rowOff>30480</xdr:rowOff>
    </xdr:from>
    <xdr:ext cx="693480" cy="175275"/>
    <xdr:pic>
      <xdr:nvPicPr>
        <xdr:cNvPr id="23" name="Imagem 22">
          <a:extLst>
            <a:ext uri="{FF2B5EF4-FFF2-40B4-BE49-F238E27FC236}">
              <a16:creationId xmlns:a16="http://schemas.microsoft.com/office/drawing/2014/main" id="{8FC49012-F70E-454B-9EDA-7545BB43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74980" y="7840980"/>
          <a:ext cx="693480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7</xdr:col>
      <xdr:colOff>60960</xdr:colOff>
      <xdr:row>49</xdr:row>
      <xdr:rowOff>0</xdr:rowOff>
    </xdr:from>
    <xdr:to>
      <xdr:col>7</xdr:col>
      <xdr:colOff>617220</xdr:colOff>
      <xdr:row>53</xdr:row>
      <xdr:rowOff>0</xdr:rowOff>
    </xdr:to>
    <xdr:sp macro="" textlink="">
      <xdr:nvSpPr>
        <xdr:cNvPr id="24" name="Colchete Duplo 23">
          <a:extLst>
            <a:ext uri="{FF2B5EF4-FFF2-40B4-BE49-F238E27FC236}">
              <a16:creationId xmlns:a16="http://schemas.microsoft.com/office/drawing/2014/main" id="{B3898098-E05B-46B0-BC95-49EAA5ACA099}"/>
            </a:ext>
          </a:extLst>
        </xdr:cNvPr>
        <xdr:cNvSpPr/>
      </xdr:nvSpPr>
      <xdr:spPr>
        <a:xfrm>
          <a:off x="7048500" y="9136380"/>
          <a:ext cx="556260" cy="7315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21</xdr:col>
      <xdr:colOff>297180</xdr:colOff>
      <xdr:row>24</xdr:row>
      <xdr:rowOff>83820</xdr:rowOff>
    </xdr:from>
    <xdr:ext cx="984004" cy="289159"/>
    <xdr:pic>
      <xdr:nvPicPr>
        <xdr:cNvPr id="25" name="Imagem 24">
          <a:extLst>
            <a:ext uri="{FF2B5EF4-FFF2-40B4-BE49-F238E27FC236}">
              <a16:creationId xmlns:a16="http://schemas.microsoft.com/office/drawing/2014/main" id="{CF6F28BE-0AD3-4755-B1D8-081A8F744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49800" y="4602480"/>
          <a:ext cx="984004" cy="28915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21</xdr:col>
      <xdr:colOff>274320</xdr:colOff>
      <xdr:row>26</xdr:row>
      <xdr:rowOff>160020</xdr:rowOff>
    </xdr:from>
    <xdr:to>
      <xdr:col>25</xdr:col>
      <xdr:colOff>83820</xdr:colOff>
      <xdr:row>31</xdr:row>
      <xdr:rowOff>15240</xdr:rowOff>
    </xdr:to>
    <xdr:sp macro="" textlink="">
      <xdr:nvSpPr>
        <xdr:cNvPr id="26" name="Colchete Duplo 25">
          <a:extLst>
            <a:ext uri="{FF2B5EF4-FFF2-40B4-BE49-F238E27FC236}">
              <a16:creationId xmlns:a16="http://schemas.microsoft.com/office/drawing/2014/main" id="{5362B38C-E899-4E9B-BB8F-D82DD872D27F}"/>
            </a:ext>
          </a:extLst>
        </xdr:cNvPr>
        <xdr:cNvSpPr/>
      </xdr:nvSpPr>
      <xdr:spPr>
        <a:xfrm>
          <a:off x="17426940" y="5044440"/>
          <a:ext cx="244602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15240</xdr:colOff>
      <xdr:row>26</xdr:row>
      <xdr:rowOff>152400</xdr:rowOff>
    </xdr:from>
    <xdr:to>
      <xdr:col>27</xdr:col>
      <xdr:colOff>7620</xdr:colOff>
      <xdr:row>31</xdr:row>
      <xdr:rowOff>7620</xdr:rowOff>
    </xdr:to>
    <xdr:sp macro="" textlink="">
      <xdr:nvSpPr>
        <xdr:cNvPr id="27" name="Colchete Duplo 26">
          <a:extLst>
            <a:ext uri="{FF2B5EF4-FFF2-40B4-BE49-F238E27FC236}">
              <a16:creationId xmlns:a16="http://schemas.microsoft.com/office/drawing/2014/main" id="{36D5E744-4AEB-4F9D-AAAE-8BF8D2D050F2}"/>
            </a:ext>
          </a:extLst>
        </xdr:cNvPr>
        <xdr:cNvSpPr/>
      </xdr:nvSpPr>
      <xdr:spPr>
        <a:xfrm>
          <a:off x="20413980" y="5036820"/>
          <a:ext cx="80010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76200</xdr:colOff>
      <xdr:row>26</xdr:row>
      <xdr:rowOff>167640</xdr:rowOff>
    </xdr:from>
    <xdr:to>
      <xdr:col>20</xdr:col>
      <xdr:colOff>22860</xdr:colOff>
      <xdr:row>31</xdr:row>
      <xdr:rowOff>7620</xdr:rowOff>
    </xdr:to>
    <xdr:sp macro="" textlink="">
      <xdr:nvSpPr>
        <xdr:cNvPr id="28" name="Colchete Duplo 27">
          <a:extLst>
            <a:ext uri="{FF2B5EF4-FFF2-40B4-BE49-F238E27FC236}">
              <a16:creationId xmlns:a16="http://schemas.microsoft.com/office/drawing/2014/main" id="{4E82614C-12B1-4523-AE28-4139676509BA}"/>
            </a:ext>
          </a:extLst>
        </xdr:cNvPr>
        <xdr:cNvSpPr/>
      </xdr:nvSpPr>
      <xdr:spPr>
        <a:xfrm>
          <a:off x="15872460" y="5052060"/>
          <a:ext cx="693420" cy="7543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24</xdr:col>
      <xdr:colOff>304800</xdr:colOff>
      <xdr:row>34</xdr:row>
      <xdr:rowOff>129540</xdr:rowOff>
    </xdr:from>
    <xdr:ext cx="1036513" cy="259128"/>
    <xdr:pic>
      <xdr:nvPicPr>
        <xdr:cNvPr id="29" name="Imagem 28">
          <a:extLst>
            <a:ext uri="{FF2B5EF4-FFF2-40B4-BE49-F238E27FC236}">
              <a16:creationId xmlns:a16="http://schemas.microsoft.com/office/drawing/2014/main" id="{91494974-83B0-43D0-8F14-D8314F53B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84340" y="6477000"/>
          <a:ext cx="1036513" cy="2591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23</xdr:col>
      <xdr:colOff>22860</xdr:colOff>
      <xdr:row>32</xdr:row>
      <xdr:rowOff>137160</xdr:rowOff>
    </xdr:from>
    <xdr:to>
      <xdr:col>24</xdr:col>
      <xdr:colOff>7620</xdr:colOff>
      <xdr:row>37</xdr:row>
      <xdr:rowOff>22860</xdr:rowOff>
    </xdr:to>
    <xdr:sp macro="" textlink="">
      <xdr:nvSpPr>
        <xdr:cNvPr id="30" name="Colchete Duplo 29">
          <a:extLst>
            <a:ext uri="{FF2B5EF4-FFF2-40B4-BE49-F238E27FC236}">
              <a16:creationId xmlns:a16="http://schemas.microsoft.com/office/drawing/2014/main" id="{043A7113-3CE3-4318-8D7D-B058B3AB97D2}"/>
            </a:ext>
          </a:extLst>
        </xdr:cNvPr>
        <xdr:cNvSpPr/>
      </xdr:nvSpPr>
      <xdr:spPr>
        <a:xfrm>
          <a:off x="18394680" y="6118860"/>
          <a:ext cx="792480" cy="8001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0</xdr:colOff>
      <xdr:row>32</xdr:row>
      <xdr:rowOff>167640</xdr:rowOff>
    </xdr:from>
    <xdr:to>
      <xdr:col>21</xdr:col>
      <xdr:colOff>647700</xdr:colOff>
      <xdr:row>37</xdr:row>
      <xdr:rowOff>15240</xdr:rowOff>
    </xdr:to>
    <xdr:sp macro="" textlink="">
      <xdr:nvSpPr>
        <xdr:cNvPr id="31" name="Colchete Duplo 30">
          <a:extLst>
            <a:ext uri="{FF2B5EF4-FFF2-40B4-BE49-F238E27FC236}">
              <a16:creationId xmlns:a16="http://schemas.microsoft.com/office/drawing/2014/main" id="{DDEA674F-8321-43D9-A26B-3F78ADE64833}"/>
            </a:ext>
          </a:extLst>
        </xdr:cNvPr>
        <xdr:cNvSpPr/>
      </xdr:nvSpPr>
      <xdr:spPr>
        <a:xfrm>
          <a:off x="17152620" y="6149340"/>
          <a:ext cx="609600" cy="7620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32</xdr:row>
      <xdr:rowOff>175260</xdr:rowOff>
    </xdr:from>
    <xdr:to>
      <xdr:col>20</xdr:col>
      <xdr:colOff>7620</xdr:colOff>
      <xdr:row>36</xdr:row>
      <xdr:rowOff>167640</xdr:rowOff>
    </xdr:to>
    <xdr:sp macro="" textlink="">
      <xdr:nvSpPr>
        <xdr:cNvPr id="32" name="Colchete Duplo 31">
          <a:extLst>
            <a:ext uri="{FF2B5EF4-FFF2-40B4-BE49-F238E27FC236}">
              <a16:creationId xmlns:a16="http://schemas.microsoft.com/office/drawing/2014/main" id="{B8094176-B7EB-4E23-BDC3-E1103FBD3F15}"/>
            </a:ext>
          </a:extLst>
        </xdr:cNvPr>
        <xdr:cNvSpPr/>
      </xdr:nvSpPr>
      <xdr:spPr>
        <a:xfrm>
          <a:off x="15796260" y="6156960"/>
          <a:ext cx="754380" cy="7239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21</xdr:col>
      <xdr:colOff>83820</xdr:colOff>
      <xdr:row>42</xdr:row>
      <xdr:rowOff>0</xdr:rowOff>
    </xdr:from>
    <xdr:ext cx="929721" cy="175275"/>
    <xdr:pic>
      <xdr:nvPicPr>
        <xdr:cNvPr id="33" name="Imagem 32">
          <a:extLst>
            <a:ext uri="{FF2B5EF4-FFF2-40B4-BE49-F238E27FC236}">
              <a16:creationId xmlns:a16="http://schemas.microsoft.com/office/drawing/2014/main" id="{EEDDB07B-C256-437F-95B0-D55B41132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36440" y="7810500"/>
          <a:ext cx="929721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25</xdr:col>
      <xdr:colOff>106680</xdr:colOff>
      <xdr:row>42</xdr:row>
      <xdr:rowOff>30480</xdr:rowOff>
    </xdr:from>
    <xdr:ext cx="693480" cy="175275"/>
    <xdr:pic>
      <xdr:nvPicPr>
        <xdr:cNvPr id="34" name="Imagem 33">
          <a:extLst>
            <a:ext uri="{FF2B5EF4-FFF2-40B4-BE49-F238E27FC236}">
              <a16:creationId xmlns:a16="http://schemas.microsoft.com/office/drawing/2014/main" id="{E61BF4EA-021E-486C-9B59-8093EAFA9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95820" y="7840980"/>
          <a:ext cx="693480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31</xdr:col>
      <xdr:colOff>297180</xdr:colOff>
      <xdr:row>24</xdr:row>
      <xdr:rowOff>83820</xdr:rowOff>
    </xdr:from>
    <xdr:ext cx="984004" cy="289159"/>
    <xdr:pic>
      <xdr:nvPicPr>
        <xdr:cNvPr id="35" name="Imagem 34">
          <a:extLst>
            <a:ext uri="{FF2B5EF4-FFF2-40B4-BE49-F238E27FC236}">
              <a16:creationId xmlns:a16="http://schemas.microsoft.com/office/drawing/2014/main" id="{B1586B10-54BD-44CA-B822-AB37688AA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90680" y="4602480"/>
          <a:ext cx="984004" cy="28915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31</xdr:col>
      <xdr:colOff>274320</xdr:colOff>
      <xdr:row>26</xdr:row>
      <xdr:rowOff>160020</xdr:rowOff>
    </xdr:from>
    <xdr:to>
      <xdr:col>35</xdr:col>
      <xdr:colOff>83820</xdr:colOff>
      <xdr:row>31</xdr:row>
      <xdr:rowOff>15240</xdr:rowOff>
    </xdr:to>
    <xdr:sp macro="" textlink="">
      <xdr:nvSpPr>
        <xdr:cNvPr id="36" name="Colchete Duplo 35">
          <a:extLst>
            <a:ext uri="{FF2B5EF4-FFF2-40B4-BE49-F238E27FC236}">
              <a16:creationId xmlns:a16="http://schemas.microsoft.com/office/drawing/2014/main" id="{17AAC6C5-A72F-4442-AC1A-181230B06053}"/>
            </a:ext>
          </a:extLst>
        </xdr:cNvPr>
        <xdr:cNvSpPr/>
      </xdr:nvSpPr>
      <xdr:spPr>
        <a:xfrm>
          <a:off x="24467820" y="5044440"/>
          <a:ext cx="238506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15240</xdr:colOff>
      <xdr:row>26</xdr:row>
      <xdr:rowOff>152400</xdr:rowOff>
    </xdr:from>
    <xdr:to>
      <xdr:col>37</xdr:col>
      <xdr:colOff>7620</xdr:colOff>
      <xdr:row>31</xdr:row>
      <xdr:rowOff>7620</xdr:rowOff>
    </xdr:to>
    <xdr:sp macro="" textlink="">
      <xdr:nvSpPr>
        <xdr:cNvPr id="37" name="Colchete Duplo 36">
          <a:extLst>
            <a:ext uri="{FF2B5EF4-FFF2-40B4-BE49-F238E27FC236}">
              <a16:creationId xmlns:a16="http://schemas.microsoft.com/office/drawing/2014/main" id="{439AD39E-6906-4366-B71C-26ED86FF6631}"/>
            </a:ext>
          </a:extLst>
        </xdr:cNvPr>
        <xdr:cNvSpPr/>
      </xdr:nvSpPr>
      <xdr:spPr>
        <a:xfrm>
          <a:off x="27393900" y="5036820"/>
          <a:ext cx="60198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76200</xdr:colOff>
      <xdr:row>26</xdr:row>
      <xdr:rowOff>167640</xdr:rowOff>
    </xdr:from>
    <xdr:to>
      <xdr:col>30</xdr:col>
      <xdr:colOff>22860</xdr:colOff>
      <xdr:row>31</xdr:row>
      <xdr:rowOff>7620</xdr:rowOff>
    </xdr:to>
    <xdr:sp macro="" textlink="">
      <xdr:nvSpPr>
        <xdr:cNvPr id="38" name="Colchete Duplo 37">
          <a:extLst>
            <a:ext uri="{FF2B5EF4-FFF2-40B4-BE49-F238E27FC236}">
              <a16:creationId xmlns:a16="http://schemas.microsoft.com/office/drawing/2014/main" id="{8B987517-4D35-45BE-A075-BAEC96885302}"/>
            </a:ext>
          </a:extLst>
        </xdr:cNvPr>
        <xdr:cNvSpPr/>
      </xdr:nvSpPr>
      <xdr:spPr>
        <a:xfrm>
          <a:off x="22562820" y="5052060"/>
          <a:ext cx="914400" cy="7543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304800</xdr:colOff>
      <xdr:row>34</xdr:row>
      <xdr:rowOff>129540</xdr:rowOff>
    </xdr:from>
    <xdr:ext cx="1036513" cy="259128"/>
    <xdr:pic>
      <xdr:nvPicPr>
        <xdr:cNvPr id="39" name="Imagem 38">
          <a:extLst>
            <a:ext uri="{FF2B5EF4-FFF2-40B4-BE49-F238E27FC236}">
              <a16:creationId xmlns:a16="http://schemas.microsoft.com/office/drawing/2014/main" id="{0EF7AB65-355F-4C7E-97BC-D32809701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64260" y="6477000"/>
          <a:ext cx="1036513" cy="2591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33</xdr:col>
      <xdr:colOff>22860</xdr:colOff>
      <xdr:row>32</xdr:row>
      <xdr:rowOff>137160</xdr:rowOff>
    </xdr:from>
    <xdr:to>
      <xdr:col>34</xdr:col>
      <xdr:colOff>7620</xdr:colOff>
      <xdr:row>37</xdr:row>
      <xdr:rowOff>22860</xdr:rowOff>
    </xdr:to>
    <xdr:sp macro="" textlink="">
      <xdr:nvSpPr>
        <xdr:cNvPr id="40" name="Colchete Duplo 39">
          <a:extLst>
            <a:ext uri="{FF2B5EF4-FFF2-40B4-BE49-F238E27FC236}">
              <a16:creationId xmlns:a16="http://schemas.microsoft.com/office/drawing/2014/main" id="{08EB22F9-DC4E-4C72-8E8A-B20C36E190AF}"/>
            </a:ext>
          </a:extLst>
        </xdr:cNvPr>
        <xdr:cNvSpPr/>
      </xdr:nvSpPr>
      <xdr:spPr>
        <a:xfrm>
          <a:off x="25435560" y="6118860"/>
          <a:ext cx="731520" cy="8001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32</xdr:row>
      <xdr:rowOff>167640</xdr:rowOff>
    </xdr:from>
    <xdr:to>
      <xdr:col>31</xdr:col>
      <xdr:colOff>647700</xdr:colOff>
      <xdr:row>37</xdr:row>
      <xdr:rowOff>15240</xdr:rowOff>
    </xdr:to>
    <xdr:sp macro="" textlink="">
      <xdr:nvSpPr>
        <xdr:cNvPr id="41" name="Colchete Duplo 40">
          <a:extLst>
            <a:ext uri="{FF2B5EF4-FFF2-40B4-BE49-F238E27FC236}">
              <a16:creationId xmlns:a16="http://schemas.microsoft.com/office/drawing/2014/main" id="{C92DBD15-428E-4E99-965B-7A356CCB00ED}"/>
            </a:ext>
          </a:extLst>
        </xdr:cNvPr>
        <xdr:cNvSpPr/>
      </xdr:nvSpPr>
      <xdr:spPr>
        <a:xfrm>
          <a:off x="24193500" y="6149340"/>
          <a:ext cx="609600" cy="7620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32</xdr:row>
      <xdr:rowOff>175260</xdr:rowOff>
    </xdr:from>
    <xdr:to>
      <xdr:col>30</xdr:col>
      <xdr:colOff>7620</xdr:colOff>
      <xdr:row>36</xdr:row>
      <xdr:rowOff>167640</xdr:rowOff>
    </xdr:to>
    <xdr:sp macro="" textlink="">
      <xdr:nvSpPr>
        <xdr:cNvPr id="42" name="Colchete Duplo 41">
          <a:extLst>
            <a:ext uri="{FF2B5EF4-FFF2-40B4-BE49-F238E27FC236}">
              <a16:creationId xmlns:a16="http://schemas.microsoft.com/office/drawing/2014/main" id="{47EDC66A-C44A-4E49-B980-0FDA3398C9AC}"/>
            </a:ext>
          </a:extLst>
        </xdr:cNvPr>
        <xdr:cNvSpPr/>
      </xdr:nvSpPr>
      <xdr:spPr>
        <a:xfrm>
          <a:off x="22486620" y="6156960"/>
          <a:ext cx="975360" cy="7239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83820</xdr:colOff>
      <xdr:row>42</xdr:row>
      <xdr:rowOff>0</xdr:rowOff>
    </xdr:from>
    <xdr:ext cx="929721" cy="175275"/>
    <xdr:pic>
      <xdr:nvPicPr>
        <xdr:cNvPr id="43" name="Imagem 42">
          <a:extLst>
            <a:ext uri="{FF2B5EF4-FFF2-40B4-BE49-F238E27FC236}">
              <a16:creationId xmlns:a16="http://schemas.microsoft.com/office/drawing/2014/main" id="{3A90AB7F-67A9-49A9-B65E-4712648BE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277320" y="7810500"/>
          <a:ext cx="929721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35</xdr:col>
      <xdr:colOff>106680</xdr:colOff>
      <xdr:row>42</xdr:row>
      <xdr:rowOff>30480</xdr:rowOff>
    </xdr:from>
    <xdr:ext cx="693480" cy="175275"/>
    <xdr:pic>
      <xdr:nvPicPr>
        <xdr:cNvPr id="44" name="Imagem 43">
          <a:extLst>
            <a:ext uri="{FF2B5EF4-FFF2-40B4-BE49-F238E27FC236}">
              <a16:creationId xmlns:a16="http://schemas.microsoft.com/office/drawing/2014/main" id="{6818CEE3-3BD5-46F9-99CE-BC2AF680B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875740" y="7840980"/>
          <a:ext cx="693480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41</xdr:col>
      <xdr:colOff>297180</xdr:colOff>
      <xdr:row>24</xdr:row>
      <xdr:rowOff>83820</xdr:rowOff>
    </xdr:from>
    <xdr:ext cx="984004" cy="289159"/>
    <xdr:pic>
      <xdr:nvPicPr>
        <xdr:cNvPr id="45" name="Imagem 44">
          <a:extLst>
            <a:ext uri="{FF2B5EF4-FFF2-40B4-BE49-F238E27FC236}">
              <a16:creationId xmlns:a16="http://schemas.microsoft.com/office/drawing/2014/main" id="{3C73751D-E941-459F-9200-F5A5EEE22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89600" y="4602480"/>
          <a:ext cx="984004" cy="28915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41</xdr:col>
      <xdr:colOff>274320</xdr:colOff>
      <xdr:row>26</xdr:row>
      <xdr:rowOff>160020</xdr:rowOff>
    </xdr:from>
    <xdr:to>
      <xdr:col>45</xdr:col>
      <xdr:colOff>83820</xdr:colOff>
      <xdr:row>31</xdr:row>
      <xdr:rowOff>15240</xdr:rowOff>
    </xdr:to>
    <xdr:sp macro="" textlink="">
      <xdr:nvSpPr>
        <xdr:cNvPr id="46" name="Colchete Duplo 45">
          <a:extLst>
            <a:ext uri="{FF2B5EF4-FFF2-40B4-BE49-F238E27FC236}">
              <a16:creationId xmlns:a16="http://schemas.microsoft.com/office/drawing/2014/main" id="{8CA0447E-28FF-4080-B686-6E4EF6265DEC}"/>
            </a:ext>
          </a:extLst>
        </xdr:cNvPr>
        <xdr:cNvSpPr/>
      </xdr:nvSpPr>
      <xdr:spPr>
        <a:xfrm>
          <a:off x="31066740" y="5044440"/>
          <a:ext cx="224790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15240</xdr:colOff>
      <xdr:row>26</xdr:row>
      <xdr:rowOff>152400</xdr:rowOff>
    </xdr:from>
    <xdr:to>
      <xdr:col>47</xdr:col>
      <xdr:colOff>7620</xdr:colOff>
      <xdr:row>31</xdr:row>
      <xdr:rowOff>7620</xdr:rowOff>
    </xdr:to>
    <xdr:sp macro="" textlink="">
      <xdr:nvSpPr>
        <xdr:cNvPr id="47" name="Colchete Duplo 46">
          <a:extLst>
            <a:ext uri="{FF2B5EF4-FFF2-40B4-BE49-F238E27FC236}">
              <a16:creationId xmlns:a16="http://schemas.microsoft.com/office/drawing/2014/main" id="{A1ECBC43-31B9-4E48-9150-D74C3FD8E5D6}"/>
            </a:ext>
          </a:extLst>
        </xdr:cNvPr>
        <xdr:cNvSpPr/>
      </xdr:nvSpPr>
      <xdr:spPr>
        <a:xfrm>
          <a:off x="33855660" y="5036820"/>
          <a:ext cx="601980" cy="76962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76200</xdr:colOff>
      <xdr:row>26</xdr:row>
      <xdr:rowOff>167640</xdr:rowOff>
    </xdr:from>
    <xdr:to>
      <xdr:col>40</xdr:col>
      <xdr:colOff>22860</xdr:colOff>
      <xdr:row>31</xdr:row>
      <xdr:rowOff>7620</xdr:rowOff>
    </xdr:to>
    <xdr:sp macro="" textlink="">
      <xdr:nvSpPr>
        <xdr:cNvPr id="48" name="Colchete Duplo 47">
          <a:extLst>
            <a:ext uri="{FF2B5EF4-FFF2-40B4-BE49-F238E27FC236}">
              <a16:creationId xmlns:a16="http://schemas.microsoft.com/office/drawing/2014/main" id="{14DB9308-67AA-4A3C-8F51-AFBB274AADBA}"/>
            </a:ext>
          </a:extLst>
        </xdr:cNvPr>
        <xdr:cNvSpPr/>
      </xdr:nvSpPr>
      <xdr:spPr>
        <a:xfrm>
          <a:off x="29283660" y="5052060"/>
          <a:ext cx="922020" cy="75438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44</xdr:col>
      <xdr:colOff>304800</xdr:colOff>
      <xdr:row>34</xdr:row>
      <xdr:rowOff>129540</xdr:rowOff>
    </xdr:from>
    <xdr:ext cx="1036513" cy="259128"/>
    <xdr:pic>
      <xdr:nvPicPr>
        <xdr:cNvPr id="49" name="Imagem 48">
          <a:extLst>
            <a:ext uri="{FF2B5EF4-FFF2-40B4-BE49-F238E27FC236}">
              <a16:creationId xmlns:a16="http://schemas.microsoft.com/office/drawing/2014/main" id="{54D4503D-2240-4009-BA50-6CFF0175F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26020" y="6477000"/>
          <a:ext cx="1036513" cy="2591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43</xdr:col>
      <xdr:colOff>22860</xdr:colOff>
      <xdr:row>32</xdr:row>
      <xdr:rowOff>137160</xdr:rowOff>
    </xdr:from>
    <xdr:to>
      <xdr:col>44</xdr:col>
      <xdr:colOff>7620</xdr:colOff>
      <xdr:row>37</xdr:row>
      <xdr:rowOff>22860</xdr:rowOff>
    </xdr:to>
    <xdr:sp macro="" textlink="">
      <xdr:nvSpPr>
        <xdr:cNvPr id="50" name="Colchete Duplo 49">
          <a:extLst>
            <a:ext uri="{FF2B5EF4-FFF2-40B4-BE49-F238E27FC236}">
              <a16:creationId xmlns:a16="http://schemas.microsoft.com/office/drawing/2014/main" id="{CE97CB0B-1BAE-4188-A231-356DA3792420}"/>
            </a:ext>
          </a:extLst>
        </xdr:cNvPr>
        <xdr:cNvSpPr/>
      </xdr:nvSpPr>
      <xdr:spPr>
        <a:xfrm>
          <a:off x="32034480" y="6118860"/>
          <a:ext cx="594360" cy="8001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0</xdr:colOff>
      <xdr:row>32</xdr:row>
      <xdr:rowOff>167640</xdr:rowOff>
    </xdr:from>
    <xdr:to>
      <xdr:col>41</xdr:col>
      <xdr:colOff>647700</xdr:colOff>
      <xdr:row>37</xdr:row>
      <xdr:rowOff>15240</xdr:rowOff>
    </xdr:to>
    <xdr:sp macro="" textlink="">
      <xdr:nvSpPr>
        <xdr:cNvPr id="51" name="Colchete Duplo 50">
          <a:extLst>
            <a:ext uri="{FF2B5EF4-FFF2-40B4-BE49-F238E27FC236}">
              <a16:creationId xmlns:a16="http://schemas.microsoft.com/office/drawing/2014/main" id="{75192E92-A5EE-4123-9FD6-4A28F6910C2B}"/>
            </a:ext>
          </a:extLst>
        </xdr:cNvPr>
        <xdr:cNvSpPr/>
      </xdr:nvSpPr>
      <xdr:spPr>
        <a:xfrm>
          <a:off x="30792420" y="6149340"/>
          <a:ext cx="609600" cy="7620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0</xdr:colOff>
      <xdr:row>32</xdr:row>
      <xdr:rowOff>175260</xdr:rowOff>
    </xdr:from>
    <xdr:to>
      <xdr:col>40</xdr:col>
      <xdr:colOff>7620</xdr:colOff>
      <xdr:row>36</xdr:row>
      <xdr:rowOff>167640</xdr:rowOff>
    </xdr:to>
    <xdr:sp macro="" textlink="">
      <xdr:nvSpPr>
        <xdr:cNvPr id="52" name="Colchete Duplo 51">
          <a:extLst>
            <a:ext uri="{FF2B5EF4-FFF2-40B4-BE49-F238E27FC236}">
              <a16:creationId xmlns:a16="http://schemas.microsoft.com/office/drawing/2014/main" id="{C7FB6666-9F00-451C-B8FF-A1E9E3F32741}"/>
            </a:ext>
          </a:extLst>
        </xdr:cNvPr>
        <xdr:cNvSpPr/>
      </xdr:nvSpPr>
      <xdr:spPr>
        <a:xfrm>
          <a:off x="29207460" y="6156960"/>
          <a:ext cx="982980" cy="723900"/>
        </a:xfrm>
        <a:prstGeom prst="bracketPair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83820</xdr:colOff>
      <xdr:row>42</xdr:row>
      <xdr:rowOff>0</xdr:rowOff>
    </xdr:from>
    <xdr:ext cx="929721" cy="175275"/>
    <xdr:pic>
      <xdr:nvPicPr>
        <xdr:cNvPr id="53" name="Imagem 52">
          <a:extLst>
            <a:ext uri="{FF2B5EF4-FFF2-40B4-BE49-F238E27FC236}">
              <a16:creationId xmlns:a16="http://schemas.microsoft.com/office/drawing/2014/main" id="{B72F3839-60DC-4ABD-AF9F-8B22711D5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876240" y="7810500"/>
          <a:ext cx="929721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45</xdr:col>
      <xdr:colOff>106680</xdr:colOff>
      <xdr:row>42</xdr:row>
      <xdr:rowOff>30480</xdr:rowOff>
    </xdr:from>
    <xdr:ext cx="693480" cy="175275"/>
    <xdr:pic>
      <xdr:nvPicPr>
        <xdr:cNvPr id="54" name="Imagem 53">
          <a:extLst>
            <a:ext uri="{FF2B5EF4-FFF2-40B4-BE49-F238E27FC236}">
              <a16:creationId xmlns:a16="http://schemas.microsoft.com/office/drawing/2014/main" id="{53B11192-49A4-407A-8554-63D39EF3C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0" y="7840980"/>
          <a:ext cx="693480" cy="175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Natalia Nogueira" id="{8C5AEF23-2FAC-493F-97FE-B47DCB8385BC}" userId="d64756f59f804785" providerId="Windows Live"/>
</personList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0" dT="2021-05-22T09:20:41.90" personId="{8C5AEF23-2FAC-493F-97FE-B47DCB8385BC}" id="{BAB4551A-D23E-45A5-A7D4-7236EE1577CF}">
    <text>Highest W in the model selection definition. It dominates/defines the result outcome.</text>
  </threadedComment>
  <threadedComment ref="D45" dT="2021-05-21T12:01:39.91" personId="{8C5AEF23-2FAC-493F-97FE-B47DCB8385BC}" id="{05C48526-BF03-4B76-9C95-022AD2B88835}">
    <text>Cannot exceed 10% or 0.1.</text>
  </threadedComment>
  <threadedComment ref="N45" dT="2021-05-21T12:01:39.91" personId="{8C5AEF23-2FAC-493F-97FE-B47DCB8385BC}" id="{7A1407D6-6BB5-4906-BDEA-E2E70AB60493}">
    <text>Cannot exceed 10% or 0.1.</text>
  </threadedComment>
  <threadedComment ref="X45" dT="2021-05-21T12:01:39.91" personId="{8C5AEF23-2FAC-493F-97FE-B47DCB8385BC}" id="{5CB41089-B28C-477F-85D7-728115CD6750}">
    <text>Cannot exceed 10% or 0.1.</text>
  </threadedComment>
  <threadedComment ref="AH45" dT="2021-05-21T12:01:39.91" personId="{8C5AEF23-2FAC-493F-97FE-B47DCB8385BC}" id="{71B88418-0FE9-49BA-8167-861A0E073A8D}">
    <text>Cannot exceed 10% or 0.1.</text>
  </threadedComment>
  <threadedComment ref="AR45" dT="2021-05-21T12:01:39.91" personId="{8C5AEF23-2FAC-493F-97FE-B47DCB8385BC}" id="{18747CEA-3440-492E-B934-D71CF25FE6B3}">
    <text>Cannot exceed 10% or 0.1.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20" dT="2021-05-22T09:20:41.90" personId="{8C5AEF23-2FAC-493F-97FE-B47DCB8385BC}" id="{21C424AF-0395-426E-B087-061D6DE6AEC9}">
    <text>Highest W in the model selection definition. It dominates/defines the result outcome.</text>
  </threadedComment>
  <threadedComment ref="D45" dT="2021-05-21T12:01:39.91" personId="{8C5AEF23-2FAC-493F-97FE-B47DCB8385BC}" id="{3806345E-758F-4D51-BD14-C1E0701393B7}">
    <text>Cannot exceed 10% or 0.1.</text>
  </threadedComment>
  <threadedComment ref="N45" dT="2021-05-21T12:01:39.91" personId="{8C5AEF23-2FAC-493F-97FE-B47DCB8385BC}" id="{479137B1-164C-4999-88B0-0DBF5AB67BC9}">
    <text>Cannot exceed 10% or 0.1.</text>
  </threadedComment>
  <threadedComment ref="X45" dT="2021-05-21T12:01:39.91" personId="{8C5AEF23-2FAC-493F-97FE-B47DCB8385BC}" id="{C6CD7FB4-4330-48E8-8F96-EDDA6FF318D1}">
    <text>Cannot exceed 10% or 0.1.</text>
  </threadedComment>
  <threadedComment ref="AH45" dT="2021-05-21T12:01:39.91" personId="{8C5AEF23-2FAC-493F-97FE-B47DCB8385BC}" id="{801D8055-6452-4596-9200-EDE3584C1959}">
    <text>Cannot exceed 10% or 0.1.</text>
  </threadedComment>
  <threadedComment ref="AR45" dT="2021-05-21T12:01:39.91" personId="{8C5AEF23-2FAC-493F-97FE-B47DCB8385BC}" id="{FB88CFA5-93AE-41F5-AE0E-50A39F0C788F}">
    <text>Cannot exceed 10% or 0.1.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20" dT="2021-05-22T09:20:41.90" personId="{8C5AEF23-2FAC-493F-97FE-B47DCB8385BC}" id="{3D3E0E09-AFEC-4651-99BF-B1C73A11F342}">
    <text>Highest W in the model selection definition. It dominates/defines the result outcome.</text>
  </threadedComment>
  <threadedComment ref="D45" dT="2021-05-21T12:01:39.91" personId="{8C5AEF23-2FAC-493F-97FE-B47DCB8385BC}" id="{1A35262B-8652-451A-B473-55AC0F17A4D1}">
    <text>Cannot exceed 10% or 0.1.</text>
  </threadedComment>
  <threadedComment ref="N45" dT="2021-05-21T12:01:39.91" personId="{8C5AEF23-2FAC-493F-97FE-B47DCB8385BC}" id="{EB59669A-A90F-4059-AC8F-F282D591DAFA}">
    <text>Cannot exceed 10% or 0.1.</text>
  </threadedComment>
  <threadedComment ref="X45" dT="2021-05-21T12:01:39.91" personId="{8C5AEF23-2FAC-493F-97FE-B47DCB8385BC}" id="{33F1673E-2E6B-48DB-8F26-C8BD02AF446B}">
    <text>Cannot exceed 10% or 0.1.</text>
  </threadedComment>
  <threadedComment ref="AH45" dT="2021-05-21T12:01:39.91" personId="{8C5AEF23-2FAC-493F-97FE-B47DCB8385BC}" id="{0FEE30C2-2A0F-44CC-96C0-3DD28A120FBB}">
    <text>Cannot exceed 10% or 0.1.</text>
  </threadedComment>
  <threadedComment ref="AR45" dT="2021-05-21T12:01:39.91" personId="{8C5AEF23-2FAC-493F-97FE-B47DCB8385BC}" id="{A03FF5C7-A157-4A6A-83CA-DC81E3A2E4E3}">
    <text>Cannot exceed 10% or 0.1.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20" dT="2021-05-22T09:20:41.90" personId="{8C5AEF23-2FAC-493F-97FE-B47DCB8385BC}" id="{A77543CE-332F-4EAF-A91A-DAD4282317EE}">
    <text>Highest W in the model selection definition. It dominates/defines the result outcome.</text>
  </threadedComment>
  <threadedComment ref="D45" dT="2021-05-21T12:01:39.91" personId="{8C5AEF23-2FAC-493F-97FE-B47DCB8385BC}" id="{46991263-B2CE-44DF-A192-032EC67D8C28}">
    <text>Cannot exceed 10% or 0.1.</text>
  </threadedComment>
  <threadedComment ref="N45" dT="2021-05-21T12:01:39.91" personId="{8C5AEF23-2FAC-493F-97FE-B47DCB8385BC}" id="{E503A18A-E817-49A7-99A7-21ACC0363255}">
    <text>Cannot exceed 10% or 0.1.</text>
  </threadedComment>
  <threadedComment ref="X45" dT="2021-05-21T12:01:39.91" personId="{8C5AEF23-2FAC-493F-97FE-B47DCB8385BC}" id="{86774589-5A3E-4D70-A014-A72819E10E6C}">
    <text>Cannot exceed 10% or 0.1.</text>
  </threadedComment>
  <threadedComment ref="AH45" dT="2021-05-21T12:01:39.91" personId="{8C5AEF23-2FAC-493F-97FE-B47DCB8385BC}" id="{CA482FD6-07ED-4E84-B2D5-451A44594ACE}">
    <text>Cannot exceed 10% or 0.1.</text>
  </threadedComment>
  <threadedComment ref="AR45" dT="2021-05-21T12:01:39.91" personId="{8C5AEF23-2FAC-493F-97FE-B47DCB8385BC}" id="{7D5BE038-52E1-482B-926E-A123DFB52CB7}">
    <text>Cannot exceed 10% or 0.1.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0" dT="2021-05-22T09:20:41.90" personId="{8C5AEF23-2FAC-493F-97FE-B47DCB8385BC}" id="{FD0A0703-9B31-4414-8A55-0A2DE539C922}">
    <text>Highest W in the model selection definition. It dominates/defines the result outcome.</text>
  </threadedComment>
  <threadedComment ref="D45" dT="2021-05-21T12:01:39.91" personId="{8C5AEF23-2FAC-493F-97FE-B47DCB8385BC}" id="{BB3BC3E2-3037-4934-AE1C-05E7B7759ABA}">
    <text>Cannot exceed 10% or 0.1.</text>
  </threadedComment>
  <threadedComment ref="N45" dT="2021-05-21T12:01:39.91" personId="{8C5AEF23-2FAC-493F-97FE-B47DCB8385BC}" id="{45619946-92AF-41BB-BA56-06A44941391A}">
    <text>Cannot exceed 10% or 0.1.</text>
  </threadedComment>
  <threadedComment ref="X45" dT="2021-05-21T12:01:39.91" personId="{8C5AEF23-2FAC-493F-97FE-B47DCB8385BC}" id="{AAEAD051-2540-4004-90DE-1872A46FD458}">
    <text>Cannot exceed 10% or 0.1.</text>
  </threadedComment>
  <threadedComment ref="AH45" dT="2021-05-21T12:01:39.91" personId="{8C5AEF23-2FAC-493F-97FE-B47DCB8385BC}" id="{753A7014-7958-416B-ABD9-34BA2A02665E}">
    <text>Cannot exceed 10% or 0.1.</text>
  </threadedComment>
  <threadedComment ref="AR45" dT="2021-05-21T12:01:39.91" personId="{8C5AEF23-2FAC-493F-97FE-B47DCB8385BC}" id="{147252A9-C8DB-4169-AF89-245CCBBBCC81}">
    <text>Cannot exceed 10% or 0.1.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8.xml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9.xml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10.xml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11.xml"/><Relationship Id="rId4" Type="http://schemas.microsoft.com/office/2017/10/relationships/threadedComment" Target="../threadedComments/threadedComment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33FC8-74D5-4473-9584-C2679BEEF405}">
  <dimension ref="A1:AD31"/>
  <sheetViews>
    <sheetView workbookViewId="0">
      <selection activeCell="G6" sqref="G6"/>
    </sheetView>
  </sheetViews>
  <sheetFormatPr defaultRowHeight="14.4" x14ac:dyDescent="0.3"/>
  <cols>
    <col min="2" max="2" width="14.21875" customWidth="1"/>
    <col min="3" max="3" width="2.77734375" customWidth="1"/>
    <col min="4" max="4" width="17.88671875" customWidth="1"/>
    <col min="7" max="7" width="17.88671875" customWidth="1"/>
    <col min="24" max="24" width="23.77734375" customWidth="1"/>
    <col min="26" max="26" width="15.33203125" customWidth="1"/>
    <col min="28" max="28" width="11.21875" customWidth="1"/>
  </cols>
  <sheetData>
    <row r="1" spans="1:28" ht="15" thickBot="1" x14ac:dyDescent="0.35"/>
    <row r="2" spans="1:28" ht="43.2" x14ac:dyDescent="0.3">
      <c r="A2" s="40" t="s">
        <v>157</v>
      </c>
      <c r="B2" s="2"/>
      <c r="X2" s="74" t="s">
        <v>158</v>
      </c>
      <c r="Y2" s="75" t="s">
        <v>268</v>
      </c>
      <c r="Z2" s="117" t="s">
        <v>160</v>
      </c>
      <c r="AA2" s="55"/>
      <c r="AB2" s="67" t="s">
        <v>163</v>
      </c>
    </row>
    <row r="3" spans="1:28" x14ac:dyDescent="0.3">
      <c r="A3" s="4"/>
      <c r="B3" s="115" t="s">
        <v>149</v>
      </c>
      <c r="C3" s="4"/>
      <c r="D3" s="115" t="s">
        <v>152</v>
      </c>
      <c r="F3" s="48" t="s">
        <v>150</v>
      </c>
      <c r="G3" s="38" t="s">
        <v>162</v>
      </c>
      <c r="H3" s="52" t="s">
        <v>156</v>
      </c>
      <c r="I3" s="52">
        <f>H4</f>
        <v>1.5000000000000001E-4</v>
      </c>
      <c r="X3" s="58" t="s">
        <v>162</v>
      </c>
      <c r="Y3" s="32">
        <f>I3</f>
        <v>1.5000000000000001E-4</v>
      </c>
      <c r="Z3" s="69">
        <v>0.99</v>
      </c>
      <c r="AA3" s="32"/>
      <c r="AB3" s="57">
        <v>1500</v>
      </c>
    </row>
    <row r="4" spans="1:28" x14ac:dyDescent="0.3">
      <c r="A4" s="48" t="s">
        <v>150</v>
      </c>
      <c r="B4" s="33">
        <v>2.2000000000000001E-3</v>
      </c>
      <c r="C4" s="41">
        <v>0</v>
      </c>
      <c r="D4" s="33">
        <v>1.9E-3</v>
      </c>
      <c r="G4" s="37" t="s">
        <v>154</v>
      </c>
      <c r="H4" s="52">
        <f>H6/10</f>
        <v>1.5000000000000001E-4</v>
      </c>
      <c r="I4" s="52">
        <f>H5-0.00001</f>
        <v>7.3999999999999999E-4</v>
      </c>
      <c r="J4" s="39"/>
      <c r="X4" s="59" t="s">
        <v>154</v>
      </c>
      <c r="Y4" s="32">
        <f>(H4+I4)/2</f>
        <v>4.4499999999999997E-4</v>
      </c>
      <c r="Z4" s="69">
        <v>0.95</v>
      </c>
      <c r="AA4" s="32"/>
      <c r="AB4" s="57">
        <v>700</v>
      </c>
    </row>
    <row r="5" spans="1:28" x14ac:dyDescent="0.3">
      <c r="A5" s="32"/>
      <c r="B5" s="33">
        <v>1.5E-3</v>
      </c>
      <c r="C5" s="41">
        <v>0</v>
      </c>
      <c r="D5" s="33">
        <v>4.0000000000000001E-3</v>
      </c>
      <c r="G5" s="36" t="s">
        <v>153</v>
      </c>
      <c r="H5" s="52">
        <f>H6/2</f>
        <v>7.5000000000000002E-4</v>
      </c>
      <c r="I5" s="52">
        <f>H6-0.0001</f>
        <v>1.4E-3</v>
      </c>
      <c r="J5" s="39"/>
      <c r="X5" s="60" t="s">
        <v>153</v>
      </c>
      <c r="Y5" s="32">
        <f>(H5+I5)/2</f>
        <v>1.075E-3</v>
      </c>
      <c r="Z5" s="69">
        <v>0.9</v>
      </c>
      <c r="AA5" s="32"/>
      <c r="AB5" s="57">
        <v>530</v>
      </c>
    </row>
    <row r="6" spans="1:28" x14ac:dyDescent="0.3">
      <c r="A6" s="32"/>
      <c r="B6" s="33"/>
      <c r="C6" s="41">
        <v>0</v>
      </c>
      <c r="D6" s="33">
        <v>4.4999999999999998E-2</v>
      </c>
      <c r="G6" s="49" t="s">
        <v>149</v>
      </c>
      <c r="H6" s="53">
        <v>1.5E-3</v>
      </c>
      <c r="I6" s="54">
        <v>2.2000000000000001E-3</v>
      </c>
      <c r="J6" s="39"/>
      <c r="X6" s="61" t="s">
        <v>149</v>
      </c>
      <c r="Y6" s="32">
        <f>(H6+I6)/2</f>
        <v>1.8500000000000001E-3</v>
      </c>
      <c r="Z6" s="69">
        <v>0.8</v>
      </c>
      <c r="AA6" s="32"/>
      <c r="AB6" s="57">
        <v>370</v>
      </c>
    </row>
    <row r="7" spans="1:28" x14ac:dyDescent="0.3">
      <c r="A7" s="32"/>
      <c r="B7" s="33"/>
      <c r="C7" s="41">
        <v>0</v>
      </c>
      <c r="D7" s="33">
        <v>5.0000000000000001E-4</v>
      </c>
      <c r="G7" s="36" t="s">
        <v>153</v>
      </c>
      <c r="H7" s="52">
        <f>I6+0.0001</f>
        <v>2.3E-3</v>
      </c>
      <c r="I7" s="52">
        <f>I6*2</f>
        <v>4.4000000000000003E-3</v>
      </c>
      <c r="J7" s="39"/>
      <c r="X7" s="60" t="s">
        <v>153</v>
      </c>
      <c r="Y7" s="32">
        <f>(H7+I7)/2</f>
        <v>3.3500000000000001E-3</v>
      </c>
      <c r="Z7" s="69">
        <v>0.9</v>
      </c>
      <c r="AA7" s="32"/>
      <c r="AB7" s="57">
        <v>530</v>
      </c>
    </row>
    <row r="8" spans="1:28" x14ac:dyDescent="0.3">
      <c r="A8" s="32"/>
      <c r="B8" s="33"/>
      <c r="C8" s="41">
        <v>0</v>
      </c>
      <c r="D8" s="33">
        <v>3.2000000000000001E-2</v>
      </c>
      <c r="G8" s="37" t="s">
        <v>154</v>
      </c>
      <c r="H8" s="52">
        <f>I7+0.0001</f>
        <v>4.5000000000000005E-3</v>
      </c>
      <c r="I8" s="52">
        <f>I6*10</f>
        <v>2.2000000000000002E-2</v>
      </c>
      <c r="J8" s="39"/>
      <c r="X8" s="59" t="s">
        <v>154</v>
      </c>
      <c r="Y8" s="32">
        <f>(H8+I8)/2</f>
        <v>1.3250000000000001E-2</v>
      </c>
      <c r="Z8" s="69">
        <v>0.95</v>
      </c>
      <c r="AA8" s="32"/>
      <c r="AB8" s="57">
        <v>700</v>
      </c>
    </row>
    <row r="9" spans="1:28" x14ac:dyDescent="0.3">
      <c r="A9" s="32"/>
      <c r="B9" s="33"/>
      <c r="C9" s="41">
        <v>0</v>
      </c>
      <c r="D9" s="33">
        <v>5.0000000000000001E-3</v>
      </c>
      <c r="G9" s="38" t="s">
        <v>162</v>
      </c>
      <c r="H9" s="52" t="s">
        <v>155</v>
      </c>
      <c r="I9" s="52">
        <f>I8</f>
        <v>2.2000000000000002E-2</v>
      </c>
      <c r="X9" s="58" t="s">
        <v>162</v>
      </c>
      <c r="Y9" s="32">
        <f>I9</f>
        <v>2.2000000000000002E-2</v>
      </c>
      <c r="Z9" s="69">
        <v>0.99</v>
      </c>
      <c r="AA9" s="32"/>
      <c r="AB9" s="57">
        <v>1500</v>
      </c>
    </row>
    <row r="10" spans="1:28" x14ac:dyDescent="0.3">
      <c r="A10" s="4"/>
      <c r="B10" s="34"/>
      <c r="C10" s="42">
        <v>0</v>
      </c>
      <c r="D10" s="34">
        <v>1.4E-3</v>
      </c>
      <c r="X10" s="62"/>
      <c r="Y10" s="32"/>
      <c r="Z10" s="33"/>
      <c r="AA10" s="32"/>
      <c r="AB10" s="68"/>
    </row>
    <row r="11" spans="1:28" x14ac:dyDescent="0.3">
      <c r="A11" s="116" t="s">
        <v>151</v>
      </c>
      <c r="B11" s="35">
        <v>0.05</v>
      </c>
      <c r="C11" s="35"/>
      <c r="D11" s="35">
        <v>0.11</v>
      </c>
      <c r="X11" s="62"/>
      <c r="Y11" s="32"/>
      <c r="Z11" s="33"/>
      <c r="AA11" s="32"/>
      <c r="AB11" s="68"/>
    </row>
    <row r="12" spans="1:28" x14ac:dyDescent="0.3">
      <c r="A12" s="32"/>
      <c r="B12" s="33">
        <v>1.7999999999999999E-2</v>
      </c>
      <c r="C12" s="33"/>
      <c r="D12" s="33">
        <v>8.4000000000000005E-2</v>
      </c>
      <c r="F12" s="48" t="s">
        <v>151</v>
      </c>
      <c r="G12" s="38" t="s">
        <v>162</v>
      </c>
      <c r="H12" s="31" t="s">
        <v>156</v>
      </c>
      <c r="I12" s="31">
        <f>H13</f>
        <v>1.8E-3</v>
      </c>
      <c r="X12" s="62"/>
      <c r="Y12" s="32"/>
      <c r="Z12" s="33"/>
      <c r="AA12" s="32"/>
      <c r="AB12" s="68"/>
    </row>
    <row r="13" spans="1:28" x14ac:dyDescent="0.3">
      <c r="A13" s="32"/>
      <c r="B13" s="33">
        <v>0.02</v>
      </c>
      <c r="C13" s="33"/>
      <c r="D13" s="33">
        <v>0.01</v>
      </c>
      <c r="G13" s="37" t="s">
        <v>154</v>
      </c>
      <c r="H13" s="31">
        <f>H15/10</f>
        <v>1.8E-3</v>
      </c>
      <c r="I13" s="31">
        <f>H14-0.001</f>
        <v>8.0000000000000002E-3</v>
      </c>
      <c r="J13" s="39"/>
      <c r="X13" s="56" t="s">
        <v>159</v>
      </c>
      <c r="Y13" s="72" t="s">
        <v>269</v>
      </c>
      <c r="Z13" s="33"/>
      <c r="AA13" s="32"/>
      <c r="AB13" s="68"/>
    </row>
    <row r="14" spans="1:28" x14ac:dyDescent="0.3">
      <c r="A14" s="32"/>
      <c r="B14" s="33"/>
      <c r="C14" s="33"/>
      <c r="D14" s="33">
        <v>0.2</v>
      </c>
      <c r="G14" s="36" t="s">
        <v>153</v>
      </c>
      <c r="H14" s="31">
        <f>H15/2</f>
        <v>8.9999999999999993E-3</v>
      </c>
      <c r="I14" s="31">
        <f>H15-0.001</f>
        <v>1.6999999999999998E-2</v>
      </c>
      <c r="J14" s="39"/>
      <c r="X14" s="58" t="s">
        <v>162</v>
      </c>
      <c r="Y14" s="32">
        <f>I12</f>
        <v>1.8E-3</v>
      </c>
      <c r="Z14" s="69">
        <v>0.99</v>
      </c>
      <c r="AA14" s="32"/>
      <c r="AB14" s="57">
        <v>1500</v>
      </c>
    </row>
    <row r="15" spans="1:28" x14ac:dyDescent="0.3">
      <c r="A15" s="32"/>
      <c r="B15" s="33"/>
      <c r="C15" s="33"/>
      <c r="D15" s="33">
        <v>1.4999999999999999E-2</v>
      </c>
      <c r="G15" s="49" t="s">
        <v>149</v>
      </c>
      <c r="H15" s="50">
        <v>1.7999999999999999E-2</v>
      </c>
      <c r="I15" s="51">
        <v>0.05</v>
      </c>
      <c r="J15" s="39"/>
      <c r="X15" s="59" t="s">
        <v>154</v>
      </c>
      <c r="Y15" s="32">
        <f>(H13+I13)/2</f>
        <v>4.8999999999999998E-3</v>
      </c>
      <c r="Z15" s="69">
        <v>0.95</v>
      </c>
      <c r="AA15" s="32"/>
      <c r="AB15" s="57">
        <v>700</v>
      </c>
    </row>
    <row r="16" spans="1:28" x14ac:dyDescent="0.3">
      <c r="A16" s="4"/>
      <c r="B16" s="34"/>
      <c r="C16" s="34"/>
      <c r="D16" s="34">
        <v>1E-3</v>
      </c>
      <c r="G16" s="36" t="s">
        <v>153</v>
      </c>
      <c r="H16" s="31">
        <f>I15+0.001</f>
        <v>5.1000000000000004E-2</v>
      </c>
      <c r="I16" s="31">
        <f>I15*2</f>
        <v>0.1</v>
      </c>
      <c r="J16" s="39"/>
      <c r="X16" s="60" t="s">
        <v>153</v>
      </c>
      <c r="Y16" s="32">
        <f>(H14+I14)/2</f>
        <v>1.2999999999999998E-2</v>
      </c>
      <c r="Z16" s="69">
        <v>0.9</v>
      </c>
      <c r="AA16" s="32"/>
      <c r="AB16" s="57">
        <v>530</v>
      </c>
    </row>
    <row r="17" spans="1:30" x14ac:dyDescent="0.3">
      <c r="G17" s="37" t="s">
        <v>154</v>
      </c>
      <c r="H17" s="31">
        <f>I16+0.01</f>
        <v>0.11</v>
      </c>
      <c r="I17" s="31">
        <f>I15*10</f>
        <v>0.5</v>
      </c>
      <c r="J17" s="39"/>
      <c r="X17" s="61" t="s">
        <v>149</v>
      </c>
      <c r="Y17" s="32">
        <f>(H15+I15)/2</f>
        <v>3.4000000000000002E-2</v>
      </c>
      <c r="Z17" s="69">
        <v>0.8</v>
      </c>
      <c r="AA17" s="32"/>
      <c r="AB17" s="57">
        <v>370</v>
      </c>
    </row>
    <row r="18" spans="1:30" x14ac:dyDescent="0.3">
      <c r="G18" s="38" t="s">
        <v>162</v>
      </c>
      <c r="H18" s="31" t="s">
        <v>155</v>
      </c>
      <c r="I18" s="31">
        <f>I17</f>
        <v>0.5</v>
      </c>
      <c r="X18" s="60" t="s">
        <v>153</v>
      </c>
      <c r="Y18" s="32">
        <f>(H16+I16)/2</f>
        <v>7.5500000000000012E-2</v>
      </c>
      <c r="Z18" s="69">
        <v>0.9</v>
      </c>
      <c r="AA18" s="32"/>
      <c r="AB18" s="57">
        <v>530</v>
      </c>
    </row>
    <row r="19" spans="1:30" x14ac:dyDescent="0.3">
      <c r="X19" s="59" t="s">
        <v>154</v>
      </c>
      <c r="Y19" s="32">
        <f>(H17+I17)/2</f>
        <v>0.30499999999999999</v>
      </c>
      <c r="Z19" s="69">
        <v>0.95</v>
      </c>
      <c r="AA19" s="32"/>
      <c r="AB19" s="57">
        <v>700</v>
      </c>
    </row>
    <row r="20" spans="1:30" ht="15" thickBot="1" x14ac:dyDescent="0.35">
      <c r="A20" s="2" t="s">
        <v>161</v>
      </c>
      <c r="X20" s="63" t="s">
        <v>162</v>
      </c>
      <c r="Y20" s="64">
        <f>I18</f>
        <v>0.5</v>
      </c>
      <c r="Z20" s="70">
        <v>0.99</v>
      </c>
      <c r="AA20" s="64"/>
      <c r="AB20" s="71">
        <v>1500</v>
      </c>
    </row>
    <row r="22" spans="1:30" x14ac:dyDescent="0.3">
      <c r="A22" s="114" t="s">
        <v>150</v>
      </c>
    </row>
    <row r="25" spans="1:30" x14ac:dyDescent="0.3">
      <c r="AD25" s="73" t="s">
        <v>164</v>
      </c>
    </row>
    <row r="26" spans="1:30" x14ac:dyDescent="0.3">
      <c r="AC26" s="65">
        <v>0.89</v>
      </c>
      <c r="AD26">
        <v>500</v>
      </c>
    </row>
    <row r="27" spans="1:30" x14ac:dyDescent="0.3">
      <c r="AC27" s="65">
        <v>0.90310000000000001</v>
      </c>
      <c r="AD27">
        <v>530</v>
      </c>
    </row>
    <row r="28" spans="1:30" x14ac:dyDescent="0.3">
      <c r="AC28" s="65">
        <v>0.92</v>
      </c>
      <c r="AD28">
        <v>600</v>
      </c>
    </row>
    <row r="29" spans="1:30" x14ac:dyDescent="0.3">
      <c r="A29" s="114" t="s">
        <v>151</v>
      </c>
      <c r="AC29" s="65">
        <v>0.94899999999999995</v>
      </c>
      <c r="AD29">
        <v>700</v>
      </c>
    </row>
    <row r="30" spans="1:30" x14ac:dyDescent="0.3">
      <c r="AC30" s="66">
        <v>0.998</v>
      </c>
      <c r="AD30">
        <v>2000</v>
      </c>
    </row>
    <row r="31" spans="1:30" x14ac:dyDescent="0.3">
      <c r="AC31" s="65">
        <v>0.99399999999999999</v>
      </c>
      <c r="AD31">
        <v>1500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EA87A-450D-41FF-9FF8-C882FC51A76B}">
  <dimension ref="A1:CR195"/>
  <sheetViews>
    <sheetView topLeftCell="AZ1" zoomScale="90" zoomScaleNormal="90" workbookViewId="0">
      <pane ySplit="4" topLeftCell="A200" activePane="bottomLeft" state="frozen"/>
      <selection pane="bottomLeft" activeCell="BO208" sqref="BO208"/>
    </sheetView>
  </sheetViews>
  <sheetFormatPr defaultRowHeight="14.4" x14ac:dyDescent="0.3"/>
  <cols>
    <col min="3" max="3" width="15.33203125" bestFit="1" customWidth="1"/>
    <col min="4" max="4" width="8.88671875" hidden="1" customWidth="1"/>
    <col min="5" max="5" width="11.77734375" customWidth="1"/>
    <col min="6" max="6" width="8.88671875" customWidth="1"/>
    <col min="7" max="7" width="12.44140625" bestFit="1" customWidth="1"/>
    <col min="8" max="9" width="20" hidden="1" customWidth="1"/>
    <col min="10" max="11" width="19.44140625" hidden="1" customWidth="1"/>
    <col min="12" max="12" width="13.33203125" hidden="1" customWidth="1"/>
    <col min="13" max="13" width="14.33203125" hidden="1" customWidth="1"/>
    <col min="14" max="14" width="14.109375" hidden="1" customWidth="1"/>
    <col min="15" max="15" width="15.109375" hidden="1" customWidth="1"/>
    <col min="16" max="16" width="4.6640625" customWidth="1"/>
    <col min="17" max="18" width="13.6640625" hidden="1" customWidth="1"/>
    <col min="19" max="19" width="14.77734375" hidden="1" customWidth="1"/>
    <col min="20" max="20" width="14.109375" hidden="1" customWidth="1"/>
    <col min="21" max="21" width="13.6640625" hidden="1" customWidth="1"/>
    <col min="22" max="22" width="12.5546875" hidden="1" customWidth="1"/>
    <col min="23" max="23" width="11.5546875" hidden="1" customWidth="1"/>
    <col min="24" max="24" width="12.5546875" hidden="1" customWidth="1"/>
    <col min="25" max="25" width="0" hidden="1" customWidth="1"/>
    <col min="26" max="34" width="8.88671875" hidden="1" customWidth="1"/>
    <col min="35" max="35" width="29.5546875" hidden="1" customWidth="1"/>
    <col min="36" max="36" width="13.77734375" hidden="1" customWidth="1"/>
    <col min="37" max="37" width="12" hidden="1" customWidth="1"/>
    <col min="38" max="39" width="13.6640625" hidden="1" customWidth="1"/>
    <col min="40" max="40" width="11.5546875" hidden="1" customWidth="1"/>
    <col min="41" max="41" width="12.5546875" hidden="1" customWidth="1"/>
    <col min="42" max="42" width="11.5546875" hidden="1" customWidth="1"/>
    <col min="43" max="43" width="12.5546875" hidden="1" customWidth="1"/>
    <col min="44" max="44" width="11.21875" bestFit="1" customWidth="1"/>
    <col min="46" max="46" width="15.6640625" bestFit="1" customWidth="1"/>
    <col min="47" max="49" width="14.5546875" bestFit="1" customWidth="1"/>
    <col min="50" max="52" width="13.44140625" bestFit="1" customWidth="1"/>
    <col min="55" max="55" width="30.6640625" bestFit="1" customWidth="1"/>
    <col min="56" max="60" width="12.5546875" bestFit="1" customWidth="1"/>
    <col min="61" max="63" width="11.5546875" bestFit="1" customWidth="1"/>
    <col min="64" max="64" width="12.5546875" bestFit="1" customWidth="1"/>
    <col min="66" max="66" width="15.44140625" bestFit="1" customWidth="1"/>
    <col min="67" max="67" width="14.33203125" bestFit="1" customWidth="1"/>
    <col min="68" max="68" width="15.44140625" bestFit="1" customWidth="1"/>
    <col min="69" max="70" width="11.21875" bestFit="1" customWidth="1"/>
    <col min="71" max="72" width="17.88671875" bestFit="1" customWidth="1"/>
    <col min="75" max="75" width="32.44140625" bestFit="1" customWidth="1"/>
    <col min="76" max="76" width="14.5546875" bestFit="1" customWidth="1"/>
    <col min="77" max="79" width="13.44140625" bestFit="1" customWidth="1"/>
    <col min="80" max="82" width="12.33203125" bestFit="1" customWidth="1"/>
  </cols>
  <sheetData>
    <row r="1" spans="1:84" x14ac:dyDescent="0.3">
      <c r="BC1" s="2"/>
      <c r="BD1" s="89">
        <f>Dispersivity!$Z$3</f>
        <v>0.99</v>
      </c>
      <c r="BE1" s="89">
        <f>Dispersivity!$Z$4</f>
        <v>0.95</v>
      </c>
      <c r="BF1" s="89">
        <f>Dispersivity!$Z$5</f>
        <v>0.9</v>
      </c>
      <c r="BG1" s="89">
        <f>Dispersivity!$Z$6</f>
        <v>0.8</v>
      </c>
      <c r="BH1" s="89">
        <f>Dispersivity!$Z$7</f>
        <v>0.9</v>
      </c>
      <c r="BI1" s="89">
        <f>Dispersivity!$Z$8</f>
        <v>0.95</v>
      </c>
      <c r="BJ1" s="89">
        <f>Dispersivity!$Z$9</f>
        <v>0.99</v>
      </c>
      <c r="BW1" s="2"/>
      <c r="BX1" s="89">
        <f>Dispersivity!$Z$3</f>
        <v>0.99</v>
      </c>
      <c r="BY1" s="89">
        <f>Dispersivity!$Z$4</f>
        <v>0.95</v>
      </c>
      <c r="BZ1" s="89">
        <f>Dispersivity!$Z$5</f>
        <v>0.9</v>
      </c>
      <c r="CA1" s="89">
        <f>Dispersivity!$Z$6</f>
        <v>0.8</v>
      </c>
      <c r="CB1" s="89">
        <f>Dispersivity!$Z$7</f>
        <v>0.9</v>
      </c>
      <c r="CC1" s="89">
        <f>Dispersivity!$Z$8</f>
        <v>0.95</v>
      </c>
      <c r="CD1" s="89">
        <f>Dispersivity!$Z$9</f>
        <v>0.99</v>
      </c>
    </row>
    <row r="2" spans="1:84" x14ac:dyDescent="0.3">
      <c r="E2" s="104" t="s">
        <v>112</v>
      </c>
      <c r="F2" s="105">
        <v>3.14</v>
      </c>
      <c r="BC2" s="90" t="s">
        <v>164</v>
      </c>
      <c r="BD2" s="30">
        <f>Dispersivity!$AB$3</f>
        <v>1500</v>
      </c>
      <c r="BE2" s="30">
        <f>Dispersivity!$AB$4</f>
        <v>700</v>
      </c>
      <c r="BF2" s="30">
        <f>Dispersivity!$AB$5</f>
        <v>530</v>
      </c>
      <c r="BG2" s="30">
        <f>Dispersivity!$AB$6</f>
        <v>370</v>
      </c>
      <c r="BH2" s="30">
        <f>Dispersivity!$AB$7</f>
        <v>530</v>
      </c>
      <c r="BI2" s="30">
        <f>Dispersivity!$AB$8</f>
        <v>700</v>
      </c>
      <c r="BJ2" s="30">
        <f>Dispersivity!$AB$9</f>
        <v>1500</v>
      </c>
      <c r="BK2" s="21"/>
      <c r="BL2" s="21"/>
      <c r="BW2" s="90" t="s">
        <v>164</v>
      </c>
      <c r="BX2" s="30">
        <f>Dispersivity!$AB$3</f>
        <v>1500</v>
      </c>
      <c r="BY2" s="30">
        <f>Dispersivity!$AB$4</f>
        <v>700</v>
      </c>
      <c r="BZ2" s="30">
        <f>Dispersivity!$AB$5</f>
        <v>530</v>
      </c>
      <c r="CA2" s="30">
        <f>Dispersivity!$AB$6</f>
        <v>370</v>
      </c>
      <c r="CB2" s="30">
        <f>Dispersivity!$AB$7</f>
        <v>530</v>
      </c>
      <c r="CC2" s="30">
        <f>Dispersivity!$AB$8</f>
        <v>700</v>
      </c>
      <c r="CD2" s="30">
        <f>Dispersivity!$AB$9</f>
        <v>1500</v>
      </c>
      <c r="CE2" s="21"/>
      <c r="CF2" s="21"/>
    </row>
    <row r="3" spans="1:84" x14ac:dyDescent="0.3">
      <c r="A3" s="208" t="s">
        <v>114</v>
      </c>
      <c r="B3" s="208"/>
      <c r="C3" s="208"/>
      <c r="D3" s="208"/>
      <c r="E3" s="208"/>
      <c r="F3" s="208"/>
      <c r="G3" s="208"/>
      <c r="H3" s="209" t="s">
        <v>113</v>
      </c>
      <c r="I3" s="209"/>
      <c r="J3" s="209"/>
      <c r="K3" s="209"/>
      <c r="L3" s="209"/>
      <c r="M3" s="209"/>
      <c r="N3" s="209"/>
      <c r="O3" s="209"/>
      <c r="Z3" s="210" t="s">
        <v>115</v>
      </c>
      <c r="AA3" s="210"/>
      <c r="AB3" s="210"/>
      <c r="AC3" s="210"/>
      <c r="AD3" s="210"/>
      <c r="AE3" s="210"/>
      <c r="AF3" s="210"/>
      <c r="AG3" s="210"/>
      <c r="AJ3" s="211" t="s">
        <v>110</v>
      </c>
      <c r="AK3" s="211"/>
      <c r="AL3" s="211"/>
      <c r="AM3" s="211"/>
      <c r="AN3" s="211"/>
      <c r="AO3" s="211"/>
      <c r="AP3" s="211"/>
      <c r="AQ3" s="211"/>
      <c r="AS3" s="22" t="s">
        <v>140</v>
      </c>
      <c r="AT3" s="43">
        <f>Dispersivity!$Y$3</f>
        <v>1.5000000000000001E-4</v>
      </c>
      <c r="AU3" s="77">
        <f>Dispersivity!$Y$4</f>
        <v>4.4499999999999997E-4</v>
      </c>
      <c r="AV3" s="79">
        <f>Dispersivity!$Y$5</f>
        <v>1.075E-3</v>
      </c>
      <c r="AW3" s="80">
        <f>Dispersivity!$Y$6</f>
        <v>1.8500000000000001E-3</v>
      </c>
      <c r="AX3" s="78">
        <f>Dispersivity!$Y$7</f>
        <v>3.3500000000000001E-3</v>
      </c>
      <c r="AY3" s="76">
        <f>Dispersivity!$Y$8</f>
        <v>1.3250000000000001E-2</v>
      </c>
      <c r="AZ3" s="81">
        <f>Dispersivity!$Y$9</f>
        <v>2.2000000000000002E-2</v>
      </c>
      <c r="BA3" s="46"/>
      <c r="BC3" s="25" t="s">
        <v>140</v>
      </c>
      <c r="BD3" s="43">
        <f>Dispersivity!$Y$3</f>
        <v>1.5000000000000001E-4</v>
      </c>
      <c r="BE3" s="27">
        <f>Dispersivity!$Y$4</f>
        <v>4.4499999999999997E-4</v>
      </c>
      <c r="BF3" s="28">
        <f>Dispersivity!$Y$5</f>
        <v>1.075E-3</v>
      </c>
      <c r="BG3" s="44">
        <f>Dispersivity!$Y$6</f>
        <v>1.8500000000000001E-3</v>
      </c>
      <c r="BH3" s="28">
        <f>Dispersivity!$Y$7</f>
        <v>3.3500000000000001E-3</v>
      </c>
      <c r="BI3" s="27">
        <f>Dispersivity!$Y$8</f>
        <v>1.3250000000000001E-2</v>
      </c>
      <c r="BJ3" s="45">
        <f>Dispersivity!$Y$9</f>
        <v>2.2000000000000002E-2</v>
      </c>
      <c r="BN3" s="43">
        <f>Dispersivity!$Y$3</f>
        <v>1.5000000000000001E-4</v>
      </c>
      <c r="BO3" s="77">
        <f>Dispersivity!$Y$4</f>
        <v>4.4499999999999997E-4</v>
      </c>
      <c r="BP3" s="79">
        <f>Dispersivity!$Y$5</f>
        <v>1.075E-3</v>
      </c>
      <c r="BQ3" s="80">
        <f>Dispersivity!$Y$6</f>
        <v>1.8500000000000001E-3</v>
      </c>
      <c r="BR3" s="78">
        <f>Dispersivity!$Y$7</f>
        <v>3.3500000000000001E-3</v>
      </c>
      <c r="BS3" s="76">
        <f>Dispersivity!$Y$8</f>
        <v>1.3250000000000001E-2</v>
      </c>
      <c r="BT3" s="81">
        <f>Dispersivity!$Y$9</f>
        <v>2.2000000000000002E-2</v>
      </c>
      <c r="BU3" s="46"/>
      <c r="BW3" s="25" t="s">
        <v>140</v>
      </c>
      <c r="BX3" s="43">
        <f>Dispersivity!$Y$3</f>
        <v>1.5000000000000001E-4</v>
      </c>
      <c r="BY3" s="27">
        <f>Dispersivity!$Y$4</f>
        <v>4.4499999999999997E-4</v>
      </c>
      <c r="BZ3" s="28">
        <f>Dispersivity!$Y$5</f>
        <v>1.075E-3</v>
      </c>
      <c r="CA3" s="44">
        <f>Dispersivity!$Y$6</f>
        <v>1.8500000000000001E-3</v>
      </c>
      <c r="CB3" s="28">
        <f>Dispersivity!$Y$7</f>
        <v>3.3500000000000001E-3</v>
      </c>
      <c r="CC3" s="27">
        <f>Dispersivity!$Y$8</f>
        <v>1.3250000000000001E-2</v>
      </c>
      <c r="CD3" s="45">
        <f>Dispersivity!$Y$9</f>
        <v>2.2000000000000002E-2</v>
      </c>
    </row>
    <row r="4" spans="1:84" s="18" customFormat="1" ht="43.2" x14ac:dyDescent="0.3">
      <c r="A4" s="15" t="s">
        <v>0</v>
      </c>
      <c r="B4" s="15" t="s">
        <v>9</v>
      </c>
      <c r="C4" s="15" t="s">
        <v>96</v>
      </c>
      <c r="D4" s="15" t="s">
        <v>97</v>
      </c>
      <c r="E4" s="16" t="s">
        <v>98</v>
      </c>
      <c r="F4" s="15" t="s">
        <v>99</v>
      </c>
      <c r="G4" s="15" t="s">
        <v>100</v>
      </c>
      <c r="H4" s="17" t="s">
        <v>101</v>
      </c>
      <c r="I4" s="17" t="s">
        <v>102</v>
      </c>
      <c r="J4" s="17" t="s">
        <v>103</v>
      </c>
      <c r="K4" s="17" t="s">
        <v>104</v>
      </c>
      <c r="L4" s="17" t="s">
        <v>105</v>
      </c>
      <c r="M4" s="17" t="s">
        <v>106</v>
      </c>
      <c r="N4" s="17" t="s">
        <v>107</v>
      </c>
      <c r="O4" s="17" t="s">
        <v>108</v>
      </c>
      <c r="Q4" s="19" t="s">
        <v>1</v>
      </c>
      <c r="R4" s="19" t="s">
        <v>2</v>
      </c>
      <c r="S4" s="19" t="s">
        <v>3</v>
      </c>
      <c r="T4" s="19" t="s">
        <v>4</v>
      </c>
      <c r="U4" s="19" t="s">
        <v>5</v>
      </c>
      <c r="V4" s="19" t="s">
        <v>6</v>
      </c>
      <c r="W4" s="19" t="s">
        <v>7</v>
      </c>
      <c r="X4" s="19" t="s">
        <v>8</v>
      </c>
      <c r="Z4" s="20" t="s">
        <v>1</v>
      </c>
      <c r="AA4" s="20" t="s">
        <v>2</v>
      </c>
      <c r="AB4" s="20" t="s">
        <v>3</v>
      </c>
      <c r="AC4" s="20" t="s">
        <v>4</v>
      </c>
      <c r="AD4" s="20" t="s">
        <v>5</v>
      </c>
      <c r="AE4" s="20" t="s">
        <v>6</v>
      </c>
      <c r="AF4" s="20" t="s">
        <v>7</v>
      </c>
      <c r="AG4" s="20" t="s">
        <v>8</v>
      </c>
      <c r="AI4" s="20" t="s">
        <v>109</v>
      </c>
      <c r="AJ4" s="19" t="s">
        <v>1</v>
      </c>
      <c r="AK4" s="19" t="s">
        <v>2</v>
      </c>
      <c r="AL4" s="19" t="s">
        <v>3</v>
      </c>
      <c r="AM4" s="19" t="s">
        <v>4</v>
      </c>
      <c r="AN4" s="19" t="s">
        <v>5</v>
      </c>
      <c r="AO4" s="19" t="s">
        <v>6</v>
      </c>
      <c r="AP4" s="19" t="s">
        <v>7</v>
      </c>
      <c r="AQ4" s="19" t="s">
        <v>8</v>
      </c>
      <c r="AT4" s="23" t="s">
        <v>141</v>
      </c>
      <c r="AU4" s="23" t="s">
        <v>142</v>
      </c>
      <c r="AV4" s="23" t="s">
        <v>143</v>
      </c>
      <c r="AW4" s="23" t="s">
        <v>144</v>
      </c>
      <c r="AX4" s="23" t="s">
        <v>145</v>
      </c>
      <c r="AY4" s="23" t="s">
        <v>146</v>
      </c>
      <c r="AZ4" s="23" t="s">
        <v>147</v>
      </c>
      <c r="BA4" s="23"/>
      <c r="BC4" s="26" t="s">
        <v>110</v>
      </c>
      <c r="BD4" s="23" t="s">
        <v>141</v>
      </c>
      <c r="BE4" s="23" t="s">
        <v>142</v>
      </c>
      <c r="BF4" s="23" t="s">
        <v>143</v>
      </c>
      <c r="BG4" s="23" t="s">
        <v>144</v>
      </c>
      <c r="BH4" s="23" t="s">
        <v>145</v>
      </c>
      <c r="BI4" s="23" t="s">
        <v>146</v>
      </c>
      <c r="BJ4" s="23" t="s">
        <v>147</v>
      </c>
      <c r="BK4" s="23"/>
      <c r="BL4" s="23"/>
      <c r="BN4" s="101" t="s">
        <v>177</v>
      </c>
      <c r="BO4" s="101" t="s">
        <v>178</v>
      </c>
      <c r="BP4" s="101" t="s">
        <v>179</v>
      </c>
      <c r="BQ4" s="101" t="s">
        <v>180</v>
      </c>
      <c r="BR4" s="101" t="s">
        <v>181</v>
      </c>
      <c r="BS4" s="101" t="s">
        <v>182</v>
      </c>
      <c r="BT4" s="101" t="s">
        <v>183</v>
      </c>
      <c r="BU4" s="23"/>
      <c r="BW4" s="26" t="s">
        <v>110</v>
      </c>
      <c r="BX4" s="101" t="s">
        <v>177</v>
      </c>
      <c r="BY4" s="101" t="s">
        <v>178</v>
      </c>
      <c r="BZ4" s="101" t="s">
        <v>179</v>
      </c>
      <c r="CA4" s="101" t="s">
        <v>180</v>
      </c>
      <c r="CB4" s="101" t="s">
        <v>181</v>
      </c>
      <c r="CC4" s="101" t="s">
        <v>182</v>
      </c>
      <c r="CD4" s="101" t="s">
        <v>183</v>
      </c>
      <c r="CE4" s="23"/>
      <c r="CF4" s="23"/>
    </row>
    <row r="5" spans="1:84" x14ac:dyDescent="0.3">
      <c r="A5">
        <v>1</v>
      </c>
      <c r="B5" t="s">
        <v>10</v>
      </c>
      <c r="C5">
        <v>7.62</v>
      </c>
      <c r="D5">
        <v>1650</v>
      </c>
      <c r="E5">
        <v>502.92</v>
      </c>
      <c r="F5">
        <v>21.475000000000001</v>
      </c>
      <c r="G5">
        <v>5.9</v>
      </c>
      <c r="H5">
        <v>54320.555929103903</v>
      </c>
      <c r="I5">
        <v>150890.43313640001</v>
      </c>
      <c r="J5">
        <v>134030.59946687601</v>
      </c>
      <c r="K5">
        <v>372307.22074132302</v>
      </c>
      <c r="L5">
        <v>6498.7725471978301</v>
      </c>
      <c r="M5">
        <v>64987.725471978403</v>
      </c>
      <c r="N5">
        <v>6029.5262425228002</v>
      </c>
      <c r="O5">
        <v>60295.262425228</v>
      </c>
      <c r="Q5" s="3">
        <f t="shared" ref="Q5:Q36" si="0">(((3*C5)^2)/(4*PI()*0.1)*($F$2*F5/G5)^2)</f>
        <v>54320.555929103917</v>
      </c>
      <c r="R5" s="3">
        <f t="shared" ref="R5:R36" si="1">(((5*C5)^2)/(4*PI()*0.1)*($F$2*F5/G5)^2)</f>
        <v>150890.43313639978</v>
      </c>
      <c r="S5" s="3">
        <f t="shared" ref="S5:S36" si="2">(PI()*(3*C5)^2)/(16*0.1)*($F$2*F5/G5)^2</f>
        <v>134030.59946687616</v>
      </c>
      <c r="T5" s="3">
        <f t="shared" ref="T5:T36" si="3">(PI()*(5*C5)^2)/(16*0.1)*($F$2*F5/G5)^2</f>
        <v>372307.22074132261</v>
      </c>
      <c r="U5" s="3">
        <f t="shared" ref="U5:U36" si="4">4*C5^2/(PI()*PI()*0.01)*LN((4/PI())*($F$2*F5+G5)/G5)</f>
        <v>6498.7725471978347</v>
      </c>
      <c r="V5" s="3">
        <f t="shared" ref="V5:V36" si="5">4*C5^2/(PI()*PI()*0.001)*LN((4/PI())*($F$2*F5+G5)/G5)</f>
        <v>64987.725471978352</v>
      </c>
      <c r="W5" s="3">
        <f t="shared" ref="W5:W36" si="6">(0.5*C5^2/0.01)*($F$2*F5/G5)^(0.3)</f>
        <v>6029.5262425227975</v>
      </c>
      <c r="X5" s="3">
        <f t="shared" ref="X5:X36" si="7">(0.5*C5^2/0.001)*($F$2*F5/G5)^(0.3)</f>
        <v>60295.262425227978</v>
      </c>
      <c r="Z5">
        <f>Q5/H5</f>
        <v>1.0000000000000002</v>
      </c>
      <c r="AA5">
        <f>R5/I5</f>
        <v>0.99999999999999845</v>
      </c>
      <c r="AB5">
        <f t="shared" ref="AB5:AG20" si="8">S5/J5</f>
        <v>1.0000000000000011</v>
      </c>
      <c r="AC5">
        <f t="shared" si="8"/>
        <v>0.99999999999999889</v>
      </c>
      <c r="AD5">
        <f t="shared" si="8"/>
        <v>1.0000000000000007</v>
      </c>
      <c r="AE5">
        <f t="shared" si="8"/>
        <v>0.99999999999999922</v>
      </c>
      <c r="AF5">
        <f t="shared" si="8"/>
        <v>0.99999999999999956</v>
      </c>
      <c r="AG5">
        <f t="shared" si="8"/>
        <v>0.99999999999999967</v>
      </c>
      <c r="AI5">
        <f>E5-E5</f>
        <v>0</v>
      </c>
      <c r="AJ5" s="5">
        <f>Q5-$E5</f>
        <v>53817.635929103919</v>
      </c>
      <c r="AK5" s="5">
        <f t="shared" ref="AK5:AQ20" si="9">R5-$E5</f>
        <v>150387.51313639976</v>
      </c>
      <c r="AL5" s="5">
        <f t="shared" si="9"/>
        <v>133527.67946687614</v>
      </c>
      <c r="AM5" s="5">
        <f t="shared" si="9"/>
        <v>371804.30074132263</v>
      </c>
      <c r="AN5" s="5">
        <f t="shared" si="9"/>
        <v>5995.8525471978346</v>
      </c>
      <c r="AO5" s="5">
        <f t="shared" si="9"/>
        <v>64484.805471978354</v>
      </c>
      <c r="AP5" s="5">
        <f t="shared" si="9"/>
        <v>5526.6062425227974</v>
      </c>
      <c r="AQ5" s="5">
        <f t="shared" si="9"/>
        <v>59792.34242522798</v>
      </c>
      <c r="AR5" s="5"/>
      <c r="AT5" s="5">
        <f t="shared" ref="AT5:AT36" si="10">4*C5^2/(PI()*PI()*$AT$3)*LN((4/PI())*($F$2*F5+G5)/G5)</f>
        <v>433251.50314652233</v>
      </c>
      <c r="AU5" s="5">
        <f t="shared" ref="AU5:AU36" si="11">4*C5^2/(PI()*PI()*$AU$3)*LN((4/PI())*($F$2*F5+G5)/G5)</f>
        <v>146039.83252129966</v>
      </c>
      <c r="AV5" s="5">
        <f t="shared" ref="AV5:AV36" si="12">4*C5^2/(PI()*PI()*$AV$3)*LN((4/PI())*($F$2*F5+G5)/G5)</f>
        <v>60453.698113468236</v>
      </c>
      <c r="AW5" s="5">
        <f t="shared" ref="AW5:AW36" si="13">4*C5^2/(PI()*PI()*$AW$3)*LN((4/PI())*($F$2*F5+G5)/G5)</f>
        <v>35128.500255123428</v>
      </c>
      <c r="AX5" s="5">
        <f t="shared" ref="AX5:AX36" si="14">4*C5^2/(PI()*PI()*$AX$3)*LN((4/PI())*($F$2*F5+G5)/G5)</f>
        <v>19399.321036411446</v>
      </c>
      <c r="AY5" s="5">
        <f t="shared" ref="AY5:AY36" si="15">4*C5^2/(PI()*PI()*$AY$3)*LN((4/PI())*($F$2*F5+G5)/G5)</f>
        <v>4904.7339978851578</v>
      </c>
      <c r="AZ5" s="5">
        <f t="shared" ref="AZ5:AZ36" si="16">4*C5^2/(PI()*PI()*$AZ$3)*LN((4/PI())*($F$2*F5+G5)/G5)</f>
        <v>2953.9875214535609</v>
      </c>
      <c r="BD5" s="3">
        <f t="shared" ref="BD5:BD36" si="17">AT5-$E5</f>
        <v>432748.58314652235</v>
      </c>
      <c r="BE5" s="3">
        <f t="shared" ref="BE5:BE36" si="18">AU5-$E5</f>
        <v>145536.91252129964</v>
      </c>
      <c r="BF5" s="3">
        <f t="shared" ref="BF5:BF36" si="19">AV5-$E5</f>
        <v>59950.778113468237</v>
      </c>
      <c r="BG5" s="3">
        <f t="shared" ref="BG5:BG36" si="20">AW5-$E5</f>
        <v>34625.58025512343</v>
      </c>
      <c r="BH5" s="3">
        <f t="shared" ref="BH5:BH36" si="21">AX5-$E5</f>
        <v>18896.401036411447</v>
      </c>
      <c r="BI5" s="3">
        <f t="shared" ref="BI5:BI36" si="22">AY5-$E5</f>
        <v>4401.8139978851577</v>
      </c>
      <c r="BJ5" s="3">
        <f t="shared" ref="BJ5:BJ36" si="23">AZ5-$E5</f>
        <v>2451.0675214535609</v>
      </c>
      <c r="BK5" s="3"/>
      <c r="BL5" s="3"/>
      <c r="BN5" s="5">
        <f t="shared" ref="BN5:BN36" si="24">(0.5*C5^2/$BN$3)*($F$2*F5/G5)^(0.3)</f>
        <v>401968.41616818646</v>
      </c>
      <c r="BO5" s="5">
        <f t="shared" ref="BO5:BO36" si="25">(0.5*C5^2/$BO$3)*($F$2*F5/G5)^(0.3)</f>
        <v>135494.97174208536</v>
      </c>
      <c r="BP5" s="5">
        <f t="shared" ref="BP5:BP36" si="26">(0.5*C5^2/$BP$3)*($F$2*F5/G5)^(0.3)</f>
        <v>56088.616209514395</v>
      </c>
      <c r="BQ5" s="5">
        <f t="shared" ref="BQ5:BQ36" si="27">(0.5*C5^2/$BQ$3)*($F$2*F5/G5)^(0.3)</f>
        <v>32592.033743366472</v>
      </c>
      <c r="BR5" s="5">
        <f t="shared" ref="BR5:BR36" si="28">(0.5*C5^2/$BR$3)*($F$2*F5/G5)^(0.3)</f>
        <v>17998.585798575517</v>
      </c>
      <c r="BS5" s="5">
        <f t="shared" ref="BS5:BS36" si="29">(0.5*C5^2/$BS$3)*($F$2*F5/G5)^(0.3)</f>
        <v>4550.5858434134325</v>
      </c>
      <c r="BT5" s="5">
        <f t="shared" ref="BT5:BT36" si="30">(0.5*C5^2/$BT$3)*($F$2*F5/G5)^(0.3)</f>
        <v>2740.6937466012714</v>
      </c>
      <c r="BX5" s="3">
        <f t="shared" ref="BX5:BX68" si="31">BN5-$E5</f>
        <v>401465.49616818648</v>
      </c>
      <c r="BY5" s="3">
        <f t="shared" ref="BY5:BY68" si="32">BO5-$E5</f>
        <v>134992.05174208534</v>
      </c>
      <c r="BZ5" s="3">
        <f t="shared" ref="BZ5:BZ68" si="33">BP5-$E5</f>
        <v>55585.696209514397</v>
      </c>
      <c r="CA5" s="3">
        <f t="shared" ref="CA5:CA68" si="34">BQ5-$E5</f>
        <v>32089.113743366473</v>
      </c>
      <c r="CB5" s="3">
        <f t="shared" ref="CB5:CB68" si="35">BR5-$E5</f>
        <v>17495.665798575519</v>
      </c>
      <c r="CC5" s="3">
        <f t="shared" ref="CC5:CC68" si="36">BS5-$E5</f>
        <v>4047.6658434134324</v>
      </c>
      <c r="CD5" s="3">
        <f t="shared" ref="CD5:CD68" si="37">BT5-$E5</f>
        <v>2237.7737466012713</v>
      </c>
      <c r="CE5" s="3"/>
      <c r="CF5" s="3"/>
    </row>
    <row r="6" spans="1:84" x14ac:dyDescent="0.3">
      <c r="A6">
        <v>2</v>
      </c>
      <c r="B6" t="s">
        <v>11</v>
      </c>
      <c r="C6">
        <v>9.1440000000000001</v>
      </c>
      <c r="D6">
        <v>900</v>
      </c>
      <c r="E6">
        <v>274.32</v>
      </c>
      <c r="F6">
        <v>3.552</v>
      </c>
      <c r="G6">
        <v>6.9</v>
      </c>
      <c r="H6">
        <v>1564.63164277278</v>
      </c>
      <c r="I6">
        <v>4346.1990077021701</v>
      </c>
      <c r="J6">
        <v>3860.5738368984698</v>
      </c>
      <c r="K6">
        <v>10723.8162136069</v>
      </c>
      <c r="L6">
        <v>4077.8572921874902</v>
      </c>
      <c r="M6">
        <v>40778.572921874897</v>
      </c>
      <c r="N6">
        <v>4828.4583931891302</v>
      </c>
      <c r="O6">
        <v>48284.583931891299</v>
      </c>
      <c r="Q6" s="3">
        <f t="shared" si="0"/>
        <v>1564.6316427727797</v>
      </c>
      <c r="R6" s="3">
        <f t="shared" si="1"/>
        <v>4346.1990077021665</v>
      </c>
      <c r="S6" s="3">
        <f t="shared" si="2"/>
        <v>3860.5738368984748</v>
      </c>
      <c r="T6" s="3">
        <f t="shared" si="3"/>
        <v>10723.816213606873</v>
      </c>
      <c r="U6" s="3">
        <f t="shared" si="4"/>
        <v>4077.8572921874916</v>
      </c>
      <c r="V6" s="3">
        <f t="shared" si="5"/>
        <v>40778.572921874918</v>
      </c>
      <c r="W6" s="3">
        <f t="shared" si="6"/>
        <v>4828.4583931891302</v>
      </c>
      <c r="X6" s="3">
        <f t="shared" si="7"/>
        <v>48284.583931891291</v>
      </c>
      <c r="Z6">
        <f t="shared" ref="Z6:AG49" si="38">Q6/H6</f>
        <v>0.99999999999999989</v>
      </c>
      <c r="AA6">
        <f t="shared" si="38"/>
        <v>0.99999999999999911</v>
      </c>
      <c r="AB6">
        <f t="shared" si="8"/>
        <v>1.0000000000000013</v>
      </c>
      <c r="AC6">
        <f t="shared" si="8"/>
        <v>0.99999999999999745</v>
      </c>
      <c r="AD6">
        <f t="shared" si="8"/>
        <v>1.0000000000000004</v>
      </c>
      <c r="AE6">
        <f t="shared" si="8"/>
        <v>1.0000000000000004</v>
      </c>
      <c r="AF6">
        <f t="shared" si="8"/>
        <v>1</v>
      </c>
      <c r="AG6">
        <f t="shared" si="8"/>
        <v>0.99999999999999989</v>
      </c>
      <c r="AI6">
        <f t="shared" ref="AI6:AI69" si="39">E6-E6</f>
        <v>0</v>
      </c>
      <c r="AJ6" s="5">
        <f t="shared" ref="AJ6:AQ50" si="40">Q6-$E6</f>
        <v>1290.3116427727798</v>
      </c>
      <c r="AK6" s="5">
        <f t="shared" si="9"/>
        <v>4071.8790077021663</v>
      </c>
      <c r="AL6" s="5">
        <f t="shared" si="9"/>
        <v>3586.2538368984747</v>
      </c>
      <c r="AM6" s="5">
        <f t="shared" si="9"/>
        <v>10449.496213606873</v>
      </c>
      <c r="AN6" s="5">
        <f t="shared" si="9"/>
        <v>3803.5372921874914</v>
      </c>
      <c r="AO6" s="5">
        <f t="shared" si="9"/>
        <v>40504.252921874919</v>
      </c>
      <c r="AP6" s="5">
        <f t="shared" si="9"/>
        <v>4554.1383931891305</v>
      </c>
      <c r="AQ6" s="5">
        <f t="shared" si="9"/>
        <v>48010.263931891292</v>
      </c>
      <c r="AR6" s="5"/>
      <c r="AT6" s="5">
        <f t="shared" si="10"/>
        <v>271857.15281249944</v>
      </c>
      <c r="AU6" s="5">
        <f t="shared" si="11"/>
        <v>91637.242521067237</v>
      </c>
      <c r="AV6" s="5">
        <f t="shared" si="12"/>
        <v>37933.556206395275</v>
      </c>
      <c r="AW6" s="5">
        <f t="shared" si="13"/>
        <v>22042.471849662117</v>
      </c>
      <c r="AX6" s="5">
        <f t="shared" si="14"/>
        <v>12172.708334888035</v>
      </c>
      <c r="AY6" s="5">
        <f t="shared" si="15"/>
        <v>3077.6281450471633</v>
      </c>
      <c r="AZ6" s="5">
        <f t="shared" si="16"/>
        <v>1853.5714964488598</v>
      </c>
      <c r="BD6" s="3">
        <f t="shared" si="17"/>
        <v>271582.83281249943</v>
      </c>
      <c r="BE6" s="3">
        <f t="shared" si="18"/>
        <v>91362.92252106723</v>
      </c>
      <c r="BF6" s="3">
        <f t="shared" si="19"/>
        <v>37659.236206395275</v>
      </c>
      <c r="BG6" s="3">
        <f t="shared" si="20"/>
        <v>21768.151849662117</v>
      </c>
      <c r="BH6" s="3">
        <f t="shared" si="21"/>
        <v>11898.388334888035</v>
      </c>
      <c r="BI6" s="3">
        <f t="shared" si="22"/>
        <v>2803.3081450471632</v>
      </c>
      <c r="BJ6" s="3">
        <f t="shared" si="23"/>
        <v>1579.2514964488598</v>
      </c>
      <c r="BK6" s="3"/>
      <c r="BL6" s="3"/>
      <c r="BN6" s="5">
        <f t="shared" si="24"/>
        <v>321897.22621260863</v>
      </c>
      <c r="BO6" s="5">
        <f t="shared" si="25"/>
        <v>108504.68299301415</v>
      </c>
      <c r="BP6" s="5">
        <f t="shared" si="26"/>
        <v>44915.89202966632</v>
      </c>
      <c r="BQ6" s="5">
        <f t="shared" si="27"/>
        <v>26099.775098319617</v>
      </c>
      <c r="BR6" s="5">
        <f t="shared" si="28"/>
        <v>14413.30863638546</v>
      </c>
      <c r="BS6" s="5">
        <f t="shared" si="29"/>
        <v>3644.1195420295312</v>
      </c>
      <c r="BT6" s="5">
        <f t="shared" si="30"/>
        <v>2194.7538150859677</v>
      </c>
      <c r="BX6" s="3">
        <f t="shared" si="31"/>
        <v>321622.90621260862</v>
      </c>
      <c r="BY6" s="3">
        <f t="shared" si="32"/>
        <v>108230.36299301415</v>
      </c>
      <c r="BZ6" s="3">
        <f t="shared" si="33"/>
        <v>44641.57202966632</v>
      </c>
      <c r="CA6" s="3">
        <f t="shared" si="34"/>
        <v>25825.455098319617</v>
      </c>
      <c r="CB6" s="3">
        <f t="shared" si="35"/>
        <v>14138.98863638546</v>
      </c>
      <c r="CC6" s="3">
        <f t="shared" si="36"/>
        <v>3369.799542029531</v>
      </c>
      <c r="CD6" s="3">
        <f t="shared" si="37"/>
        <v>1920.4338150859678</v>
      </c>
      <c r="CE6" s="3"/>
      <c r="CF6" s="3"/>
    </row>
    <row r="7" spans="1:84" x14ac:dyDescent="0.3">
      <c r="A7">
        <v>3</v>
      </c>
      <c r="B7" t="s">
        <v>12</v>
      </c>
      <c r="C7">
        <v>3.048</v>
      </c>
      <c r="D7">
        <v>750</v>
      </c>
      <c r="E7">
        <v>228.6</v>
      </c>
      <c r="F7">
        <v>28</v>
      </c>
      <c r="G7">
        <v>7.1</v>
      </c>
      <c r="H7">
        <v>10202.8436650228</v>
      </c>
      <c r="I7">
        <v>28341.232402841</v>
      </c>
      <c r="J7">
        <v>25174.507684983801</v>
      </c>
      <c r="K7">
        <v>69929.188013844003</v>
      </c>
      <c r="L7">
        <v>1067.6491691808701</v>
      </c>
      <c r="M7">
        <v>10676.4916918087</v>
      </c>
      <c r="N7">
        <v>988.20882711588797</v>
      </c>
      <c r="O7">
        <v>9882.0882711588802</v>
      </c>
      <c r="Q7" s="3">
        <f t="shared" si="0"/>
        <v>10202.843665022769</v>
      </c>
      <c r="R7" s="3">
        <f t="shared" si="1"/>
        <v>28341.232402841022</v>
      </c>
      <c r="S7" s="3">
        <f t="shared" si="2"/>
        <v>25174.507684983844</v>
      </c>
      <c r="T7" s="3">
        <f t="shared" si="3"/>
        <v>69929.188013844017</v>
      </c>
      <c r="U7" s="3">
        <f t="shared" si="4"/>
        <v>1067.6491691808662</v>
      </c>
      <c r="V7" s="3">
        <f t="shared" si="5"/>
        <v>10676.491691808662</v>
      </c>
      <c r="W7" s="3">
        <f t="shared" si="6"/>
        <v>988.20882711588831</v>
      </c>
      <c r="X7" s="3">
        <f t="shared" si="7"/>
        <v>9882.088271158882</v>
      </c>
      <c r="Z7">
        <f t="shared" si="38"/>
        <v>0.999999999999997</v>
      </c>
      <c r="AA7">
        <f t="shared" si="38"/>
        <v>1.0000000000000007</v>
      </c>
      <c r="AB7">
        <f t="shared" si="8"/>
        <v>1.0000000000000018</v>
      </c>
      <c r="AC7">
        <f t="shared" si="8"/>
        <v>1.0000000000000002</v>
      </c>
      <c r="AD7">
        <f t="shared" si="8"/>
        <v>0.99999999999999634</v>
      </c>
      <c r="AE7">
        <f t="shared" si="8"/>
        <v>0.99999999999999645</v>
      </c>
      <c r="AF7">
        <f t="shared" si="8"/>
        <v>1.0000000000000004</v>
      </c>
      <c r="AG7">
        <f t="shared" si="8"/>
        <v>1.0000000000000002</v>
      </c>
      <c r="AI7">
        <f t="shared" si="39"/>
        <v>0</v>
      </c>
      <c r="AJ7" s="5">
        <f t="shared" si="40"/>
        <v>9974.2436650227683</v>
      </c>
      <c r="AK7" s="5">
        <f t="shared" si="9"/>
        <v>28112.632402841024</v>
      </c>
      <c r="AL7" s="5">
        <f t="shared" si="9"/>
        <v>24945.907684983846</v>
      </c>
      <c r="AM7" s="5">
        <f t="shared" si="9"/>
        <v>69700.588013844012</v>
      </c>
      <c r="AN7" s="5">
        <f t="shared" si="9"/>
        <v>839.04916918086622</v>
      </c>
      <c r="AO7" s="5">
        <f t="shared" si="9"/>
        <v>10447.891691808662</v>
      </c>
      <c r="AP7" s="5">
        <f t="shared" si="9"/>
        <v>759.60882711588829</v>
      </c>
      <c r="AQ7" s="5">
        <f t="shared" si="9"/>
        <v>9653.4882711588816</v>
      </c>
      <c r="AR7" s="5"/>
      <c r="AT7" s="5">
        <f t="shared" si="10"/>
        <v>71176.61127872442</v>
      </c>
      <c r="AU7" s="5">
        <f t="shared" si="11"/>
        <v>23992.116161367783</v>
      </c>
      <c r="AV7" s="5">
        <f t="shared" si="12"/>
        <v>9931.6201784266632</v>
      </c>
      <c r="AW7" s="5">
        <f t="shared" si="13"/>
        <v>5771.0765901668437</v>
      </c>
      <c r="AX7" s="5">
        <f t="shared" si="14"/>
        <v>3187.0124453160183</v>
      </c>
      <c r="AY7" s="5">
        <f t="shared" si="15"/>
        <v>805.77295787235187</v>
      </c>
      <c r="AZ7" s="5">
        <f t="shared" si="16"/>
        <v>485.29507690039378</v>
      </c>
      <c r="BD7" s="3">
        <f t="shared" si="17"/>
        <v>70948.011278724414</v>
      </c>
      <c r="BE7" s="3">
        <f t="shared" si="18"/>
        <v>23763.516161367785</v>
      </c>
      <c r="BF7" s="3">
        <f t="shared" si="19"/>
        <v>9703.0201784266628</v>
      </c>
      <c r="BG7" s="3">
        <f t="shared" si="20"/>
        <v>5542.4765901668434</v>
      </c>
      <c r="BH7" s="3">
        <f t="shared" si="21"/>
        <v>2958.4124453160184</v>
      </c>
      <c r="BI7" s="3">
        <f t="shared" si="22"/>
        <v>577.17295787235184</v>
      </c>
      <c r="BJ7" s="3">
        <f t="shared" si="23"/>
        <v>256.69507690039381</v>
      </c>
      <c r="BK7" s="3"/>
      <c r="BL7" s="3"/>
      <c r="BN7" s="5">
        <f t="shared" si="24"/>
        <v>65880.588474392556</v>
      </c>
      <c r="BO7" s="5">
        <f t="shared" si="25"/>
        <v>22206.939935188504</v>
      </c>
      <c r="BP7" s="5">
        <f t="shared" si="26"/>
        <v>9192.6402522408225</v>
      </c>
      <c r="BQ7" s="5">
        <f t="shared" si="27"/>
        <v>5341.6693357615577</v>
      </c>
      <c r="BR7" s="5">
        <f t="shared" si="28"/>
        <v>2949.8770958683235</v>
      </c>
      <c r="BS7" s="5">
        <f t="shared" si="29"/>
        <v>745.8179827289722</v>
      </c>
      <c r="BT7" s="5">
        <f t="shared" si="30"/>
        <v>449.18583050722191</v>
      </c>
      <c r="BX7" s="3">
        <f t="shared" si="31"/>
        <v>65651.98847439255</v>
      </c>
      <c r="BY7" s="3">
        <f t="shared" si="32"/>
        <v>21978.339935188505</v>
      </c>
      <c r="BZ7" s="3">
        <f t="shared" si="33"/>
        <v>8964.0402522408222</v>
      </c>
      <c r="CA7" s="3">
        <f t="shared" si="34"/>
        <v>5113.0693357615573</v>
      </c>
      <c r="CB7" s="3">
        <f t="shared" si="35"/>
        <v>2721.2770958683236</v>
      </c>
      <c r="CC7" s="3">
        <f t="shared" si="36"/>
        <v>517.21798272897217</v>
      </c>
      <c r="CD7" s="3">
        <f t="shared" si="37"/>
        <v>220.58583050722191</v>
      </c>
      <c r="CE7" s="3"/>
      <c r="CF7" s="3"/>
    </row>
    <row r="8" spans="1:84" x14ac:dyDescent="0.3">
      <c r="A8">
        <v>4</v>
      </c>
      <c r="B8" t="s">
        <v>13</v>
      </c>
      <c r="C8">
        <v>6.0960000000000001</v>
      </c>
      <c r="D8">
        <v>3000</v>
      </c>
      <c r="E8">
        <v>914.4</v>
      </c>
      <c r="F8">
        <v>0.44700000000000001</v>
      </c>
      <c r="G8">
        <v>0.8</v>
      </c>
      <c r="H8">
        <v>819.25090632231502</v>
      </c>
      <c r="I8">
        <v>2275.6969620064301</v>
      </c>
      <c r="J8">
        <v>2021.4205876587901</v>
      </c>
      <c r="K8">
        <v>5615.05718794108</v>
      </c>
      <c r="L8">
        <v>1889.82536758417</v>
      </c>
      <c r="M8">
        <v>18898.253675841701</v>
      </c>
      <c r="N8">
        <v>2199.3992684351301</v>
      </c>
      <c r="O8">
        <v>21993.992684351299</v>
      </c>
      <c r="Q8" s="3">
        <f t="shared" si="0"/>
        <v>819.25090632231468</v>
      </c>
      <c r="R8" s="3">
        <f t="shared" si="1"/>
        <v>2275.6969620064297</v>
      </c>
      <c r="S8" s="3">
        <f t="shared" si="2"/>
        <v>2021.4205876587905</v>
      </c>
      <c r="T8" s="3">
        <f t="shared" si="3"/>
        <v>5615.0571879410845</v>
      </c>
      <c r="U8" s="3">
        <f t="shared" si="4"/>
        <v>1889.8253675841725</v>
      </c>
      <c r="V8" s="3">
        <f t="shared" si="5"/>
        <v>18898.253675841723</v>
      </c>
      <c r="W8" s="3">
        <f t="shared" si="6"/>
        <v>2199.3992684351292</v>
      </c>
      <c r="X8" s="3">
        <f t="shared" si="7"/>
        <v>21993.992684351291</v>
      </c>
      <c r="Z8">
        <f t="shared" si="38"/>
        <v>0.99999999999999956</v>
      </c>
      <c r="AA8">
        <f t="shared" si="38"/>
        <v>0.99999999999999978</v>
      </c>
      <c r="AB8">
        <f t="shared" si="8"/>
        <v>1.0000000000000002</v>
      </c>
      <c r="AC8">
        <f t="shared" si="8"/>
        <v>1.0000000000000009</v>
      </c>
      <c r="AD8">
        <f t="shared" si="8"/>
        <v>1.0000000000000013</v>
      </c>
      <c r="AE8">
        <f t="shared" si="8"/>
        <v>1.0000000000000011</v>
      </c>
      <c r="AF8">
        <f t="shared" si="8"/>
        <v>0.99999999999999956</v>
      </c>
      <c r="AG8">
        <f t="shared" si="8"/>
        <v>0.99999999999999967</v>
      </c>
      <c r="AI8">
        <f t="shared" si="39"/>
        <v>0</v>
      </c>
      <c r="AJ8" s="5">
        <f t="shared" si="40"/>
        <v>-95.1490936776853</v>
      </c>
      <c r="AK8" s="5">
        <f t="shared" si="9"/>
        <v>1361.2969620064296</v>
      </c>
      <c r="AL8" s="5">
        <f t="shared" si="9"/>
        <v>1107.0205876587906</v>
      </c>
      <c r="AM8" s="5">
        <f t="shared" si="9"/>
        <v>4700.6571879410849</v>
      </c>
      <c r="AN8" s="5">
        <f t="shared" si="9"/>
        <v>975.42536758417248</v>
      </c>
      <c r="AO8" s="5">
        <f t="shared" si="9"/>
        <v>17983.853675841721</v>
      </c>
      <c r="AP8" s="5">
        <f t="shared" si="9"/>
        <v>1284.9992684351291</v>
      </c>
      <c r="AQ8" s="5">
        <f t="shared" si="9"/>
        <v>21079.59268435129</v>
      </c>
      <c r="AR8" s="5"/>
      <c r="AT8" s="5">
        <f t="shared" si="10"/>
        <v>125988.35783894482</v>
      </c>
      <c r="AU8" s="5">
        <f t="shared" si="11"/>
        <v>42467.985788408369</v>
      </c>
      <c r="AV8" s="5">
        <f t="shared" si="12"/>
        <v>17579.770861248115</v>
      </c>
      <c r="AW8" s="5">
        <f t="shared" si="13"/>
        <v>10215.272257211742</v>
      </c>
      <c r="AX8" s="5">
        <f t="shared" si="14"/>
        <v>5641.269753982604</v>
      </c>
      <c r="AY8" s="5">
        <f t="shared" si="15"/>
        <v>1426.2832962899413</v>
      </c>
      <c r="AZ8" s="5">
        <f t="shared" si="16"/>
        <v>859.01153072007833</v>
      </c>
      <c r="BD8" s="3">
        <f t="shared" si="17"/>
        <v>125073.95783894483</v>
      </c>
      <c r="BE8" s="3">
        <f t="shared" si="18"/>
        <v>41553.585788408367</v>
      </c>
      <c r="BF8" s="3">
        <f t="shared" si="19"/>
        <v>16665.370861248113</v>
      </c>
      <c r="BG8" s="3">
        <f t="shared" si="20"/>
        <v>9300.8722572117422</v>
      </c>
      <c r="BH8" s="3">
        <f t="shared" si="21"/>
        <v>4726.8697539826044</v>
      </c>
      <c r="BI8" s="3">
        <f t="shared" si="22"/>
        <v>511.88329628994131</v>
      </c>
      <c r="BJ8" s="3">
        <f t="shared" si="23"/>
        <v>-55.388469279921651</v>
      </c>
      <c r="BK8" s="3"/>
      <c r="BL8" s="3"/>
      <c r="BN8" s="5">
        <f t="shared" si="24"/>
        <v>146626.61789567527</v>
      </c>
      <c r="BO8" s="5">
        <f t="shared" si="25"/>
        <v>49424.702661463583</v>
      </c>
      <c r="BP8" s="5">
        <f t="shared" si="26"/>
        <v>20459.528078466319</v>
      </c>
      <c r="BQ8" s="5">
        <f t="shared" si="27"/>
        <v>11888.644694243942</v>
      </c>
      <c r="BR8" s="5">
        <f t="shared" si="28"/>
        <v>6565.3709505526249</v>
      </c>
      <c r="BS8" s="5">
        <f t="shared" si="29"/>
        <v>1659.9239761774559</v>
      </c>
      <c r="BT8" s="5">
        <f t="shared" si="30"/>
        <v>999.72694019778589</v>
      </c>
      <c r="BX8" s="3">
        <f t="shared" si="31"/>
        <v>145712.21789567528</v>
      </c>
      <c r="BY8" s="3">
        <f t="shared" si="32"/>
        <v>48510.302661463582</v>
      </c>
      <c r="BZ8" s="3">
        <f t="shared" si="33"/>
        <v>19545.128078466318</v>
      </c>
      <c r="CA8" s="3">
        <f t="shared" si="34"/>
        <v>10974.244694243942</v>
      </c>
      <c r="CB8" s="3">
        <f t="shared" si="35"/>
        <v>5650.9709505526253</v>
      </c>
      <c r="CC8" s="3">
        <f t="shared" si="36"/>
        <v>745.52397617745589</v>
      </c>
      <c r="CD8" s="3">
        <f t="shared" si="37"/>
        <v>85.326940197785916</v>
      </c>
      <c r="CE8" s="3"/>
      <c r="CF8" s="3"/>
    </row>
    <row r="9" spans="1:84" x14ac:dyDescent="0.3">
      <c r="A9">
        <v>5</v>
      </c>
      <c r="B9" t="s">
        <v>14</v>
      </c>
      <c r="C9">
        <v>6.0960000000000001</v>
      </c>
      <c r="D9">
        <v>700</v>
      </c>
      <c r="E9">
        <v>213.36</v>
      </c>
      <c r="F9">
        <v>43.28</v>
      </c>
      <c r="G9">
        <v>12.6</v>
      </c>
      <c r="H9">
        <v>30961.020874159</v>
      </c>
      <c r="I9">
        <v>86002.835761552706</v>
      </c>
      <c r="J9">
        <v>76393.256970454706</v>
      </c>
      <c r="K9">
        <v>212203.49158459599</v>
      </c>
      <c r="L9">
        <v>4079.15813178198</v>
      </c>
      <c r="M9">
        <v>40791.5813178198</v>
      </c>
      <c r="N9">
        <v>3792.3972895852799</v>
      </c>
      <c r="O9">
        <v>37923.972895852799</v>
      </c>
      <c r="Q9" s="3">
        <f t="shared" si="0"/>
        <v>30961.020874158956</v>
      </c>
      <c r="R9" s="3">
        <f t="shared" si="1"/>
        <v>86002.835761552662</v>
      </c>
      <c r="S9" s="3">
        <f t="shared" si="2"/>
        <v>76393.256970454677</v>
      </c>
      <c r="T9" s="3">
        <f t="shared" si="3"/>
        <v>212203.49158459631</v>
      </c>
      <c r="U9" s="3">
        <f t="shared" si="4"/>
        <v>4079.1581317819764</v>
      </c>
      <c r="V9" s="3">
        <f t="shared" si="5"/>
        <v>40791.581317819764</v>
      </c>
      <c r="W9" s="3">
        <f t="shared" si="6"/>
        <v>3792.3972895852767</v>
      </c>
      <c r="X9" s="3">
        <f t="shared" si="7"/>
        <v>37923.972895852763</v>
      </c>
      <c r="Z9">
        <f t="shared" si="38"/>
        <v>0.99999999999999856</v>
      </c>
      <c r="AA9">
        <f t="shared" si="38"/>
        <v>0.99999999999999944</v>
      </c>
      <c r="AB9">
        <f t="shared" si="8"/>
        <v>0.99999999999999967</v>
      </c>
      <c r="AC9">
        <f t="shared" si="8"/>
        <v>1.0000000000000016</v>
      </c>
      <c r="AD9">
        <f t="shared" si="8"/>
        <v>0.99999999999999911</v>
      </c>
      <c r="AE9">
        <f t="shared" si="8"/>
        <v>0.99999999999999911</v>
      </c>
      <c r="AF9">
        <f t="shared" si="8"/>
        <v>0.99999999999999911</v>
      </c>
      <c r="AG9">
        <f t="shared" si="8"/>
        <v>0.999999999999999</v>
      </c>
      <c r="AI9">
        <f t="shared" si="39"/>
        <v>0</v>
      </c>
      <c r="AJ9" s="5">
        <f t="shared" si="40"/>
        <v>30747.660874158955</v>
      </c>
      <c r="AK9" s="5">
        <f t="shared" si="9"/>
        <v>85789.475761552661</v>
      </c>
      <c r="AL9" s="5">
        <f t="shared" si="9"/>
        <v>76179.896970454676</v>
      </c>
      <c r="AM9" s="5">
        <f t="shared" si="9"/>
        <v>211990.13158459633</v>
      </c>
      <c r="AN9" s="5">
        <f t="shared" si="9"/>
        <v>3865.7981317819763</v>
      </c>
      <c r="AO9" s="5">
        <f t="shared" si="9"/>
        <v>40578.221317819763</v>
      </c>
      <c r="AP9" s="5">
        <f t="shared" si="9"/>
        <v>3579.0372895852765</v>
      </c>
      <c r="AQ9" s="5">
        <f t="shared" si="9"/>
        <v>37710.612895852762</v>
      </c>
      <c r="AR9" s="5"/>
      <c r="AT9" s="5">
        <f t="shared" si="10"/>
        <v>271943.87545213173</v>
      </c>
      <c r="AU9" s="5">
        <f t="shared" si="11"/>
        <v>91666.474871505096</v>
      </c>
      <c r="AV9" s="5">
        <f t="shared" si="12"/>
        <v>37945.657039832338</v>
      </c>
      <c r="AW9" s="5">
        <f t="shared" si="13"/>
        <v>22049.503415037707</v>
      </c>
      <c r="AX9" s="5">
        <f t="shared" si="14"/>
        <v>12176.591438155152</v>
      </c>
      <c r="AY9" s="5">
        <f t="shared" si="15"/>
        <v>3078.60991077885</v>
      </c>
      <c r="AZ9" s="5">
        <f t="shared" si="16"/>
        <v>1854.1627871736257</v>
      </c>
      <c r="BD9" s="3">
        <f t="shared" si="17"/>
        <v>271730.51545213175</v>
      </c>
      <c r="BE9" s="3">
        <f t="shared" si="18"/>
        <v>91453.114871505095</v>
      </c>
      <c r="BF9" s="3">
        <f t="shared" si="19"/>
        <v>37732.297039832338</v>
      </c>
      <c r="BG9" s="3">
        <f t="shared" si="20"/>
        <v>21836.143415037706</v>
      </c>
      <c r="BH9" s="3">
        <f t="shared" si="21"/>
        <v>11963.231438155151</v>
      </c>
      <c r="BI9" s="3">
        <f t="shared" si="22"/>
        <v>2865.2499107788499</v>
      </c>
      <c r="BJ9" s="3">
        <f t="shared" si="23"/>
        <v>1640.8027871736258</v>
      </c>
      <c r="BK9" s="3"/>
      <c r="BL9" s="3"/>
      <c r="BN9" s="5">
        <f t="shared" si="24"/>
        <v>252826.48597235174</v>
      </c>
      <c r="BO9" s="5">
        <f t="shared" si="25"/>
        <v>85222.411001916334</v>
      </c>
      <c r="BP9" s="5">
        <f t="shared" si="26"/>
        <v>35278.114321723508</v>
      </c>
      <c r="BQ9" s="5">
        <f t="shared" si="27"/>
        <v>20499.44480856906</v>
      </c>
      <c r="BR9" s="5">
        <f t="shared" si="28"/>
        <v>11320.588924135154</v>
      </c>
      <c r="BS9" s="5">
        <f t="shared" si="29"/>
        <v>2862.1866336492649</v>
      </c>
      <c r="BT9" s="5">
        <f t="shared" si="30"/>
        <v>1723.8169498114889</v>
      </c>
      <c r="BX9" s="3">
        <f t="shared" si="31"/>
        <v>252613.12597235176</v>
      </c>
      <c r="BY9" s="3">
        <f t="shared" si="32"/>
        <v>85009.051001916334</v>
      </c>
      <c r="BZ9" s="3">
        <f t="shared" si="33"/>
        <v>35064.754321723507</v>
      </c>
      <c r="CA9" s="3">
        <f t="shared" si="34"/>
        <v>20286.08480856906</v>
      </c>
      <c r="CB9" s="3">
        <f t="shared" si="35"/>
        <v>11107.228924135154</v>
      </c>
      <c r="CC9" s="3">
        <f t="shared" si="36"/>
        <v>2648.8266336492647</v>
      </c>
      <c r="CD9" s="3">
        <f t="shared" si="37"/>
        <v>1510.4569498114888</v>
      </c>
      <c r="CE9" s="3"/>
      <c r="CF9" s="3"/>
    </row>
    <row r="10" spans="1:84" x14ac:dyDescent="0.3">
      <c r="A10">
        <v>6</v>
      </c>
      <c r="B10" t="s">
        <v>15</v>
      </c>
      <c r="C10">
        <v>3.048</v>
      </c>
      <c r="D10">
        <v>850</v>
      </c>
      <c r="E10">
        <v>259.08</v>
      </c>
      <c r="F10">
        <v>5.2610000000000001</v>
      </c>
      <c r="G10">
        <v>10.9</v>
      </c>
      <c r="H10">
        <v>152.82889555316001</v>
      </c>
      <c r="I10">
        <v>424.52470986988999</v>
      </c>
      <c r="J10">
        <v>377.09018504127499</v>
      </c>
      <c r="K10">
        <v>1047.4727362257599</v>
      </c>
      <c r="L10">
        <v>438.29310229435703</v>
      </c>
      <c r="M10">
        <v>4382.9310229435696</v>
      </c>
      <c r="N10">
        <v>526.22486485341801</v>
      </c>
      <c r="O10">
        <v>5262.2486485341797</v>
      </c>
      <c r="Q10" s="3">
        <f t="shared" si="0"/>
        <v>152.82889555316049</v>
      </c>
      <c r="R10" s="3">
        <f t="shared" si="1"/>
        <v>424.52470986989022</v>
      </c>
      <c r="S10" s="3">
        <f t="shared" si="2"/>
        <v>377.09018504127459</v>
      </c>
      <c r="T10" s="3">
        <f t="shared" si="3"/>
        <v>1047.4727362257627</v>
      </c>
      <c r="U10" s="3">
        <f t="shared" si="4"/>
        <v>438.29310229435731</v>
      </c>
      <c r="V10" s="3">
        <f t="shared" si="5"/>
        <v>4382.9310229435732</v>
      </c>
      <c r="W10" s="3">
        <f t="shared" si="6"/>
        <v>526.22486485341835</v>
      </c>
      <c r="X10" s="3">
        <f t="shared" si="7"/>
        <v>5262.2486485341833</v>
      </c>
      <c r="Z10">
        <f t="shared" si="38"/>
        <v>1.0000000000000031</v>
      </c>
      <c r="AA10">
        <f t="shared" si="38"/>
        <v>1.0000000000000004</v>
      </c>
      <c r="AB10">
        <f t="shared" si="8"/>
        <v>0.99999999999999889</v>
      </c>
      <c r="AC10">
        <f t="shared" si="8"/>
        <v>1.0000000000000027</v>
      </c>
      <c r="AD10">
        <f t="shared" si="8"/>
        <v>1.0000000000000007</v>
      </c>
      <c r="AE10">
        <f t="shared" si="8"/>
        <v>1.0000000000000009</v>
      </c>
      <c r="AF10">
        <f t="shared" si="8"/>
        <v>1.0000000000000007</v>
      </c>
      <c r="AG10">
        <f t="shared" si="8"/>
        <v>1.0000000000000007</v>
      </c>
      <c r="AI10">
        <f t="shared" si="39"/>
        <v>0</v>
      </c>
      <c r="AJ10" s="5">
        <f t="shared" si="40"/>
        <v>-106.25110444683949</v>
      </c>
      <c r="AK10" s="5">
        <f t="shared" si="9"/>
        <v>165.44470986989023</v>
      </c>
      <c r="AL10" s="5">
        <f t="shared" si="9"/>
        <v>118.01018504127461</v>
      </c>
      <c r="AM10" s="5">
        <f t="shared" si="9"/>
        <v>788.39273622576275</v>
      </c>
      <c r="AN10" s="5">
        <f t="shared" si="9"/>
        <v>179.21310229435733</v>
      </c>
      <c r="AO10" s="5">
        <f t="shared" si="9"/>
        <v>4123.8510229435733</v>
      </c>
      <c r="AP10" s="5">
        <f t="shared" si="9"/>
        <v>267.14486485341837</v>
      </c>
      <c r="AQ10" s="5">
        <f t="shared" si="9"/>
        <v>5003.1686485341834</v>
      </c>
      <c r="AR10" s="5"/>
      <c r="AT10" s="5">
        <f t="shared" si="10"/>
        <v>29219.540152957154</v>
      </c>
      <c r="AU10" s="5">
        <f t="shared" si="11"/>
        <v>9849.2831976260077</v>
      </c>
      <c r="AV10" s="5">
        <f t="shared" si="12"/>
        <v>4077.1451376219284</v>
      </c>
      <c r="AW10" s="5">
        <f t="shared" si="13"/>
        <v>2369.151904293823</v>
      </c>
      <c r="AX10" s="5">
        <f t="shared" si="14"/>
        <v>1308.3376187891261</v>
      </c>
      <c r="AY10" s="5">
        <f t="shared" si="15"/>
        <v>330.78724701460925</v>
      </c>
      <c r="AZ10" s="5">
        <f t="shared" si="16"/>
        <v>199.22413740652604</v>
      </c>
      <c r="BD10" s="3">
        <f t="shared" si="17"/>
        <v>28960.460152957152</v>
      </c>
      <c r="BE10" s="3">
        <f t="shared" si="18"/>
        <v>9590.2031976260077</v>
      </c>
      <c r="BF10" s="3">
        <f t="shared" si="19"/>
        <v>3818.0651376219284</v>
      </c>
      <c r="BG10" s="3">
        <f t="shared" si="20"/>
        <v>2110.0719042938231</v>
      </c>
      <c r="BH10" s="3">
        <f t="shared" si="21"/>
        <v>1049.2576187891261</v>
      </c>
      <c r="BI10" s="3">
        <f t="shared" si="22"/>
        <v>71.707247014609266</v>
      </c>
      <c r="BJ10" s="3">
        <f t="shared" si="23"/>
        <v>-59.855862593473944</v>
      </c>
      <c r="BK10" s="3"/>
      <c r="BL10" s="3"/>
      <c r="BN10" s="5">
        <f t="shared" si="24"/>
        <v>35081.657656894553</v>
      </c>
      <c r="BO10" s="5">
        <f t="shared" si="25"/>
        <v>11825.277861874571</v>
      </c>
      <c r="BP10" s="5">
        <f t="shared" si="26"/>
        <v>4895.1150218922639</v>
      </c>
      <c r="BQ10" s="5">
        <f t="shared" si="27"/>
        <v>2844.4587289373962</v>
      </c>
      <c r="BR10" s="5">
        <f t="shared" si="28"/>
        <v>1570.8204920997564</v>
      </c>
      <c r="BS10" s="5">
        <f t="shared" si="29"/>
        <v>397.15084139880622</v>
      </c>
      <c r="BT10" s="5">
        <f t="shared" si="30"/>
        <v>239.19312038791742</v>
      </c>
      <c r="BX10" s="3">
        <f t="shared" si="31"/>
        <v>34822.577656894551</v>
      </c>
      <c r="BY10" s="3">
        <f t="shared" si="32"/>
        <v>11566.197861874571</v>
      </c>
      <c r="BZ10" s="3">
        <f t="shared" si="33"/>
        <v>4636.035021892264</v>
      </c>
      <c r="CA10" s="3">
        <f t="shared" si="34"/>
        <v>2585.3787289373963</v>
      </c>
      <c r="CB10" s="3">
        <f t="shared" si="35"/>
        <v>1311.7404920997565</v>
      </c>
      <c r="CC10" s="3">
        <f t="shared" si="36"/>
        <v>138.07084139880624</v>
      </c>
      <c r="CD10" s="3">
        <f t="shared" si="37"/>
        <v>-19.886879612082566</v>
      </c>
      <c r="CE10" s="3"/>
      <c r="CF10" s="3"/>
    </row>
    <row r="11" spans="1:84" x14ac:dyDescent="0.3">
      <c r="A11">
        <v>7</v>
      </c>
      <c r="B11" t="s">
        <v>16</v>
      </c>
      <c r="C11">
        <v>7.62</v>
      </c>
      <c r="D11">
        <v>300</v>
      </c>
      <c r="E11">
        <v>91.44</v>
      </c>
      <c r="F11">
        <v>4.03</v>
      </c>
      <c r="G11">
        <v>3.8</v>
      </c>
      <c r="H11">
        <v>4611.5272926677098</v>
      </c>
      <c r="I11">
        <v>12809.7980351881</v>
      </c>
      <c r="J11">
        <v>11378.487515864201</v>
      </c>
      <c r="K11">
        <v>31606.9097662895</v>
      </c>
      <c r="L11">
        <v>4017.3566457330598</v>
      </c>
      <c r="M11">
        <v>40173.566457330598</v>
      </c>
      <c r="N11">
        <v>4165.0025946635196</v>
      </c>
      <c r="O11">
        <v>41650.0259466352</v>
      </c>
      <c r="Q11" s="3">
        <f t="shared" si="0"/>
        <v>4611.5272926677135</v>
      </c>
      <c r="R11" s="3">
        <f t="shared" si="1"/>
        <v>12809.798035188092</v>
      </c>
      <c r="S11" s="3">
        <f t="shared" si="2"/>
        <v>11378.487515864237</v>
      </c>
      <c r="T11" s="3">
        <f t="shared" si="3"/>
        <v>31606.909766289547</v>
      </c>
      <c r="U11" s="3">
        <f t="shared" si="4"/>
        <v>4017.356645733058</v>
      </c>
      <c r="V11" s="3">
        <f t="shared" si="5"/>
        <v>40173.566457330584</v>
      </c>
      <c r="W11" s="3">
        <f t="shared" si="6"/>
        <v>4165.0025946635142</v>
      </c>
      <c r="X11" s="3">
        <f t="shared" si="7"/>
        <v>41650.025946635149</v>
      </c>
      <c r="Z11">
        <f t="shared" si="38"/>
        <v>1.0000000000000009</v>
      </c>
      <c r="AA11">
        <f t="shared" si="38"/>
        <v>0.99999999999999944</v>
      </c>
      <c r="AB11">
        <f t="shared" si="8"/>
        <v>1.0000000000000031</v>
      </c>
      <c r="AC11">
        <f t="shared" si="8"/>
        <v>1.0000000000000016</v>
      </c>
      <c r="AD11">
        <f t="shared" si="8"/>
        <v>0.99999999999999956</v>
      </c>
      <c r="AE11">
        <f t="shared" si="8"/>
        <v>0.99999999999999967</v>
      </c>
      <c r="AF11">
        <f t="shared" si="8"/>
        <v>0.99999999999999867</v>
      </c>
      <c r="AG11">
        <f t="shared" si="8"/>
        <v>0.99999999999999878</v>
      </c>
      <c r="AI11">
        <f t="shared" si="39"/>
        <v>0</v>
      </c>
      <c r="AJ11" s="5">
        <f t="shared" si="40"/>
        <v>4520.0872926677139</v>
      </c>
      <c r="AK11" s="5">
        <f t="shared" si="9"/>
        <v>12718.358035188092</v>
      </c>
      <c r="AL11" s="5">
        <f t="shared" si="9"/>
        <v>11287.047515864237</v>
      </c>
      <c r="AM11" s="5">
        <f t="shared" si="9"/>
        <v>31515.469766289549</v>
      </c>
      <c r="AN11" s="5">
        <f t="shared" si="9"/>
        <v>3925.916645733058</v>
      </c>
      <c r="AO11" s="5">
        <f t="shared" si="9"/>
        <v>40082.126457330582</v>
      </c>
      <c r="AP11" s="5">
        <f t="shared" si="9"/>
        <v>4073.5625946635141</v>
      </c>
      <c r="AQ11" s="5">
        <f t="shared" si="9"/>
        <v>41558.585946635147</v>
      </c>
      <c r="AR11" s="5"/>
      <c r="AT11" s="5">
        <f t="shared" si="10"/>
        <v>267823.77638220391</v>
      </c>
      <c r="AU11" s="5">
        <f t="shared" si="11"/>
        <v>90277.677432203549</v>
      </c>
      <c r="AV11" s="5">
        <f t="shared" si="12"/>
        <v>37370.75949519124</v>
      </c>
      <c r="AW11" s="5">
        <f t="shared" si="13"/>
        <v>21715.441328286801</v>
      </c>
      <c r="AX11" s="5">
        <f t="shared" si="14"/>
        <v>11992.109390247933</v>
      </c>
      <c r="AY11" s="5">
        <f t="shared" si="15"/>
        <v>3031.967279798534</v>
      </c>
      <c r="AZ11" s="5">
        <f t="shared" si="16"/>
        <v>1826.0712026059352</v>
      </c>
      <c r="BD11" s="3">
        <f t="shared" si="17"/>
        <v>267732.33638220391</v>
      </c>
      <c r="BE11" s="3">
        <f t="shared" si="18"/>
        <v>90186.237432203547</v>
      </c>
      <c r="BF11" s="3">
        <f t="shared" si="19"/>
        <v>37279.319495191237</v>
      </c>
      <c r="BG11" s="3">
        <f t="shared" si="20"/>
        <v>21624.001328286802</v>
      </c>
      <c r="BH11" s="3">
        <f t="shared" si="21"/>
        <v>11900.669390247933</v>
      </c>
      <c r="BI11" s="3">
        <f t="shared" si="22"/>
        <v>2940.527279798534</v>
      </c>
      <c r="BJ11" s="3">
        <f t="shared" si="23"/>
        <v>1734.6312026059352</v>
      </c>
      <c r="BK11" s="3"/>
      <c r="BL11" s="3"/>
      <c r="BN11" s="5">
        <f t="shared" si="24"/>
        <v>277666.83964423428</v>
      </c>
      <c r="BO11" s="5">
        <f t="shared" si="25"/>
        <v>93595.563925022812</v>
      </c>
      <c r="BP11" s="5">
        <f t="shared" si="26"/>
        <v>38744.210182916409</v>
      </c>
      <c r="BQ11" s="5">
        <f t="shared" si="27"/>
        <v>22513.527538721697</v>
      </c>
      <c r="BR11" s="5">
        <f t="shared" si="28"/>
        <v>12432.843566159745</v>
      </c>
      <c r="BS11" s="5">
        <f t="shared" si="29"/>
        <v>3143.398184651709</v>
      </c>
      <c r="BT11" s="5">
        <f t="shared" si="30"/>
        <v>1893.1829975743246</v>
      </c>
      <c r="BX11" s="3">
        <f t="shared" si="31"/>
        <v>277575.39964423428</v>
      </c>
      <c r="BY11" s="3">
        <f t="shared" si="32"/>
        <v>93504.12392502281</v>
      </c>
      <c r="BZ11" s="3">
        <f t="shared" si="33"/>
        <v>38652.770182916407</v>
      </c>
      <c r="CA11" s="3">
        <f t="shared" si="34"/>
        <v>22422.087538721698</v>
      </c>
      <c r="CB11" s="3">
        <f t="shared" si="35"/>
        <v>12341.403566159745</v>
      </c>
      <c r="CC11" s="3">
        <f t="shared" si="36"/>
        <v>3051.958184651709</v>
      </c>
      <c r="CD11" s="3">
        <f t="shared" si="37"/>
        <v>1801.7429975743246</v>
      </c>
      <c r="CE11" s="3"/>
      <c r="CF11" s="3"/>
    </row>
    <row r="12" spans="1:84" x14ac:dyDescent="0.3">
      <c r="A12">
        <v>8</v>
      </c>
      <c r="B12" t="s">
        <v>17</v>
      </c>
      <c r="C12">
        <v>4.5720000000000001</v>
      </c>
      <c r="D12">
        <v>480</v>
      </c>
      <c r="E12">
        <v>146.304</v>
      </c>
      <c r="F12">
        <v>14.096</v>
      </c>
      <c r="G12">
        <v>3.7</v>
      </c>
      <c r="H12">
        <v>21423.6132193679</v>
      </c>
      <c r="I12">
        <v>59510.0367204664</v>
      </c>
      <c r="J12">
        <v>52860.646829277401</v>
      </c>
      <c r="K12">
        <v>146835.130081326</v>
      </c>
      <c r="L12">
        <v>2375.1619898609101</v>
      </c>
      <c r="M12">
        <v>23751.6198986091</v>
      </c>
      <c r="N12">
        <v>2200.5416467958398</v>
      </c>
      <c r="O12">
        <v>22005.416467958301</v>
      </c>
      <c r="Q12" s="3">
        <f t="shared" si="0"/>
        <v>21423.613219367911</v>
      </c>
      <c r="R12" s="3">
        <f t="shared" si="1"/>
        <v>59510.036720466414</v>
      </c>
      <c r="S12" s="3">
        <f t="shared" si="2"/>
        <v>52860.646829277423</v>
      </c>
      <c r="T12" s="3">
        <f t="shared" si="3"/>
        <v>146835.13008132615</v>
      </c>
      <c r="U12" s="3">
        <f t="shared" si="4"/>
        <v>2375.161989860906</v>
      </c>
      <c r="V12" s="3">
        <f t="shared" si="5"/>
        <v>23751.61989860906</v>
      </c>
      <c r="W12" s="3">
        <f t="shared" si="6"/>
        <v>2200.5416467958362</v>
      </c>
      <c r="X12" s="3">
        <f t="shared" si="7"/>
        <v>22005.416467958355</v>
      </c>
      <c r="Z12">
        <f t="shared" si="38"/>
        <v>1.0000000000000004</v>
      </c>
      <c r="AA12">
        <f t="shared" si="38"/>
        <v>1.0000000000000002</v>
      </c>
      <c r="AB12">
        <f t="shared" si="8"/>
        <v>1.0000000000000004</v>
      </c>
      <c r="AC12">
        <f t="shared" si="8"/>
        <v>1.0000000000000009</v>
      </c>
      <c r="AD12">
        <f t="shared" si="8"/>
        <v>0.99999999999999822</v>
      </c>
      <c r="AE12">
        <f t="shared" si="8"/>
        <v>0.99999999999999833</v>
      </c>
      <c r="AF12">
        <f t="shared" si="8"/>
        <v>0.99999999999999833</v>
      </c>
      <c r="AG12">
        <f t="shared" si="8"/>
        <v>1.0000000000000024</v>
      </c>
      <c r="AI12">
        <f t="shared" si="39"/>
        <v>0</v>
      </c>
      <c r="AJ12" s="5">
        <f t="shared" si="40"/>
        <v>21277.309219367911</v>
      </c>
      <c r="AK12" s="5">
        <f t="shared" si="9"/>
        <v>59363.732720466418</v>
      </c>
      <c r="AL12" s="5">
        <f t="shared" si="9"/>
        <v>52714.342829277426</v>
      </c>
      <c r="AM12" s="5">
        <f t="shared" si="9"/>
        <v>146688.82608132614</v>
      </c>
      <c r="AN12" s="5">
        <f t="shared" si="9"/>
        <v>2228.8579898609059</v>
      </c>
      <c r="AO12" s="5">
        <f t="shared" si="9"/>
        <v>23605.31589860906</v>
      </c>
      <c r="AP12" s="5">
        <f t="shared" si="9"/>
        <v>2054.2376467958361</v>
      </c>
      <c r="AQ12" s="5">
        <f t="shared" si="9"/>
        <v>21859.112467958355</v>
      </c>
      <c r="AR12" s="5"/>
      <c r="AT12" s="5">
        <f t="shared" si="10"/>
        <v>158344.13265739373</v>
      </c>
      <c r="AU12" s="5">
        <f t="shared" si="11"/>
        <v>53374.426738447335</v>
      </c>
      <c r="AV12" s="5">
        <f t="shared" si="12"/>
        <v>22094.530138240989</v>
      </c>
      <c r="AW12" s="5">
        <f t="shared" si="13"/>
        <v>12838.7134587076</v>
      </c>
      <c r="AX12" s="5">
        <f t="shared" si="14"/>
        <v>7090.0357906295703</v>
      </c>
      <c r="AY12" s="5">
        <f t="shared" si="15"/>
        <v>1792.575086687476</v>
      </c>
      <c r="AZ12" s="5">
        <f t="shared" si="16"/>
        <v>1079.6190863004119</v>
      </c>
      <c r="BD12" s="3">
        <f t="shared" si="17"/>
        <v>158197.82865739372</v>
      </c>
      <c r="BE12" s="3">
        <f t="shared" si="18"/>
        <v>53228.122738447339</v>
      </c>
      <c r="BF12" s="3">
        <f t="shared" si="19"/>
        <v>21948.226138240989</v>
      </c>
      <c r="BG12" s="3">
        <f t="shared" si="20"/>
        <v>12692.4094587076</v>
      </c>
      <c r="BH12" s="3">
        <f t="shared" si="21"/>
        <v>6943.7317906295702</v>
      </c>
      <c r="BI12" s="3">
        <f t="shared" si="22"/>
        <v>1646.2710866874759</v>
      </c>
      <c r="BJ12" s="3">
        <f t="shared" si="23"/>
        <v>933.31508630041196</v>
      </c>
      <c r="BK12" s="3"/>
      <c r="BL12" s="3"/>
      <c r="BN12" s="5">
        <f t="shared" si="24"/>
        <v>146702.77645305573</v>
      </c>
      <c r="BO12" s="5">
        <f t="shared" si="25"/>
        <v>49450.374085299685</v>
      </c>
      <c r="BP12" s="5">
        <f t="shared" si="26"/>
        <v>20470.154853914752</v>
      </c>
      <c r="BQ12" s="5">
        <f t="shared" si="27"/>
        <v>11894.819712409922</v>
      </c>
      <c r="BR12" s="5">
        <f t="shared" si="28"/>
        <v>6568.7810352114502</v>
      </c>
      <c r="BS12" s="5">
        <f t="shared" si="29"/>
        <v>1660.786148525159</v>
      </c>
      <c r="BT12" s="5">
        <f t="shared" si="30"/>
        <v>1000.2462030890163</v>
      </c>
      <c r="BX12" s="3">
        <f t="shared" si="31"/>
        <v>146556.47245305573</v>
      </c>
      <c r="BY12" s="3">
        <f t="shared" si="32"/>
        <v>49304.070085299689</v>
      </c>
      <c r="BZ12" s="3">
        <f t="shared" si="33"/>
        <v>20323.850853914751</v>
      </c>
      <c r="CA12" s="3">
        <f t="shared" si="34"/>
        <v>11748.515712409922</v>
      </c>
      <c r="CB12" s="3">
        <f t="shared" si="35"/>
        <v>6422.4770352114501</v>
      </c>
      <c r="CC12" s="3">
        <f t="shared" si="36"/>
        <v>1514.4821485251589</v>
      </c>
      <c r="CD12" s="3">
        <f t="shared" si="37"/>
        <v>853.94220308901629</v>
      </c>
      <c r="CE12" s="3"/>
      <c r="CF12" s="3"/>
    </row>
    <row r="13" spans="1:84" x14ac:dyDescent="0.3">
      <c r="A13">
        <v>9</v>
      </c>
      <c r="B13" t="s">
        <v>18</v>
      </c>
      <c r="C13">
        <v>3.048</v>
      </c>
      <c r="D13">
        <v>250</v>
      </c>
      <c r="E13">
        <v>76.2</v>
      </c>
      <c r="F13">
        <v>29.635999999999999</v>
      </c>
      <c r="G13">
        <v>2.4</v>
      </c>
      <c r="H13">
        <v>100031.908717838</v>
      </c>
      <c r="I13">
        <v>277866.41310510499</v>
      </c>
      <c r="J13">
        <v>246818.84163273501</v>
      </c>
      <c r="K13">
        <v>685607.89342426404</v>
      </c>
      <c r="L13">
        <v>1478</v>
      </c>
      <c r="M13">
        <v>14777.6238690972</v>
      </c>
      <c r="N13">
        <v>1391.7503122384901</v>
      </c>
      <c r="O13">
        <v>13917.5031223849</v>
      </c>
      <c r="Q13" s="3">
        <f t="shared" si="0"/>
        <v>100031.90871783775</v>
      </c>
      <c r="R13" s="3">
        <f t="shared" si="1"/>
        <v>277866.41310510488</v>
      </c>
      <c r="S13" s="3">
        <f t="shared" si="2"/>
        <v>246818.84163273507</v>
      </c>
      <c r="T13" s="3">
        <f t="shared" si="3"/>
        <v>685607.89342426404</v>
      </c>
      <c r="U13" s="3">
        <f t="shared" si="4"/>
        <v>1477.7623869097233</v>
      </c>
      <c r="V13" s="3">
        <f t="shared" si="5"/>
        <v>14777.623869097231</v>
      </c>
      <c r="W13" s="3">
        <f t="shared" si="6"/>
        <v>1391.7503122384942</v>
      </c>
      <c r="X13" s="3">
        <f t="shared" si="7"/>
        <v>13917.50312238494</v>
      </c>
      <c r="Z13">
        <f t="shared" si="38"/>
        <v>0.99999999999999756</v>
      </c>
      <c r="AA13">
        <f t="shared" si="38"/>
        <v>0.99999999999999956</v>
      </c>
      <c r="AB13">
        <f t="shared" si="8"/>
        <v>1.0000000000000002</v>
      </c>
      <c r="AC13">
        <f t="shared" si="8"/>
        <v>1</v>
      </c>
      <c r="AD13">
        <f t="shared" si="8"/>
        <v>0.99983923336246505</v>
      </c>
      <c r="AE13">
        <f t="shared" si="8"/>
        <v>1.000000000000002</v>
      </c>
      <c r="AF13">
        <f t="shared" si="8"/>
        <v>1.0000000000000029</v>
      </c>
      <c r="AG13">
        <f t="shared" si="8"/>
        <v>1.0000000000000029</v>
      </c>
      <c r="AI13">
        <f t="shared" si="39"/>
        <v>0</v>
      </c>
      <c r="AJ13" s="5">
        <f t="shared" si="40"/>
        <v>99955.708717837755</v>
      </c>
      <c r="AK13" s="5">
        <f t="shared" si="9"/>
        <v>277790.21310510486</v>
      </c>
      <c r="AL13" s="5">
        <f t="shared" si="9"/>
        <v>246742.64163273506</v>
      </c>
      <c r="AM13" s="5">
        <f t="shared" si="9"/>
        <v>685531.69342426409</v>
      </c>
      <c r="AN13" s="5">
        <f t="shared" si="9"/>
        <v>1401.5623869097233</v>
      </c>
      <c r="AO13" s="5">
        <f t="shared" si="9"/>
        <v>14701.423869097231</v>
      </c>
      <c r="AP13" s="5">
        <f t="shared" si="9"/>
        <v>1315.5503122384941</v>
      </c>
      <c r="AQ13" s="5">
        <f t="shared" si="9"/>
        <v>13841.303122384939</v>
      </c>
      <c r="AR13" s="5"/>
      <c r="AT13" s="5">
        <f t="shared" si="10"/>
        <v>98517.492460648209</v>
      </c>
      <c r="AU13" s="5">
        <f t="shared" si="11"/>
        <v>33208.143526061198</v>
      </c>
      <c r="AV13" s="5">
        <f t="shared" si="12"/>
        <v>13746.626854974171</v>
      </c>
      <c r="AW13" s="5">
        <f t="shared" si="13"/>
        <v>7987.904794106611</v>
      </c>
      <c r="AX13" s="5">
        <f t="shared" si="14"/>
        <v>4411.2310057006662</v>
      </c>
      <c r="AY13" s="5">
        <f t="shared" si="15"/>
        <v>1115.2923674790363</v>
      </c>
      <c r="AZ13" s="5">
        <f t="shared" si="16"/>
        <v>671.71017586805601</v>
      </c>
      <c r="BD13" s="3">
        <f t="shared" si="17"/>
        <v>98441.292460648212</v>
      </c>
      <c r="BE13" s="3">
        <f t="shared" si="18"/>
        <v>33131.943526061201</v>
      </c>
      <c r="BF13" s="3">
        <f t="shared" si="19"/>
        <v>13670.42685497417</v>
      </c>
      <c r="BG13" s="3">
        <f t="shared" si="20"/>
        <v>7911.7047941066112</v>
      </c>
      <c r="BH13" s="3">
        <f t="shared" si="21"/>
        <v>4335.0310057006664</v>
      </c>
      <c r="BI13" s="3">
        <f t="shared" si="22"/>
        <v>1039.0923674790363</v>
      </c>
      <c r="BJ13" s="3">
        <f t="shared" si="23"/>
        <v>595.51017586805597</v>
      </c>
      <c r="BK13" s="3"/>
      <c r="BL13" s="3"/>
      <c r="BN13" s="5">
        <f t="shared" si="24"/>
        <v>92783.354149232939</v>
      </c>
      <c r="BO13" s="5">
        <f t="shared" si="25"/>
        <v>31275.287915471781</v>
      </c>
      <c r="BP13" s="5">
        <f t="shared" si="26"/>
        <v>12946.514532451109</v>
      </c>
      <c r="BQ13" s="5">
        <f t="shared" si="27"/>
        <v>7522.9746607486159</v>
      </c>
      <c r="BR13" s="5">
        <f t="shared" si="28"/>
        <v>4154.4785439955049</v>
      </c>
      <c r="BS13" s="5">
        <f t="shared" si="29"/>
        <v>1050.3775941422596</v>
      </c>
      <c r="BT13" s="5">
        <f t="shared" si="30"/>
        <v>632.61377829022456</v>
      </c>
      <c r="BX13" s="3">
        <f t="shared" si="31"/>
        <v>92707.154149232942</v>
      </c>
      <c r="BY13" s="3">
        <f t="shared" si="32"/>
        <v>31199.08791547178</v>
      </c>
      <c r="BZ13" s="3">
        <f t="shared" si="33"/>
        <v>12870.314532451108</v>
      </c>
      <c r="CA13" s="3">
        <f t="shared" si="34"/>
        <v>7446.774660748616</v>
      </c>
      <c r="CB13" s="3">
        <f t="shared" si="35"/>
        <v>4078.2785439955051</v>
      </c>
      <c r="CC13" s="3">
        <f t="shared" si="36"/>
        <v>974.17759414225952</v>
      </c>
      <c r="CD13" s="3">
        <f t="shared" si="37"/>
        <v>556.41377829022451</v>
      </c>
      <c r="CE13" s="3"/>
      <c r="CF13" s="3"/>
    </row>
    <row r="14" spans="1:84" x14ac:dyDescent="0.3">
      <c r="A14">
        <v>10</v>
      </c>
      <c r="B14" t="s">
        <v>19</v>
      </c>
      <c r="C14">
        <v>7.62</v>
      </c>
      <c r="D14">
        <v>350</v>
      </c>
      <c r="E14">
        <v>106.68</v>
      </c>
      <c r="F14">
        <v>0.67600000000000005</v>
      </c>
      <c r="G14">
        <v>2.1</v>
      </c>
      <c r="H14">
        <v>424.87060649444697</v>
      </c>
      <c r="I14">
        <v>1180.19612915124</v>
      </c>
      <c r="J14">
        <v>1048.3262019377801</v>
      </c>
      <c r="K14">
        <v>2912.0172276049302</v>
      </c>
      <c r="L14">
        <v>2212.2720806300099</v>
      </c>
      <c r="M14">
        <v>22122.720806300102</v>
      </c>
      <c r="N14">
        <v>2912.5746268565699</v>
      </c>
      <c r="O14">
        <v>29125.746268565701</v>
      </c>
      <c r="Q14" s="3">
        <f t="shared" si="0"/>
        <v>424.8706064944472</v>
      </c>
      <c r="R14" s="3">
        <f t="shared" si="1"/>
        <v>1180.1961291512421</v>
      </c>
      <c r="S14" s="3">
        <f t="shared" si="2"/>
        <v>1048.3262019377751</v>
      </c>
      <c r="T14" s="3">
        <f t="shared" si="3"/>
        <v>2912.0172276049307</v>
      </c>
      <c r="U14" s="3">
        <f t="shared" si="4"/>
        <v>2212.2720806300063</v>
      </c>
      <c r="V14" s="3">
        <f t="shared" si="5"/>
        <v>22122.720806300065</v>
      </c>
      <c r="W14" s="3">
        <f t="shared" si="6"/>
        <v>2912.5746268565704</v>
      </c>
      <c r="X14" s="3">
        <f t="shared" si="7"/>
        <v>29125.746268565705</v>
      </c>
      <c r="Z14">
        <f t="shared" si="38"/>
        <v>1.0000000000000004</v>
      </c>
      <c r="AA14">
        <f t="shared" si="38"/>
        <v>1.0000000000000018</v>
      </c>
      <c r="AB14">
        <f t="shared" si="8"/>
        <v>0.99999999999999523</v>
      </c>
      <c r="AC14">
        <f t="shared" si="8"/>
        <v>1.0000000000000002</v>
      </c>
      <c r="AD14">
        <f t="shared" si="8"/>
        <v>0.99999999999999833</v>
      </c>
      <c r="AE14">
        <f t="shared" si="8"/>
        <v>0.99999999999999833</v>
      </c>
      <c r="AF14">
        <f t="shared" si="8"/>
        <v>1.0000000000000002</v>
      </c>
      <c r="AG14">
        <f t="shared" si="8"/>
        <v>1.0000000000000002</v>
      </c>
      <c r="AI14">
        <f t="shared" si="39"/>
        <v>0</v>
      </c>
      <c r="AJ14" s="5">
        <f t="shared" si="40"/>
        <v>318.1906064944472</v>
      </c>
      <c r="AK14" s="5">
        <f t="shared" si="9"/>
        <v>1073.516129151242</v>
      </c>
      <c r="AL14" s="5">
        <f t="shared" si="9"/>
        <v>941.646201937775</v>
      </c>
      <c r="AM14" s="5">
        <f t="shared" si="9"/>
        <v>2805.3372276049308</v>
      </c>
      <c r="AN14" s="5">
        <f t="shared" si="9"/>
        <v>2105.5920806300064</v>
      </c>
      <c r="AO14" s="5">
        <f t="shared" si="9"/>
        <v>22016.040806300065</v>
      </c>
      <c r="AP14" s="5">
        <f t="shared" si="9"/>
        <v>2805.8946268565705</v>
      </c>
      <c r="AQ14" s="5">
        <f t="shared" si="9"/>
        <v>29019.066268565704</v>
      </c>
      <c r="AR14" s="5"/>
      <c r="AT14" s="5">
        <f t="shared" si="10"/>
        <v>147484.80537533376</v>
      </c>
      <c r="AU14" s="5">
        <f t="shared" si="11"/>
        <v>49713.979340000144</v>
      </c>
      <c r="AV14" s="5">
        <f t="shared" si="12"/>
        <v>20579.275168651224</v>
      </c>
      <c r="AW14" s="5">
        <f t="shared" si="13"/>
        <v>11958.227462864899</v>
      </c>
      <c r="AX14" s="5">
        <f t="shared" si="14"/>
        <v>6603.7972556119585</v>
      </c>
      <c r="AY14" s="5">
        <f t="shared" si="15"/>
        <v>1669.6393061358535</v>
      </c>
      <c r="AZ14" s="5">
        <f t="shared" si="16"/>
        <v>1005.5782184681846</v>
      </c>
      <c r="BD14" s="3">
        <f t="shared" si="17"/>
        <v>147378.12537533377</v>
      </c>
      <c r="BE14" s="3">
        <f t="shared" si="18"/>
        <v>49607.299340000143</v>
      </c>
      <c r="BF14" s="3">
        <f t="shared" si="19"/>
        <v>20472.595168651224</v>
      </c>
      <c r="BG14" s="3">
        <f t="shared" si="20"/>
        <v>11851.547462864899</v>
      </c>
      <c r="BH14" s="3">
        <f t="shared" si="21"/>
        <v>6497.1172556119582</v>
      </c>
      <c r="BI14" s="3">
        <f t="shared" si="22"/>
        <v>1562.9593061358535</v>
      </c>
      <c r="BJ14" s="3">
        <f t="shared" si="23"/>
        <v>898.8982184681845</v>
      </c>
      <c r="BK14" s="3"/>
      <c r="BL14" s="3"/>
      <c r="BN14" s="5">
        <f t="shared" si="24"/>
        <v>194171.64179043801</v>
      </c>
      <c r="BO14" s="5">
        <f t="shared" si="25"/>
        <v>65451.115210260017</v>
      </c>
      <c r="BP14" s="5">
        <f t="shared" si="26"/>
        <v>27093.717459130887</v>
      </c>
      <c r="BQ14" s="5">
        <f t="shared" si="27"/>
        <v>15743.646631657137</v>
      </c>
      <c r="BR14" s="5">
        <f t="shared" si="28"/>
        <v>8694.2526174822997</v>
      </c>
      <c r="BS14" s="5">
        <f t="shared" si="29"/>
        <v>2198.1695297030719</v>
      </c>
      <c r="BT14" s="5">
        <f t="shared" si="30"/>
        <v>1323.8975576620774</v>
      </c>
      <c r="BX14" s="3">
        <f t="shared" si="31"/>
        <v>194064.96179043801</v>
      </c>
      <c r="BY14" s="3">
        <f t="shared" si="32"/>
        <v>65344.435210260017</v>
      </c>
      <c r="BZ14" s="3">
        <f t="shared" si="33"/>
        <v>26987.037459130886</v>
      </c>
      <c r="CA14" s="3">
        <f t="shared" si="34"/>
        <v>15636.966631657137</v>
      </c>
      <c r="CB14" s="3">
        <f t="shared" si="35"/>
        <v>8587.5726174822994</v>
      </c>
      <c r="CC14" s="3">
        <f t="shared" si="36"/>
        <v>2091.4895297030721</v>
      </c>
      <c r="CD14" s="3">
        <f t="shared" si="37"/>
        <v>1217.2175576620773</v>
      </c>
      <c r="CE14" s="3"/>
      <c r="CF14" s="3"/>
    </row>
    <row r="15" spans="1:84" x14ac:dyDescent="0.3">
      <c r="A15">
        <v>11</v>
      </c>
      <c r="B15" t="s">
        <v>20</v>
      </c>
      <c r="C15">
        <v>10.667999999999999</v>
      </c>
      <c r="D15">
        <v>1150</v>
      </c>
      <c r="E15">
        <v>350.52</v>
      </c>
      <c r="F15">
        <v>18.27</v>
      </c>
      <c r="G15">
        <v>1.9</v>
      </c>
      <c r="H15">
        <v>743066.78426921205</v>
      </c>
      <c r="I15">
        <v>2064074.40074781</v>
      </c>
      <c r="J15">
        <v>1833443.80108168</v>
      </c>
      <c r="K15">
        <v>5092899.4474491198</v>
      </c>
      <c r="L15">
        <v>16981.7995549976</v>
      </c>
      <c r="M15">
        <v>169817.99554997601</v>
      </c>
      <c r="N15">
        <v>15816.5004017761</v>
      </c>
      <c r="O15">
        <v>158165.00401776101</v>
      </c>
      <c r="Q15" s="3">
        <f t="shared" si="0"/>
        <v>743066.78426921158</v>
      </c>
      <c r="R15" s="3">
        <f t="shared" si="1"/>
        <v>2064074.4007478103</v>
      </c>
      <c r="S15" s="3">
        <f t="shared" si="2"/>
        <v>1833443.8010816819</v>
      </c>
      <c r="T15" s="3">
        <f t="shared" si="3"/>
        <v>5092899.447449116</v>
      </c>
      <c r="U15" s="3">
        <f t="shared" si="4"/>
        <v>16981.799554997644</v>
      </c>
      <c r="V15" s="3">
        <f t="shared" si="5"/>
        <v>169817.99554997642</v>
      </c>
      <c r="W15" s="3">
        <f t="shared" si="6"/>
        <v>15816.500401776093</v>
      </c>
      <c r="X15" s="3">
        <f t="shared" si="7"/>
        <v>158165.00401776095</v>
      </c>
      <c r="Z15">
        <f t="shared" si="38"/>
        <v>0.99999999999999933</v>
      </c>
      <c r="AA15">
        <f t="shared" si="38"/>
        <v>1.0000000000000002</v>
      </c>
      <c r="AB15">
        <f t="shared" si="8"/>
        <v>1.0000000000000011</v>
      </c>
      <c r="AC15">
        <f t="shared" si="8"/>
        <v>0.99999999999999922</v>
      </c>
      <c r="AD15">
        <f t="shared" si="8"/>
        <v>1.0000000000000027</v>
      </c>
      <c r="AE15">
        <f t="shared" si="8"/>
        <v>1.0000000000000024</v>
      </c>
      <c r="AF15">
        <f t="shared" si="8"/>
        <v>0.99999999999999956</v>
      </c>
      <c r="AG15">
        <f t="shared" si="8"/>
        <v>0.99999999999999967</v>
      </c>
      <c r="AI15">
        <f t="shared" si="39"/>
        <v>0</v>
      </c>
      <c r="AJ15" s="5">
        <f t="shared" si="40"/>
        <v>742716.26426921156</v>
      </c>
      <c r="AK15" s="5">
        <f t="shared" si="9"/>
        <v>2063723.8807478102</v>
      </c>
      <c r="AL15" s="5">
        <f t="shared" si="9"/>
        <v>1833093.2810816818</v>
      </c>
      <c r="AM15" s="5">
        <f t="shared" si="9"/>
        <v>5092548.9274491165</v>
      </c>
      <c r="AN15" s="5">
        <f t="shared" si="9"/>
        <v>16631.279554997644</v>
      </c>
      <c r="AO15" s="5">
        <f t="shared" si="9"/>
        <v>169467.47554997643</v>
      </c>
      <c r="AP15" s="5">
        <f t="shared" si="9"/>
        <v>15465.980401776093</v>
      </c>
      <c r="AQ15" s="5">
        <f t="shared" si="9"/>
        <v>157814.48401776096</v>
      </c>
      <c r="AR15" s="5"/>
      <c r="AT15" s="5">
        <f t="shared" si="10"/>
        <v>1132119.9703331762</v>
      </c>
      <c r="AU15" s="5">
        <f t="shared" si="11"/>
        <v>381613.47314601444</v>
      </c>
      <c r="AV15" s="5">
        <f t="shared" si="12"/>
        <v>157970.2284185827</v>
      </c>
      <c r="AW15" s="5">
        <f t="shared" si="13"/>
        <v>91793.511108095365</v>
      </c>
      <c r="AX15" s="5">
        <f t="shared" si="14"/>
        <v>50691.938970142211</v>
      </c>
      <c r="AY15" s="5">
        <f t="shared" si="15"/>
        <v>12816.452494337842</v>
      </c>
      <c r="AZ15" s="5">
        <f t="shared" si="16"/>
        <v>7718.999797726201</v>
      </c>
      <c r="BD15" s="3">
        <f t="shared" si="17"/>
        <v>1131769.4503331762</v>
      </c>
      <c r="BE15" s="3">
        <f t="shared" si="18"/>
        <v>381262.95314601442</v>
      </c>
      <c r="BF15" s="3">
        <f t="shared" si="19"/>
        <v>157619.70841858271</v>
      </c>
      <c r="BG15" s="3">
        <f t="shared" si="20"/>
        <v>91442.991108095361</v>
      </c>
      <c r="BH15" s="3">
        <f t="shared" si="21"/>
        <v>50341.418970142215</v>
      </c>
      <c r="BI15" s="3">
        <f t="shared" si="22"/>
        <v>12465.932494337841</v>
      </c>
      <c r="BJ15" s="3">
        <f t="shared" si="23"/>
        <v>7368.4797977262006</v>
      </c>
      <c r="BK15" s="3"/>
      <c r="BL15" s="3"/>
      <c r="BN15" s="5">
        <f t="shared" si="24"/>
        <v>1054433.3601184061</v>
      </c>
      <c r="BO15" s="5">
        <f t="shared" si="25"/>
        <v>355426.97532081115</v>
      </c>
      <c r="BP15" s="5">
        <f t="shared" si="26"/>
        <v>147130.23629559157</v>
      </c>
      <c r="BQ15" s="5">
        <f t="shared" si="27"/>
        <v>85494.596766357252</v>
      </c>
      <c r="BR15" s="5">
        <f t="shared" si="28"/>
        <v>47213.434035152517</v>
      </c>
      <c r="BS15" s="5">
        <f t="shared" si="29"/>
        <v>11936.98143530271</v>
      </c>
      <c r="BT15" s="5">
        <f t="shared" si="30"/>
        <v>7189.3183644436785</v>
      </c>
      <c r="BX15" s="3">
        <f t="shared" si="31"/>
        <v>1054082.8401184061</v>
      </c>
      <c r="BY15" s="3">
        <f t="shared" si="32"/>
        <v>355076.45532081113</v>
      </c>
      <c r="BZ15" s="3">
        <f t="shared" si="33"/>
        <v>146779.71629559158</v>
      </c>
      <c r="CA15" s="3">
        <f t="shared" si="34"/>
        <v>85144.076766357248</v>
      </c>
      <c r="CB15" s="3">
        <f t="shared" si="35"/>
        <v>46862.91403515252</v>
      </c>
      <c r="CC15" s="3">
        <f t="shared" si="36"/>
        <v>11586.46143530271</v>
      </c>
      <c r="CD15" s="3">
        <f t="shared" si="37"/>
        <v>6838.798364443679</v>
      </c>
      <c r="CE15" s="3"/>
      <c r="CF15" s="3"/>
    </row>
    <row r="16" spans="1:84" x14ac:dyDescent="0.3">
      <c r="A16">
        <v>12</v>
      </c>
      <c r="B16" t="s">
        <v>21</v>
      </c>
      <c r="C16">
        <v>6.4008000000000003</v>
      </c>
      <c r="D16">
        <v>600</v>
      </c>
      <c r="E16">
        <v>182.88</v>
      </c>
      <c r="F16">
        <v>1.806</v>
      </c>
      <c r="G16">
        <v>5</v>
      </c>
      <c r="H16">
        <v>377.44696676533403</v>
      </c>
      <c r="I16">
        <v>1048.4637965703701</v>
      </c>
      <c r="J16">
        <v>931.31306109124296</v>
      </c>
      <c r="K16">
        <v>2586.9807252534501</v>
      </c>
      <c r="L16">
        <v>1659.86578660023</v>
      </c>
      <c r="M16">
        <v>16598.657866002301</v>
      </c>
      <c r="N16">
        <v>2127.36365891989</v>
      </c>
      <c r="O16">
        <v>21273.636589198901</v>
      </c>
      <c r="Q16" s="3">
        <f t="shared" si="0"/>
        <v>377.4469667653342</v>
      </c>
      <c r="R16" s="3">
        <f t="shared" si="1"/>
        <v>1048.4637965703728</v>
      </c>
      <c r="S16" s="3">
        <f t="shared" si="2"/>
        <v>931.3130610912425</v>
      </c>
      <c r="T16" s="3">
        <f t="shared" si="3"/>
        <v>2586.980725253452</v>
      </c>
      <c r="U16" s="3">
        <f t="shared" si="4"/>
        <v>1659.8657866002263</v>
      </c>
      <c r="V16" s="3">
        <f t="shared" si="5"/>
        <v>16598.657866002261</v>
      </c>
      <c r="W16" s="3">
        <f t="shared" si="6"/>
        <v>2127.3636589198936</v>
      </c>
      <c r="X16" s="3">
        <f t="shared" si="7"/>
        <v>21273.636589198934</v>
      </c>
      <c r="Z16">
        <f t="shared" si="38"/>
        <v>1.0000000000000004</v>
      </c>
      <c r="AA16">
        <f t="shared" si="38"/>
        <v>1.0000000000000027</v>
      </c>
      <c r="AB16">
        <f t="shared" si="8"/>
        <v>0.99999999999999956</v>
      </c>
      <c r="AC16">
        <f t="shared" si="8"/>
        <v>1.0000000000000007</v>
      </c>
      <c r="AD16">
        <f t="shared" si="8"/>
        <v>0.99999999999999778</v>
      </c>
      <c r="AE16">
        <f t="shared" si="8"/>
        <v>0.99999999999999756</v>
      </c>
      <c r="AF16">
        <f t="shared" si="8"/>
        <v>1.0000000000000018</v>
      </c>
      <c r="AG16">
        <f t="shared" si="8"/>
        <v>1.0000000000000016</v>
      </c>
      <c r="AI16">
        <f t="shared" si="39"/>
        <v>0</v>
      </c>
      <c r="AJ16" s="5">
        <f t="shared" si="40"/>
        <v>194.5669667653342</v>
      </c>
      <c r="AK16" s="5">
        <f t="shared" si="9"/>
        <v>865.58379657037278</v>
      </c>
      <c r="AL16" s="5">
        <f t="shared" si="9"/>
        <v>748.43306109124251</v>
      </c>
      <c r="AM16" s="5">
        <f t="shared" si="9"/>
        <v>2404.1007252534519</v>
      </c>
      <c r="AN16" s="5">
        <f t="shared" si="9"/>
        <v>1476.9857866002262</v>
      </c>
      <c r="AO16" s="5">
        <f t="shared" si="9"/>
        <v>16415.77786600226</v>
      </c>
      <c r="AP16" s="5">
        <f t="shared" si="9"/>
        <v>1944.4836589198935</v>
      </c>
      <c r="AQ16" s="5">
        <f t="shared" si="9"/>
        <v>21090.756589198932</v>
      </c>
      <c r="AR16" s="5"/>
      <c r="AT16" s="5">
        <f t="shared" si="10"/>
        <v>110657.71910668176</v>
      </c>
      <c r="AU16" s="5">
        <f t="shared" si="11"/>
        <v>37300.354755061271</v>
      </c>
      <c r="AV16" s="5">
        <f t="shared" si="12"/>
        <v>15440.611968374198</v>
      </c>
      <c r="AW16" s="5">
        <f t="shared" si="13"/>
        <v>8972.2474951363583</v>
      </c>
      <c r="AX16" s="5">
        <f t="shared" si="14"/>
        <v>4954.8232435827649</v>
      </c>
      <c r="AY16" s="5">
        <f t="shared" si="15"/>
        <v>1252.7288955473405</v>
      </c>
      <c r="AZ16" s="5">
        <f t="shared" si="16"/>
        <v>754.48444845464826</v>
      </c>
      <c r="BD16" s="3">
        <f t="shared" si="17"/>
        <v>110474.83910668176</v>
      </c>
      <c r="BE16" s="3">
        <f t="shared" si="18"/>
        <v>37117.474755061274</v>
      </c>
      <c r="BF16" s="3">
        <f t="shared" si="19"/>
        <v>15257.731968374199</v>
      </c>
      <c r="BG16" s="3">
        <f t="shared" si="20"/>
        <v>8789.3674951363591</v>
      </c>
      <c r="BH16" s="3">
        <f t="shared" si="21"/>
        <v>4771.9432435827648</v>
      </c>
      <c r="BI16" s="3">
        <f t="shared" si="22"/>
        <v>1069.8488955473404</v>
      </c>
      <c r="BJ16" s="3">
        <f t="shared" si="23"/>
        <v>571.60444845464826</v>
      </c>
      <c r="BK16" s="3"/>
      <c r="BL16" s="3"/>
      <c r="BN16" s="5">
        <f t="shared" si="24"/>
        <v>141824.24392799288</v>
      </c>
      <c r="BO16" s="5">
        <f t="shared" si="25"/>
        <v>47805.924919548175</v>
      </c>
      <c r="BP16" s="5">
        <f t="shared" si="26"/>
        <v>19789.429385301337</v>
      </c>
      <c r="BQ16" s="5">
        <f t="shared" si="27"/>
        <v>11499.263021188615</v>
      </c>
      <c r="BR16" s="5">
        <f t="shared" si="28"/>
        <v>6350.3392803578918</v>
      </c>
      <c r="BS16" s="5">
        <f t="shared" si="29"/>
        <v>1605.5574784301082</v>
      </c>
      <c r="BT16" s="5">
        <f t="shared" si="30"/>
        <v>966.98348132722435</v>
      </c>
      <c r="BX16" s="3">
        <f t="shared" si="31"/>
        <v>141641.36392799288</v>
      </c>
      <c r="BY16" s="3">
        <f t="shared" si="32"/>
        <v>47623.044919548178</v>
      </c>
      <c r="BZ16" s="3">
        <f t="shared" si="33"/>
        <v>19606.549385301336</v>
      </c>
      <c r="CA16" s="3">
        <f t="shared" si="34"/>
        <v>11316.383021188616</v>
      </c>
      <c r="CB16" s="3">
        <f t="shared" si="35"/>
        <v>6167.4592803578917</v>
      </c>
      <c r="CC16" s="3">
        <f t="shared" si="36"/>
        <v>1422.6774784301083</v>
      </c>
      <c r="CD16" s="3">
        <f t="shared" si="37"/>
        <v>784.10348132722436</v>
      </c>
      <c r="CE16" s="3"/>
      <c r="CF16" s="3"/>
    </row>
    <row r="17" spans="1:84" x14ac:dyDescent="0.3">
      <c r="A17">
        <v>13</v>
      </c>
      <c r="B17" t="s">
        <v>22</v>
      </c>
      <c r="C17">
        <v>3.048</v>
      </c>
      <c r="D17">
        <v>140</v>
      </c>
      <c r="E17">
        <v>42.671999999999997</v>
      </c>
      <c r="F17">
        <v>0.123</v>
      </c>
      <c r="G17">
        <v>6.5</v>
      </c>
      <c r="H17">
        <v>0.23491209417183301</v>
      </c>
      <c r="I17">
        <v>0.652533594921759</v>
      </c>
      <c r="J17">
        <v>0.57962235962686104</v>
      </c>
      <c r="K17">
        <v>1.61006211007461</v>
      </c>
      <c r="L17">
        <v>112.68719238657501</v>
      </c>
      <c r="M17">
        <v>1126.87192386575</v>
      </c>
      <c r="N17">
        <v>199.14818401358801</v>
      </c>
      <c r="O17">
        <v>1991.48184013588</v>
      </c>
      <c r="Q17" s="3">
        <f t="shared" si="0"/>
        <v>0.23491209417183326</v>
      </c>
      <c r="R17" s="3">
        <f t="shared" si="1"/>
        <v>0.652533594921759</v>
      </c>
      <c r="S17" s="3">
        <f t="shared" si="2"/>
        <v>0.57962235962686071</v>
      </c>
      <c r="T17" s="3">
        <f t="shared" si="3"/>
        <v>1.6100621100746131</v>
      </c>
      <c r="U17" s="3">
        <f t="shared" si="4"/>
        <v>112.68719238657529</v>
      </c>
      <c r="V17" s="3">
        <f t="shared" si="5"/>
        <v>1126.8719238657527</v>
      </c>
      <c r="W17" s="3">
        <f t="shared" si="6"/>
        <v>199.14818401358821</v>
      </c>
      <c r="X17" s="3">
        <f t="shared" si="7"/>
        <v>1991.4818401358818</v>
      </c>
      <c r="Z17">
        <f t="shared" si="38"/>
        <v>1.0000000000000011</v>
      </c>
      <c r="AA17">
        <f t="shared" si="38"/>
        <v>1</v>
      </c>
      <c r="AB17">
        <f t="shared" si="8"/>
        <v>0.99999999999999944</v>
      </c>
      <c r="AC17">
        <f t="shared" si="8"/>
        <v>1.000000000000002</v>
      </c>
      <c r="AD17">
        <f t="shared" si="8"/>
        <v>1.0000000000000024</v>
      </c>
      <c r="AE17">
        <f t="shared" si="8"/>
        <v>1.0000000000000024</v>
      </c>
      <c r="AF17">
        <f t="shared" si="8"/>
        <v>1.0000000000000009</v>
      </c>
      <c r="AG17">
        <f t="shared" si="8"/>
        <v>1.0000000000000009</v>
      </c>
      <c r="AI17">
        <f t="shared" si="39"/>
        <v>0</v>
      </c>
      <c r="AJ17" s="5">
        <f t="shared" si="40"/>
        <v>-42.437087905828164</v>
      </c>
      <c r="AK17" s="5">
        <f t="shared" si="9"/>
        <v>-42.019466405078241</v>
      </c>
      <c r="AL17" s="5">
        <f t="shared" si="9"/>
        <v>-42.092377640373137</v>
      </c>
      <c r="AM17" s="5">
        <f t="shared" si="9"/>
        <v>-41.061937889925382</v>
      </c>
      <c r="AN17" s="5">
        <f t="shared" si="9"/>
        <v>70.015192386575293</v>
      </c>
      <c r="AO17" s="5">
        <f t="shared" si="9"/>
        <v>1084.1999238657527</v>
      </c>
      <c r="AP17" s="5">
        <f t="shared" si="9"/>
        <v>156.47618401358821</v>
      </c>
      <c r="AQ17" s="5">
        <f t="shared" si="9"/>
        <v>1948.8098401358818</v>
      </c>
      <c r="AR17" s="5"/>
      <c r="AT17" s="5">
        <f t="shared" si="10"/>
        <v>7512.4794924383523</v>
      </c>
      <c r="AU17" s="5">
        <f t="shared" si="11"/>
        <v>2532.2964581252872</v>
      </c>
      <c r="AV17" s="5">
        <f t="shared" si="12"/>
        <v>1048.2529524332585</v>
      </c>
      <c r="AW17" s="5">
        <f t="shared" si="13"/>
        <v>609.1199588463528</v>
      </c>
      <c r="AX17" s="5">
        <f t="shared" si="14"/>
        <v>336.37967876589636</v>
      </c>
      <c r="AY17" s="5">
        <f t="shared" si="15"/>
        <v>85.046937650245496</v>
      </c>
      <c r="AZ17" s="5">
        <f t="shared" si="16"/>
        <v>51.221451084806951</v>
      </c>
      <c r="BD17" s="3">
        <f t="shared" si="17"/>
        <v>7469.8074924383527</v>
      </c>
      <c r="BE17" s="3">
        <f t="shared" si="18"/>
        <v>2489.6244581252872</v>
      </c>
      <c r="BF17" s="3">
        <f t="shared" si="19"/>
        <v>1005.5809524332585</v>
      </c>
      <c r="BG17" s="3">
        <f t="shared" si="20"/>
        <v>566.44795884635278</v>
      </c>
      <c r="BH17" s="3">
        <f t="shared" si="21"/>
        <v>293.70767876589639</v>
      </c>
      <c r="BI17" s="3">
        <f t="shared" si="22"/>
        <v>42.374937650245499</v>
      </c>
      <c r="BJ17" s="3">
        <f t="shared" si="23"/>
        <v>8.5494510848069538</v>
      </c>
      <c r="BK17" s="3"/>
      <c r="BL17" s="3"/>
      <c r="BN17" s="5">
        <f t="shared" si="24"/>
        <v>13276.54560090588</v>
      </c>
      <c r="BO17" s="5">
        <f t="shared" si="25"/>
        <v>4475.2400901929932</v>
      </c>
      <c r="BP17" s="5">
        <f t="shared" si="26"/>
        <v>1852.5412466380299</v>
      </c>
      <c r="BQ17" s="5">
        <f t="shared" si="27"/>
        <v>1076.4766703437199</v>
      </c>
      <c r="BR17" s="5">
        <f t="shared" si="28"/>
        <v>594.47219108533795</v>
      </c>
      <c r="BS17" s="5">
        <f t="shared" si="29"/>
        <v>150.30051623667032</v>
      </c>
      <c r="BT17" s="5">
        <f t="shared" si="30"/>
        <v>90.521901824358267</v>
      </c>
      <c r="BX17" s="3">
        <f t="shared" si="31"/>
        <v>13233.873600905879</v>
      </c>
      <c r="BY17" s="3">
        <f t="shared" si="32"/>
        <v>4432.5680901929936</v>
      </c>
      <c r="BZ17" s="3">
        <f t="shared" si="33"/>
        <v>1809.8692466380298</v>
      </c>
      <c r="CA17" s="3">
        <f t="shared" si="34"/>
        <v>1033.8046703437199</v>
      </c>
      <c r="CB17" s="3">
        <f t="shared" si="35"/>
        <v>551.80019108533793</v>
      </c>
      <c r="CC17" s="3">
        <f t="shared" si="36"/>
        <v>107.62851623667032</v>
      </c>
      <c r="CD17" s="3">
        <f t="shared" si="37"/>
        <v>47.84990182435827</v>
      </c>
      <c r="CE17" s="3"/>
      <c r="CF17" s="3"/>
    </row>
    <row r="18" spans="1:84" x14ac:dyDescent="0.3">
      <c r="A18">
        <v>14</v>
      </c>
      <c r="B18" t="s">
        <v>23</v>
      </c>
      <c r="C18">
        <v>3.048</v>
      </c>
      <c r="D18">
        <v>360</v>
      </c>
      <c r="E18">
        <v>109.72799999999999</v>
      </c>
      <c r="F18">
        <v>12.84</v>
      </c>
      <c r="G18">
        <v>6.5</v>
      </c>
      <c r="H18">
        <v>2559.9129719674702</v>
      </c>
      <c r="I18">
        <v>7110.8693665762903</v>
      </c>
      <c r="J18">
        <v>6316.3320836339599</v>
      </c>
      <c r="K18">
        <v>17545.3668989832</v>
      </c>
      <c r="L18">
        <v>834.38049021371603</v>
      </c>
      <c r="M18">
        <v>8343.8049021371608</v>
      </c>
      <c r="N18">
        <v>803.10868819693803</v>
      </c>
      <c r="O18">
        <v>8031.0868819693796</v>
      </c>
      <c r="Q18" s="3">
        <f t="shared" si="0"/>
        <v>2559.9129719674661</v>
      </c>
      <c r="R18" s="3">
        <f t="shared" si="1"/>
        <v>7110.8693665762939</v>
      </c>
      <c r="S18" s="3">
        <f t="shared" si="2"/>
        <v>6316.3320836339599</v>
      </c>
      <c r="T18" s="3">
        <f t="shared" si="3"/>
        <v>17545.366898983219</v>
      </c>
      <c r="U18" s="3">
        <f t="shared" si="4"/>
        <v>834.3804902137158</v>
      </c>
      <c r="V18" s="3">
        <f t="shared" si="5"/>
        <v>8343.8049021371571</v>
      </c>
      <c r="W18" s="3">
        <f t="shared" si="6"/>
        <v>803.10868819693803</v>
      </c>
      <c r="X18" s="3">
        <f t="shared" si="7"/>
        <v>8031.0868819693796</v>
      </c>
      <c r="Z18">
        <f t="shared" si="38"/>
        <v>0.99999999999999845</v>
      </c>
      <c r="AA18">
        <f t="shared" si="38"/>
        <v>1.0000000000000004</v>
      </c>
      <c r="AB18">
        <f t="shared" si="8"/>
        <v>1</v>
      </c>
      <c r="AC18">
        <f t="shared" si="8"/>
        <v>1.0000000000000011</v>
      </c>
      <c r="AD18">
        <f t="shared" si="8"/>
        <v>0.99999999999999978</v>
      </c>
      <c r="AE18">
        <f t="shared" si="8"/>
        <v>0.99999999999999956</v>
      </c>
      <c r="AF18">
        <f t="shared" si="8"/>
        <v>1</v>
      </c>
      <c r="AG18">
        <f t="shared" si="8"/>
        <v>1</v>
      </c>
      <c r="AI18">
        <f t="shared" si="39"/>
        <v>0</v>
      </c>
      <c r="AJ18" s="5">
        <f t="shared" si="40"/>
        <v>2450.184971967466</v>
      </c>
      <c r="AK18" s="5">
        <f t="shared" si="9"/>
        <v>7001.1413665762939</v>
      </c>
      <c r="AL18" s="5">
        <f t="shared" si="9"/>
        <v>6206.6040836339598</v>
      </c>
      <c r="AM18" s="5">
        <f t="shared" si="9"/>
        <v>17435.638898983219</v>
      </c>
      <c r="AN18" s="5">
        <f t="shared" si="9"/>
        <v>724.65249021371585</v>
      </c>
      <c r="AO18" s="5">
        <f t="shared" si="9"/>
        <v>8234.076902137158</v>
      </c>
      <c r="AP18" s="5">
        <f t="shared" si="9"/>
        <v>693.38068819693808</v>
      </c>
      <c r="AQ18" s="5">
        <f t="shared" si="9"/>
        <v>7921.3588819693796</v>
      </c>
      <c r="AR18" s="5"/>
      <c r="AT18" s="5">
        <f t="shared" si="10"/>
        <v>55625.366014247717</v>
      </c>
      <c r="AU18" s="5">
        <f t="shared" si="11"/>
        <v>18750.123375589119</v>
      </c>
      <c r="AV18" s="5">
        <f t="shared" si="12"/>
        <v>7761.6789787322405</v>
      </c>
      <c r="AW18" s="5">
        <f t="shared" si="13"/>
        <v>4510.1648119660304</v>
      </c>
      <c r="AX18" s="5">
        <f t="shared" si="14"/>
        <v>2490.6880304887036</v>
      </c>
      <c r="AY18" s="5">
        <f t="shared" si="15"/>
        <v>629.72112468959676</v>
      </c>
      <c r="AZ18" s="5">
        <f t="shared" si="16"/>
        <v>379.26385918805261</v>
      </c>
      <c r="BD18" s="3">
        <f t="shared" si="17"/>
        <v>55515.638014247714</v>
      </c>
      <c r="BE18" s="3">
        <f t="shared" si="18"/>
        <v>18640.39537558912</v>
      </c>
      <c r="BF18" s="3">
        <f t="shared" si="19"/>
        <v>7651.9509787322404</v>
      </c>
      <c r="BG18" s="3">
        <f t="shared" si="20"/>
        <v>4400.4368119660303</v>
      </c>
      <c r="BH18" s="3">
        <f t="shared" si="21"/>
        <v>2380.9600304887035</v>
      </c>
      <c r="BI18" s="3">
        <f t="shared" si="22"/>
        <v>519.99312468959681</v>
      </c>
      <c r="BJ18" s="3">
        <f t="shared" si="23"/>
        <v>269.5358591880526</v>
      </c>
      <c r="BK18" s="3"/>
      <c r="BL18" s="3"/>
      <c r="BN18" s="5">
        <f t="shared" si="24"/>
        <v>53540.579213129196</v>
      </c>
      <c r="BO18" s="5">
        <f t="shared" si="25"/>
        <v>18047.386251616586</v>
      </c>
      <c r="BP18" s="5">
        <f t="shared" si="26"/>
        <v>7470.778494855238</v>
      </c>
      <c r="BQ18" s="5">
        <f t="shared" si="27"/>
        <v>4341.1280443077731</v>
      </c>
      <c r="BR18" s="5">
        <f t="shared" si="28"/>
        <v>2397.3393677520539</v>
      </c>
      <c r="BS18" s="5">
        <f t="shared" si="29"/>
        <v>606.11976467693432</v>
      </c>
      <c r="BT18" s="5">
        <f t="shared" si="30"/>
        <v>365.04940372588089</v>
      </c>
      <c r="BX18" s="3">
        <f t="shared" si="31"/>
        <v>53430.851213129194</v>
      </c>
      <c r="BY18" s="3">
        <f t="shared" si="32"/>
        <v>17937.658251616587</v>
      </c>
      <c r="BZ18" s="3">
        <f t="shared" si="33"/>
        <v>7361.050494855238</v>
      </c>
      <c r="CA18" s="3">
        <f t="shared" si="34"/>
        <v>4231.400044307773</v>
      </c>
      <c r="CB18" s="3">
        <f t="shared" si="35"/>
        <v>2287.6113677520539</v>
      </c>
      <c r="CC18" s="3">
        <f t="shared" si="36"/>
        <v>496.39176467693432</v>
      </c>
      <c r="CD18" s="3">
        <f t="shared" si="37"/>
        <v>255.32140372588088</v>
      </c>
      <c r="CE18" s="3"/>
      <c r="CF18" s="3"/>
    </row>
    <row r="19" spans="1:84" x14ac:dyDescent="0.3">
      <c r="A19">
        <v>15</v>
      </c>
      <c r="B19" t="s">
        <v>24</v>
      </c>
      <c r="C19">
        <v>7.62</v>
      </c>
      <c r="D19">
        <v>720</v>
      </c>
      <c r="E19">
        <v>219.45599999999999</v>
      </c>
      <c r="F19">
        <v>8.18</v>
      </c>
      <c r="G19">
        <v>8.6</v>
      </c>
      <c r="H19">
        <v>3709.4676595300298</v>
      </c>
      <c r="I19">
        <v>10304.0768320278</v>
      </c>
      <c r="J19">
        <v>9152.7445845490493</v>
      </c>
      <c r="K19">
        <v>25424.290512636198</v>
      </c>
      <c r="L19">
        <v>3822.91105818608</v>
      </c>
      <c r="M19">
        <v>38229.110581860798</v>
      </c>
      <c r="N19">
        <v>4031.2088349547898</v>
      </c>
      <c r="O19">
        <v>40312.088349547899</v>
      </c>
      <c r="Q19" s="3">
        <f t="shared" si="0"/>
        <v>3709.4676595300261</v>
      </c>
      <c r="R19" s="3">
        <f t="shared" si="1"/>
        <v>10304.076832027849</v>
      </c>
      <c r="S19" s="3">
        <f t="shared" si="2"/>
        <v>9152.7445845490456</v>
      </c>
      <c r="T19" s="3">
        <f t="shared" si="3"/>
        <v>25424.290512636235</v>
      </c>
      <c r="U19" s="3">
        <f t="shared" si="4"/>
        <v>3822.9110581860782</v>
      </c>
      <c r="V19" s="3">
        <f t="shared" si="5"/>
        <v>38229.11058186079</v>
      </c>
      <c r="W19" s="3">
        <f t="shared" si="6"/>
        <v>4031.2088349547921</v>
      </c>
      <c r="X19" s="3">
        <f t="shared" si="7"/>
        <v>40312.088349547921</v>
      </c>
      <c r="Z19">
        <f t="shared" si="38"/>
        <v>0.999999999999999</v>
      </c>
      <c r="AA19">
        <f t="shared" si="38"/>
        <v>1.0000000000000047</v>
      </c>
      <c r="AB19">
        <f t="shared" si="8"/>
        <v>0.99999999999999956</v>
      </c>
      <c r="AC19">
        <f t="shared" si="8"/>
        <v>1.0000000000000013</v>
      </c>
      <c r="AD19">
        <f t="shared" si="8"/>
        <v>0.99999999999999956</v>
      </c>
      <c r="AE19">
        <f t="shared" si="8"/>
        <v>0.99999999999999978</v>
      </c>
      <c r="AF19">
        <f t="shared" si="8"/>
        <v>1.0000000000000007</v>
      </c>
      <c r="AG19">
        <f t="shared" si="8"/>
        <v>1.0000000000000004</v>
      </c>
      <c r="AI19">
        <f t="shared" si="39"/>
        <v>0</v>
      </c>
      <c r="AJ19" s="5">
        <f t="shared" si="40"/>
        <v>3490.011659530026</v>
      </c>
      <c r="AK19" s="5">
        <f t="shared" si="9"/>
        <v>10084.620832027849</v>
      </c>
      <c r="AL19" s="5">
        <f t="shared" si="9"/>
        <v>8933.2885845490455</v>
      </c>
      <c r="AM19" s="5">
        <f t="shared" si="9"/>
        <v>25204.834512636236</v>
      </c>
      <c r="AN19" s="5">
        <f t="shared" si="9"/>
        <v>3603.4550581860781</v>
      </c>
      <c r="AO19" s="5">
        <f t="shared" si="9"/>
        <v>38009.654581860792</v>
      </c>
      <c r="AP19" s="5">
        <f t="shared" si="9"/>
        <v>3811.752834954792</v>
      </c>
      <c r="AQ19" s="5">
        <f t="shared" si="9"/>
        <v>40092.632349547923</v>
      </c>
      <c r="AR19" s="5"/>
      <c r="AT19" s="5">
        <f t="shared" si="10"/>
        <v>254860.73721240525</v>
      </c>
      <c r="AU19" s="5">
        <f t="shared" si="11"/>
        <v>85908.113667102894</v>
      </c>
      <c r="AV19" s="5">
        <f t="shared" si="12"/>
        <v>35561.963331963525</v>
      </c>
      <c r="AW19" s="5">
        <f t="shared" si="13"/>
        <v>20664.384098303126</v>
      </c>
      <c r="AX19" s="5">
        <f t="shared" si="14"/>
        <v>11411.674800555458</v>
      </c>
      <c r="AY19" s="5">
        <f t="shared" si="15"/>
        <v>2885.2158929706252</v>
      </c>
      <c r="AZ19" s="5">
        <f t="shared" si="16"/>
        <v>1737.6868446300355</v>
      </c>
      <c r="BD19" s="3">
        <f t="shared" si="17"/>
        <v>254641.28121240524</v>
      </c>
      <c r="BE19" s="3">
        <f t="shared" si="18"/>
        <v>85688.657667102889</v>
      </c>
      <c r="BF19" s="3">
        <f t="shared" si="19"/>
        <v>35342.507331963527</v>
      </c>
      <c r="BG19" s="3">
        <f t="shared" si="20"/>
        <v>20444.928098303128</v>
      </c>
      <c r="BH19" s="3">
        <f t="shared" si="21"/>
        <v>11192.218800555458</v>
      </c>
      <c r="BI19" s="3">
        <f t="shared" si="22"/>
        <v>2665.7598929706251</v>
      </c>
      <c r="BJ19" s="3">
        <f t="shared" si="23"/>
        <v>1518.2308446300356</v>
      </c>
      <c r="BK19" s="3"/>
      <c r="BL19" s="3"/>
      <c r="BN19" s="5">
        <f t="shared" si="24"/>
        <v>268747.25566365279</v>
      </c>
      <c r="BO19" s="5">
        <f t="shared" si="25"/>
        <v>90588.962583253771</v>
      </c>
      <c r="BP19" s="5">
        <f t="shared" si="26"/>
        <v>37499.617069346903</v>
      </c>
      <c r="BQ19" s="5">
        <f t="shared" si="27"/>
        <v>21790.318026782661</v>
      </c>
      <c r="BR19" s="5">
        <f t="shared" si="28"/>
        <v>12033.459208820275</v>
      </c>
      <c r="BS19" s="5">
        <f t="shared" si="29"/>
        <v>3042.4217622300321</v>
      </c>
      <c r="BT19" s="5">
        <f t="shared" si="30"/>
        <v>1832.3676522521782</v>
      </c>
      <c r="BX19" s="3">
        <f t="shared" si="31"/>
        <v>268527.79966365278</v>
      </c>
      <c r="BY19" s="3">
        <f t="shared" si="32"/>
        <v>90369.506583253766</v>
      </c>
      <c r="BZ19" s="3">
        <f t="shared" si="33"/>
        <v>37280.161069346905</v>
      </c>
      <c r="CA19" s="3">
        <f t="shared" si="34"/>
        <v>21570.862026782663</v>
      </c>
      <c r="CB19" s="3">
        <f t="shared" si="35"/>
        <v>11814.003208820275</v>
      </c>
      <c r="CC19" s="3">
        <f t="shared" si="36"/>
        <v>2822.9657622300319</v>
      </c>
      <c r="CD19" s="3">
        <f t="shared" si="37"/>
        <v>1612.9116522521783</v>
      </c>
      <c r="CE19" s="3"/>
      <c r="CF19" s="3"/>
    </row>
    <row r="20" spans="1:84" x14ac:dyDescent="0.3">
      <c r="A20">
        <v>16</v>
      </c>
      <c r="B20" t="s">
        <v>25</v>
      </c>
      <c r="C20">
        <v>3.048</v>
      </c>
      <c r="D20">
        <v>315</v>
      </c>
      <c r="E20">
        <v>96.012</v>
      </c>
      <c r="F20">
        <v>13.8</v>
      </c>
      <c r="G20">
        <v>9</v>
      </c>
      <c r="H20">
        <v>1542.39291214489</v>
      </c>
      <c r="I20">
        <v>4284.4247559580299</v>
      </c>
      <c r="J20">
        <v>3805.70196847856</v>
      </c>
      <c r="K20">
        <v>10571.394356884901</v>
      </c>
      <c r="L20">
        <v>753.77711880630397</v>
      </c>
      <c r="M20">
        <v>7537.7711880630404</v>
      </c>
      <c r="N20">
        <v>744.33732470427503</v>
      </c>
      <c r="O20">
        <v>7443.3732470427503</v>
      </c>
      <c r="Q20" s="3">
        <f t="shared" si="0"/>
        <v>1542.3929121448921</v>
      </c>
      <c r="R20" s="3">
        <f t="shared" si="1"/>
        <v>4284.4247559580335</v>
      </c>
      <c r="S20" s="3">
        <f t="shared" si="2"/>
        <v>3805.7019684785646</v>
      </c>
      <c r="T20" s="3">
        <f t="shared" si="3"/>
        <v>10571.394356884901</v>
      </c>
      <c r="U20" s="3">
        <f t="shared" si="4"/>
        <v>753.77711880630352</v>
      </c>
      <c r="V20" s="3">
        <f t="shared" si="5"/>
        <v>7537.771188063035</v>
      </c>
      <c r="W20" s="3">
        <f t="shared" si="6"/>
        <v>744.33732470427469</v>
      </c>
      <c r="X20" s="3">
        <f t="shared" si="7"/>
        <v>7443.3732470427467</v>
      </c>
      <c r="Z20">
        <f t="shared" si="38"/>
        <v>1.0000000000000013</v>
      </c>
      <c r="AA20">
        <f t="shared" si="38"/>
        <v>1.0000000000000009</v>
      </c>
      <c r="AB20">
        <f t="shared" si="8"/>
        <v>1.0000000000000011</v>
      </c>
      <c r="AC20">
        <f t="shared" si="8"/>
        <v>1</v>
      </c>
      <c r="AD20">
        <f t="shared" si="8"/>
        <v>0.99999999999999944</v>
      </c>
      <c r="AE20">
        <f t="shared" si="8"/>
        <v>0.99999999999999922</v>
      </c>
      <c r="AF20">
        <f t="shared" si="8"/>
        <v>0.99999999999999956</v>
      </c>
      <c r="AG20">
        <f t="shared" si="8"/>
        <v>0.99999999999999956</v>
      </c>
      <c r="AI20">
        <f t="shared" si="39"/>
        <v>0</v>
      </c>
      <c r="AJ20" s="5">
        <f t="shared" si="40"/>
        <v>1446.3809121448921</v>
      </c>
      <c r="AK20" s="5">
        <f t="shared" si="9"/>
        <v>4188.4127559580338</v>
      </c>
      <c r="AL20" s="5">
        <f t="shared" si="9"/>
        <v>3709.6899684785644</v>
      </c>
      <c r="AM20" s="5">
        <f t="shared" si="9"/>
        <v>10475.3823568849</v>
      </c>
      <c r="AN20" s="5">
        <f t="shared" si="9"/>
        <v>657.76511880630346</v>
      </c>
      <c r="AO20" s="5">
        <f t="shared" si="9"/>
        <v>7441.7591880630353</v>
      </c>
      <c r="AP20" s="5">
        <f t="shared" si="9"/>
        <v>648.32532470427464</v>
      </c>
      <c r="AQ20" s="5">
        <f t="shared" si="9"/>
        <v>7347.361247042747</v>
      </c>
      <c r="AR20" s="5"/>
      <c r="AT20" s="5">
        <f t="shared" si="10"/>
        <v>50251.807920420229</v>
      </c>
      <c r="AU20" s="5">
        <f t="shared" si="11"/>
        <v>16938.811658568618</v>
      </c>
      <c r="AV20" s="5">
        <f t="shared" si="12"/>
        <v>7011.8801749423583</v>
      </c>
      <c r="AW20" s="5">
        <f t="shared" si="13"/>
        <v>4074.4709124665046</v>
      </c>
      <c r="AX20" s="5">
        <f t="shared" si="14"/>
        <v>2250.0809516606073</v>
      </c>
      <c r="AY20" s="5">
        <f t="shared" si="15"/>
        <v>568.88839155192716</v>
      </c>
      <c r="AZ20" s="5">
        <f t="shared" si="16"/>
        <v>342.62596309377432</v>
      </c>
      <c r="BD20" s="3">
        <f t="shared" si="17"/>
        <v>50155.795920420227</v>
      </c>
      <c r="BE20" s="3">
        <f t="shared" si="18"/>
        <v>16842.79965856862</v>
      </c>
      <c r="BF20" s="3">
        <f t="shared" si="19"/>
        <v>6915.8681749423586</v>
      </c>
      <c r="BG20" s="3">
        <f t="shared" si="20"/>
        <v>3978.4589124665044</v>
      </c>
      <c r="BH20" s="3">
        <f t="shared" si="21"/>
        <v>2154.0689516606071</v>
      </c>
      <c r="BI20" s="3">
        <f t="shared" si="22"/>
        <v>472.87639155192716</v>
      </c>
      <c r="BJ20" s="3">
        <f t="shared" si="23"/>
        <v>246.61396309377432</v>
      </c>
      <c r="BK20" s="3"/>
      <c r="BL20" s="3"/>
      <c r="BN20" s="5">
        <f t="shared" si="24"/>
        <v>49622.488313618313</v>
      </c>
      <c r="BO20" s="5">
        <f t="shared" si="25"/>
        <v>16726.681454028647</v>
      </c>
      <c r="BP20" s="5">
        <f t="shared" si="26"/>
        <v>6924.0681367839516</v>
      </c>
      <c r="BQ20" s="5">
        <f t="shared" si="27"/>
        <v>4023.4449984014846</v>
      </c>
      <c r="BR20" s="5">
        <f t="shared" si="28"/>
        <v>2221.9024618038052</v>
      </c>
      <c r="BS20" s="5">
        <f t="shared" si="29"/>
        <v>561.76401864473553</v>
      </c>
      <c r="BT20" s="5">
        <f t="shared" si="30"/>
        <v>338.33514759285208</v>
      </c>
      <c r="BX20" s="3">
        <f t="shared" si="31"/>
        <v>49526.47631361831</v>
      </c>
      <c r="BY20" s="3">
        <f t="shared" si="32"/>
        <v>16630.669454028648</v>
      </c>
      <c r="BZ20" s="3">
        <f t="shared" si="33"/>
        <v>6828.0561367839518</v>
      </c>
      <c r="CA20" s="3">
        <f t="shared" si="34"/>
        <v>3927.4329984014844</v>
      </c>
      <c r="CB20" s="3">
        <f t="shared" si="35"/>
        <v>2125.890461803805</v>
      </c>
      <c r="CC20" s="3">
        <f t="shared" si="36"/>
        <v>465.75201864473553</v>
      </c>
      <c r="CD20" s="3">
        <f t="shared" si="37"/>
        <v>242.32314759285208</v>
      </c>
      <c r="CE20" s="3"/>
      <c r="CF20" s="3"/>
    </row>
    <row r="21" spans="1:84" x14ac:dyDescent="0.3">
      <c r="A21">
        <v>17</v>
      </c>
      <c r="B21" t="s">
        <v>26</v>
      </c>
      <c r="C21">
        <v>6.0960000000000001</v>
      </c>
      <c r="D21">
        <v>175</v>
      </c>
      <c r="E21">
        <v>53.34</v>
      </c>
      <c r="F21">
        <v>13.118</v>
      </c>
      <c r="G21">
        <v>9.3000000000000007</v>
      </c>
      <c r="H21">
        <v>5220.9701985340598</v>
      </c>
      <c r="I21">
        <v>14502.694995927901</v>
      </c>
      <c r="J21">
        <v>12882.227612352001</v>
      </c>
      <c r="K21">
        <v>35783.965589866697</v>
      </c>
      <c r="L21">
        <v>2911.7724095421199</v>
      </c>
      <c r="M21">
        <v>29117.724095421199</v>
      </c>
      <c r="N21">
        <v>2903.71654290058</v>
      </c>
      <c r="O21">
        <v>29037.1654290058</v>
      </c>
      <c r="Q21" s="3">
        <f t="shared" si="0"/>
        <v>5220.9701985340553</v>
      </c>
      <c r="R21" s="3">
        <f t="shared" si="1"/>
        <v>14502.694995927932</v>
      </c>
      <c r="S21" s="3">
        <f t="shared" si="2"/>
        <v>12882.227612352022</v>
      </c>
      <c r="T21" s="3">
        <f t="shared" si="3"/>
        <v>35783.965589866726</v>
      </c>
      <c r="U21" s="3">
        <f t="shared" si="4"/>
        <v>2911.7724095421231</v>
      </c>
      <c r="V21" s="3">
        <f t="shared" si="5"/>
        <v>29117.724095421232</v>
      </c>
      <c r="W21" s="3">
        <f t="shared" si="6"/>
        <v>2903.7165429005827</v>
      </c>
      <c r="X21" s="3">
        <f t="shared" si="7"/>
        <v>29037.165429005825</v>
      </c>
      <c r="Z21">
        <f t="shared" si="38"/>
        <v>0.99999999999999911</v>
      </c>
      <c r="AA21">
        <f t="shared" si="38"/>
        <v>1.0000000000000022</v>
      </c>
      <c r="AB21">
        <f t="shared" si="38"/>
        <v>1.0000000000000018</v>
      </c>
      <c r="AC21">
        <f t="shared" si="38"/>
        <v>1.0000000000000009</v>
      </c>
      <c r="AD21">
        <f t="shared" si="38"/>
        <v>1.0000000000000011</v>
      </c>
      <c r="AE21">
        <f t="shared" si="38"/>
        <v>1.0000000000000011</v>
      </c>
      <c r="AF21">
        <f t="shared" si="38"/>
        <v>1.0000000000000009</v>
      </c>
      <c r="AG21">
        <f t="shared" si="38"/>
        <v>1.0000000000000009</v>
      </c>
      <c r="AI21">
        <f t="shared" si="39"/>
        <v>0</v>
      </c>
      <c r="AJ21" s="5">
        <f t="shared" si="40"/>
        <v>5167.6301985340551</v>
      </c>
      <c r="AK21" s="5">
        <f t="shared" si="40"/>
        <v>14449.354995927932</v>
      </c>
      <c r="AL21" s="5">
        <f t="shared" si="40"/>
        <v>12828.887612352022</v>
      </c>
      <c r="AM21" s="5">
        <f t="shared" si="40"/>
        <v>35730.62558986673</v>
      </c>
      <c r="AN21" s="5">
        <f t="shared" si="40"/>
        <v>2858.432409542123</v>
      </c>
      <c r="AO21" s="5">
        <f t="shared" si="40"/>
        <v>29064.384095421232</v>
      </c>
      <c r="AP21" s="5">
        <f t="shared" si="40"/>
        <v>2850.3765429005825</v>
      </c>
      <c r="AQ21" s="5">
        <f t="shared" si="40"/>
        <v>28983.825429005825</v>
      </c>
      <c r="AR21" s="5"/>
      <c r="AT21" s="5">
        <f t="shared" si="10"/>
        <v>194118.16063614155</v>
      </c>
      <c r="AU21" s="5">
        <f t="shared" si="11"/>
        <v>65433.087854879173</v>
      </c>
      <c r="AV21" s="5">
        <f t="shared" si="12"/>
        <v>27086.254972484869</v>
      </c>
      <c r="AW21" s="5">
        <f t="shared" si="13"/>
        <v>15739.310321849312</v>
      </c>
      <c r="AX21" s="5">
        <f t="shared" si="14"/>
        <v>8691.8579389317092</v>
      </c>
      <c r="AY21" s="5">
        <f t="shared" si="15"/>
        <v>2197.5640826733002</v>
      </c>
      <c r="AZ21" s="5">
        <f t="shared" si="16"/>
        <v>1323.5329134282379</v>
      </c>
      <c r="BD21" s="3">
        <f t="shared" si="17"/>
        <v>194064.82063614155</v>
      </c>
      <c r="BE21" s="3">
        <f t="shared" si="18"/>
        <v>65379.747854879177</v>
      </c>
      <c r="BF21" s="3">
        <f t="shared" si="19"/>
        <v>27032.914972484868</v>
      </c>
      <c r="BG21" s="3">
        <f t="shared" si="20"/>
        <v>15685.970321849312</v>
      </c>
      <c r="BH21" s="3">
        <f t="shared" si="21"/>
        <v>8638.5179389317091</v>
      </c>
      <c r="BI21" s="3">
        <f t="shared" si="22"/>
        <v>2144.2240826733</v>
      </c>
      <c r="BJ21" s="3">
        <f t="shared" si="23"/>
        <v>1270.1929134282379</v>
      </c>
      <c r="BK21" s="3"/>
      <c r="BL21" s="3"/>
      <c r="BN21" s="5">
        <f t="shared" si="24"/>
        <v>193581.10286003884</v>
      </c>
      <c r="BO21" s="5">
        <f t="shared" si="25"/>
        <v>65252.057143833321</v>
      </c>
      <c r="BP21" s="5">
        <f t="shared" si="26"/>
        <v>27011.316678144958</v>
      </c>
      <c r="BQ21" s="5">
        <f t="shared" si="27"/>
        <v>15695.765096759906</v>
      </c>
      <c r="BR21" s="5">
        <f t="shared" si="28"/>
        <v>8667.8105758226357</v>
      </c>
      <c r="BS21" s="5">
        <f t="shared" si="29"/>
        <v>2191.484183321194</v>
      </c>
      <c r="BT21" s="5">
        <f t="shared" si="30"/>
        <v>1319.8711558639011</v>
      </c>
      <c r="BX21" s="3">
        <f t="shared" si="31"/>
        <v>193527.76286003884</v>
      </c>
      <c r="BY21" s="3">
        <f t="shared" si="32"/>
        <v>65198.717143833324</v>
      </c>
      <c r="BZ21" s="3">
        <f t="shared" si="33"/>
        <v>26957.976678144958</v>
      </c>
      <c r="CA21" s="3">
        <f t="shared" si="34"/>
        <v>15642.425096759906</v>
      </c>
      <c r="CB21" s="3">
        <f t="shared" si="35"/>
        <v>8614.4705758226355</v>
      </c>
      <c r="CC21" s="3">
        <f t="shared" si="36"/>
        <v>2138.1441833211939</v>
      </c>
      <c r="CD21" s="3">
        <f t="shared" si="37"/>
        <v>1266.5311558639012</v>
      </c>
      <c r="CE21" s="3"/>
      <c r="CF21" s="3"/>
    </row>
    <row r="22" spans="1:84" x14ac:dyDescent="0.3">
      <c r="A22">
        <v>18</v>
      </c>
      <c r="B22" t="s">
        <v>27</v>
      </c>
      <c r="C22">
        <v>4.5720000000000001</v>
      </c>
      <c r="D22">
        <v>420</v>
      </c>
      <c r="E22">
        <v>128.01599999999999</v>
      </c>
      <c r="F22">
        <v>84.9</v>
      </c>
      <c r="G22">
        <v>8.1999999999999993</v>
      </c>
      <c r="H22">
        <v>158231.177781095</v>
      </c>
      <c r="I22">
        <v>439531.04939193098</v>
      </c>
      <c r="J22">
        <v>390419.78215446201</v>
      </c>
      <c r="K22">
        <v>1084499.3948735101</v>
      </c>
      <c r="L22">
        <v>3179.8028382430198</v>
      </c>
      <c r="M22">
        <v>31798.028382430199</v>
      </c>
      <c r="N22">
        <v>2970.2259875417899</v>
      </c>
      <c r="O22">
        <v>29702.259875417902</v>
      </c>
      <c r="Q22" s="3">
        <f t="shared" si="0"/>
        <v>158231.177781095</v>
      </c>
      <c r="R22" s="3">
        <f t="shared" si="1"/>
        <v>439531.04939193057</v>
      </c>
      <c r="S22" s="3">
        <f t="shared" si="2"/>
        <v>390419.78215446195</v>
      </c>
      <c r="T22" s="3">
        <f t="shared" si="3"/>
        <v>1084499.3948735055</v>
      </c>
      <c r="U22" s="3">
        <f t="shared" si="4"/>
        <v>3179.8028382430211</v>
      </c>
      <c r="V22" s="3">
        <f t="shared" si="5"/>
        <v>31798.02838243021</v>
      </c>
      <c r="W22" s="3">
        <f t="shared" si="6"/>
        <v>2970.2259875417867</v>
      </c>
      <c r="X22" s="3">
        <f t="shared" si="7"/>
        <v>29702.259875417862</v>
      </c>
      <c r="Z22">
        <f t="shared" si="38"/>
        <v>1</v>
      </c>
      <c r="AA22">
        <f t="shared" si="38"/>
        <v>0.99999999999999911</v>
      </c>
      <c r="AB22">
        <f t="shared" si="38"/>
        <v>0.99999999999999989</v>
      </c>
      <c r="AC22">
        <f t="shared" si="38"/>
        <v>0.99999999999999567</v>
      </c>
      <c r="AD22">
        <f t="shared" si="38"/>
        <v>1.0000000000000004</v>
      </c>
      <c r="AE22">
        <f t="shared" si="38"/>
        <v>1.0000000000000004</v>
      </c>
      <c r="AF22">
        <f t="shared" si="38"/>
        <v>0.99999999999999889</v>
      </c>
      <c r="AG22">
        <f t="shared" si="38"/>
        <v>0.99999999999999867</v>
      </c>
      <c r="AI22">
        <f t="shared" si="39"/>
        <v>0</v>
      </c>
      <c r="AJ22" s="5">
        <f t="shared" si="40"/>
        <v>158103.161781095</v>
      </c>
      <c r="AK22" s="5">
        <f t="shared" si="40"/>
        <v>439403.03339193057</v>
      </c>
      <c r="AL22" s="5">
        <f t="shared" si="40"/>
        <v>390291.76615446195</v>
      </c>
      <c r="AM22" s="5">
        <f t="shared" si="40"/>
        <v>1084371.3788735054</v>
      </c>
      <c r="AN22" s="5">
        <f t="shared" si="40"/>
        <v>3051.7868382430211</v>
      </c>
      <c r="AO22" s="5">
        <f t="shared" si="40"/>
        <v>31670.01238243021</v>
      </c>
      <c r="AP22" s="5">
        <f t="shared" si="40"/>
        <v>2842.2099875417866</v>
      </c>
      <c r="AQ22" s="5">
        <f t="shared" si="40"/>
        <v>29574.243875417862</v>
      </c>
      <c r="AR22" s="5"/>
      <c r="AT22" s="5">
        <f t="shared" si="10"/>
        <v>211986.85588286805</v>
      </c>
      <c r="AU22" s="5">
        <f t="shared" si="11"/>
        <v>71456.24355602295</v>
      </c>
      <c r="AV22" s="5">
        <f t="shared" si="12"/>
        <v>29579.561285981592</v>
      </c>
      <c r="AW22" s="5">
        <f t="shared" si="13"/>
        <v>17188.123449962273</v>
      </c>
      <c r="AX22" s="5">
        <f t="shared" si="14"/>
        <v>9491.9487708746892</v>
      </c>
      <c r="AY22" s="5">
        <f t="shared" si="15"/>
        <v>2399.8511986739777</v>
      </c>
      <c r="AZ22" s="5">
        <f t="shared" si="16"/>
        <v>1445.3649264741005</v>
      </c>
      <c r="BD22" s="3">
        <f t="shared" si="17"/>
        <v>211858.83988286805</v>
      </c>
      <c r="BE22" s="3">
        <f t="shared" si="18"/>
        <v>71328.227556022946</v>
      </c>
      <c r="BF22" s="3">
        <f t="shared" si="19"/>
        <v>29451.545285981592</v>
      </c>
      <c r="BG22" s="3">
        <f t="shared" si="20"/>
        <v>17060.107449962274</v>
      </c>
      <c r="BH22" s="3">
        <f t="shared" si="21"/>
        <v>9363.9327708746896</v>
      </c>
      <c r="BI22" s="3">
        <f t="shared" si="22"/>
        <v>2271.8351986739776</v>
      </c>
      <c r="BJ22" s="3">
        <f t="shared" si="23"/>
        <v>1317.3489264741004</v>
      </c>
      <c r="BK22" s="3"/>
      <c r="BL22" s="3"/>
      <c r="BN22" s="5">
        <f t="shared" si="24"/>
        <v>198015.06583611909</v>
      </c>
      <c r="BO22" s="5">
        <f t="shared" si="25"/>
        <v>66746.651405433411</v>
      </c>
      <c r="BP22" s="5">
        <f t="shared" si="26"/>
        <v>27630.009186435222</v>
      </c>
      <c r="BQ22" s="5">
        <f t="shared" si="27"/>
        <v>16055.275608333979</v>
      </c>
      <c r="BR22" s="5">
        <f t="shared" si="28"/>
        <v>8866.3462314680182</v>
      </c>
      <c r="BS22" s="5">
        <f t="shared" si="29"/>
        <v>2241.6799905975745</v>
      </c>
      <c r="BT22" s="5">
        <f t="shared" si="30"/>
        <v>1350.1027216099028</v>
      </c>
      <c r="BX22" s="3">
        <f t="shared" si="31"/>
        <v>197887.04983611908</v>
      </c>
      <c r="BY22" s="3">
        <f t="shared" si="32"/>
        <v>66618.635405433408</v>
      </c>
      <c r="BZ22" s="3">
        <f t="shared" si="33"/>
        <v>27501.993186435222</v>
      </c>
      <c r="CA22" s="3">
        <f t="shared" si="34"/>
        <v>15927.259608333979</v>
      </c>
      <c r="CB22" s="3">
        <f t="shared" si="35"/>
        <v>8738.3302314680186</v>
      </c>
      <c r="CC22" s="3">
        <f t="shared" si="36"/>
        <v>2113.6639905975744</v>
      </c>
      <c r="CD22" s="3">
        <f t="shared" si="37"/>
        <v>1222.0867216099027</v>
      </c>
      <c r="CE22" s="3"/>
      <c r="CF22" s="3"/>
    </row>
    <row r="23" spans="1:84" x14ac:dyDescent="0.3">
      <c r="A23">
        <v>19</v>
      </c>
      <c r="B23" t="s">
        <v>28</v>
      </c>
      <c r="C23">
        <v>7.62</v>
      </c>
      <c r="D23">
        <v>3000</v>
      </c>
      <c r="E23">
        <v>914.4</v>
      </c>
      <c r="F23">
        <v>22.9</v>
      </c>
      <c r="G23">
        <v>8.3000000000000007</v>
      </c>
      <c r="H23">
        <v>31211.645398644501</v>
      </c>
      <c r="I23">
        <v>86699.014996234706</v>
      </c>
      <c r="J23">
        <v>77011.648197925504</v>
      </c>
      <c r="K23">
        <v>213921.244994237</v>
      </c>
      <c r="L23">
        <v>5906.4681689839599</v>
      </c>
      <c r="M23">
        <v>59064.681689839599</v>
      </c>
      <c r="N23">
        <v>5548.6337403696998</v>
      </c>
      <c r="O23">
        <v>55486.337403696998</v>
      </c>
      <c r="Q23" s="3">
        <f t="shared" si="0"/>
        <v>31211.645398644494</v>
      </c>
      <c r="R23" s="3">
        <f t="shared" si="1"/>
        <v>86699.014996234691</v>
      </c>
      <c r="S23" s="3">
        <f t="shared" si="2"/>
        <v>77011.648197925519</v>
      </c>
      <c r="T23" s="3">
        <f t="shared" si="3"/>
        <v>213921.24499423752</v>
      </c>
      <c r="U23" s="3">
        <f t="shared" si="4"/>
        <v>5906.4681689839617</v>
      </c>
      <c r="V23" s="3">
        <f t="shared" si="5"/>
        <v>59064.681689839621</v>
      </c>
      <c r="W23" s="3">
        <f t="shared" si="6"/>
        <v>5548.6337403697034</v>
      </c>
      <c r="X23" s="3">
        <f t="shared" si="7"/>
        <v>55486.337403697042</v>
      </c>
      <c r="Z23">
        <f t="shared" si="38"/>
        <v>0.99999999999999978</v>
      </c>
      <c r="AA23">
        <f t="shared" si="38"/>
        <v>0.99999999999999978</v>
      </c>
      <c r="AB23">
        <f t="shared" si="38"/>
        <v>1.0000000000000002</v>
      </c>
      <c r="AC23">
        <f t="shared" si="38"/>
        <v>1.0000000000000024</v>
      </c>
      <c r="AD23">
        <f t="shared" si="38"/>
        <v>1.0000000000000002</v>
      </c>
      <c r="AE23">
        <f t="shared" si="38"/>
        <v>1.0000000000000004</v>
      </c>
      <c r="AF23">
        <f t="shared" si="38"/>
        <v>1.0000000000000007</v>
      </c>
      <c r="AG23">
        <f t="shared" si="38"/>
        <v>1.0000000000000009</v>
      </c>
      <c r="AI23">
        <f t="shared" si="39"/>
        <v>0</v>
      </c>
      <c r="AJ23" s="5">
        <f t="shared" si="40"/>
        <v>30297.245398644493</v>
      </c>
      <c r="AK23" s="5">
        <f t="shared" si="40"/>
        <v>85784.614996234697</v>
      </c>
      <c r="AL23" s="5">
        <f t="shared" si="40"/>
        <v>76097.248197925524</v>
      </c>
      <c r="AM23" s="5">
        <f t="shared" si="40"/>
        <v>213006.84499423753</v>
      </c>
      <c r="AN23" s="5">
        <f t="shared" si="40"/>
        <v>4992.0681689839621</v>
      </c>
      <c r="AO23" s="5">
        <f t="shared" si="40"/>
        <v>58150.28168983962</v>
      </c>
      <c r="AP23" s="5">
        <f t="shared" si="40"/>
        <v>4634.2337403697038</v>
      </c>
      <c r="AQ23" s="5">
        <f t="shared" si="40"/>
        <v>54571.93740369704</v>
      </c>
      <c r="AR23" s="5"/>
      <c r="AT23" s="5">
        <f t="shared" si="10"/>
        <v>393764.54459893081</v>
      </c>
      <c r="AU23" s="5">
        <f t="shared" si="11"/>
        <v>132729.6217749205</v>
      </c>
      <c r="AV23" s="5">
        <f t="shared" si="12"/>
        <v>54943.889944036862</v>
      </c>
      <c r="AW23" s="5">
        <f t="shared" si="13"/>
        <v>31926.854967480875</v>
      </c>
      <c r="AX23" s="5">
        <f t="shared" si="14"/>
        <v>17631.248265623766</v>
      </c>
      <c r="AY23" s="5">
        <f t="shared" si="15"/>
        <v>4457.7118256482727</v>
      </c>
      <c r="AZ23" s="5">
        <f t="shared" si="16"/>
        <v>2684.7582586290732</v>
      </c>
      <c r="BD23" s="3">
        <f t="shared" si="17"/>
        <v>392850.14459893078</v>
      </c>
      <c r="BE23" s="3">
        <f t="shared" si="18"/>
        <v>131815.2217749205</v>
      </c>
      <c r="BF23" s="3">
        <f t="shared" si="19"/>
        <v>54029.489944036861</v>
      </c>
      <c r="BG23" s="3">
        <f t="shared" si="20"/>
        <v>31012.454967480873</v>
      </c>
      <c r="BH23" s="3">
        <f t="shared" si="21"/>
        <v>16716.848265623765</v>
      </c>
      <c r="BI23" s="3">
        <f t="shared" si="22"/>
        <v>3543.3118256482726</v>
      </c>
      <c r="BJ23" s="3">
        <f t="shared" si="23"/>
        <v>1770.3582586290731</v>
      </c>
      <c r="BK23" s="3"/>
      <c r="BL23" s="3"/>
      <c r="BN23" s="5">
        <f t="shared" si="24"/>
        <v>369908.9160246469</v>
      </c>
      <c r="BO23" s="5">
        <f t="shared" si="25"/>
        <v>124688.39865999336</v>
      </c>
      <c r="BP23" s="5">
        <f t="shared" si="26"/>
        <v>51615.197584834452</v>
      </c>
      <c r="BQ23" s="5">
        <f t="shared" si="27"/>
        <v>29992.61481280921</v>
      </c>
      <c r="BR23" s="5">
        <f t="shared" si="28"/>
        <v>16563.085792148369</v>
      </c>
      <c r="BS23" s="5">
        <f t="shared" si="29"/>
        <v>4187.6481059393991</v>
      </c>
      <c r="BT23" s="5">
        <f t="shared" si="30"/>
        <v>2522.1062456225923</v>
      </c>
      <c r="BX23" s="3">
        <f t="shared" si="31"/>
        <v>368994.51602464687</v>
      </c>
      <c r="BY23" s="3">
        <f t="shared" si="32"/>
        <v>123773.99865999336</v>
      </c>
      <c r="BZ23" s="3">
        <f t="shared" si="33"/>
        <v>50700.79758483445</v>
      </c>
      <c r="CA23" s="3">
        <f t="shared" si="34"/>
        <v>29078.214812809209</v>
      </c>
      <c r="CB23" s="3">
        <f t="shared" si="35"/>
        <v>15648.68579214837</v>
      </c>
      <c r="CC23" s="3">
        <f t="shared" si="36"/>
        <v>3273.248105939399</v>
      </c>
      <c r="CD23" s="3">
        <f t="shared" si="37"/>
        <v>1607.7062456225922</v>
      </c>
      <c r="CE23" s="3"/>
      <c r="CF23" s="3"/>
    </row>
    <row r="24" spans="1:84" x14ac:dyDescent="0.3">
      <c r="A24">
        <v>20</v>
      </c>
      <c r="B24" t="s">
        <v>29</v>
      </c>
      <c r="C24">
        <v>9.1440000000000001</v>
      </c>
      <c r="D24">
        <v>630</v>
      </c>
      <c r="E24">
        <v>192.024</v>
      </c>
      <c r="F24">
        <v>49.3</v>
      </c>
      <c r="G24">
        <v>7.5</v>
      </c>
      <c r="H24">
        <v>255114.819972411</v>
      </c>
      <c r="I24">
        <v>708652.27770114096</v>
      </c>
      <c r="J24">
        <v>629470.58749570698</v>
      </c>
      <c r="K24">
        <v>1748529.4097102999</v>
      </c>
      <c r="L24">
        <v>11237.325262876</v>
      </c>
      <c r="M24">
        <v>112373.25262876</v>
      </c>
      <c r="N24">
        <v>10367.093855136</v>
      </c>
      <c r="O24">
        <v>103670.93855136</v>
      </c>
      <c r="Q24" s="3">
        <f t="shared" si="0"/>
        <v>255114.81997241094</v>
      </c>
      <c r="R24" s="3">
        <f t="shared" si="1"/>
        <v>708652.27770114143</v>
      </c>
      <c r="S24" s="3">
        <f t="shared" si="2"/>
        <v>629470.58749570651</v>
      </c>
      <c r="T24" s="3">
        <f t="shared" si="3"/>
        <v>1748529.4097102957</v>
      </c>
      <c r="U24" s="3">
        <f t="shared" si="4"/>
        <v>11237.325262876002</v>
      </c>
      <c r="V24" s="3">
        <f t="shared" si="5"/>
        <v>112373.25262876002</v>
      </c>
      <c r="W24" s="3">
        <f t="shared" si="6"/>
        <v>10367.093855136012</v>
      </c>
      <c r="X24" s="3">
        <f t="shared" si="7"/>
        <v>103670.9385513601</v>
      </c>
      <c r="Z24">
        <f t="shared" si="38"/>
        <v>0.99999999999999978</v>
      </c>
      <c r="AA24">
        <f t="shared" si="38"/>
        <v>1.0000000000000007</v>
      </c>
      <c r="AB24">
        <f t="shared" si="38"/>
        <v>0.99999999999999922</v>
      </c>
      <c r="AC24">
        <f t="shared" si="38"/>
        <v>0.99999999999999756</v>
      </c>
      <c r="AD24">
        <f t="shared" si="38"/>
        <v>1.0000000000000002</v>
      </c>
      <c r="AE24">
        <f t="shared" si="38"/>
        <v>1.0000000000000002</v>
      </c>
      <c r="AF24">
        <f t="shared" si="38"/>
        <v>1.0000000000000013</v>
      </c>
      <c r="AG24">
        <f t="shared" si="38"/>
        <v>1.0000000000000009</v>
      </c>
      <c r="AI24">
        <f t="shared" si="39"/>
        <v>0</v>
      </c>
      <c r="AJ24" s="5">
        <f t="shared" si="40"/>
        <v>254922.79597241094</v>
      </c>
      <c r="AK24" s="5">
        <f t="shared" si="40"/>
        <v>708460.25370114145</v>
      </c>
      <c r="AL24" s="5">
        <f t="shared" si="40"/>
        <v>629278.56349570653</v>
      </c>
      <c r="AM24" s="5">
        <f t="shared" si="40"/>
        <v>1748337.3857102958</v>
      </c>
      <c r="AN24" s="5">
        <f t="shared" si="40"/>
        <v>11045.301262876003</v>
      </c>
      <c r="AO24" s="5">
        <f t="shared" si="40"/>
        <v>112181.22862876001</v>
      </c>
      <c r="AP24" s="5">
        <f t="shared" si="40"/>
        <v>10175.069855136013</v>
      </c>
      <c r="AQ24" s="5">
        <f t="shared" si="40"/>
        <v>103478.9145513601</v>
      </c>
      <c r="AR24" s="5"/>
      <c r="AT24" s="5">
        <f t="shared" si="10"/>
        <v>749155.01752506674</v>
      </c>
      <c r="AU24" s="5">
        <f t="shared" si="11"/>
        <v>252524.16321069672</v>
      </c>
      <c r="AV24" s="5">
        <f t="shared" si="12"/>
        <v>104533.25825931165</v>
      </c>
      <c r="AW24" s="5">
        <f t="shared" si="13"/>
        <v>60742.298718248661</v>
      </c>
      <c r="AX24" s="5">
        <f t="shared" si="14"/>
        <v>33544.254516047768</v>
      </c>
      <c r="AY24" s="5">
        <f t="shared" si="15"/>
        <v>8481.0001983969814</v>
      </c>
      <c r="AZ24" s="5">
        <f t="shared" si="16"/>
        <v>5107.875119489092</v>
      </c>
      <c r="BD24" s="3">
        <f t="shared" si="17"/>
        <v>748962.99352506676</v>
      </c>
      <c r="BE24" s="3">
        <f t="shared" si="18"/>
        <v>252332.13921069671</v>
      </c>
      <c r="BF24" s="3">
        <f t="shared" si="19"/>
        <v>104341.23425931165</v>
      </c>
      <c r="BG24" s="3">
        <f t="shared" si="20"/>
        <v>60550.274718248664</v>
      </c>
      <c r="BH24" s="3">
        <f t="shared" si="21"/>
        <v>33352.23051604777</v>
      </c>
      <c r="BI24" s="3">
        <f t="shared" si="22"/>
        <v>8288.976198396982</v>
      </c>
      <c r="BJ24" s="3">
        <f t="shared" si="23"/>
        <v>4915.8511194890916</v>
      </c>
      <c r="BK24" s="3"/>
      <c r="BL24" s="3"/>
      <c r="BN24" s="5">
        <f t="shared" si="24"/>
        <v>691139.59034240083</v>
      </c>
      <c r="BO24" s="5">
        <f t="shared" si="25"/>
        <v>232968.40123901152</v>
      </c>
      <c r="BP24" s="5">
        <f t="shared" si="26"/>
        <v>96438.082373358237</v>
      </c>
      <c r="BQ24" s="5">
        <f t="shared" si="27"/>
        <v>56038.345162897356</v>
      </c>
      <c r="BR24" s="5">
        <f t="shared" si="28"/>
        <v>30946.548821301527</v>
      </c>
      <c r="BS24" s="5">
        <f t="shared" si="29"/>
        <v>7824.2217774611399</v>
      </c>
      <c r="BT24" s="5">
        <f t="shared" si="30"/>
        <v>4712.3153886981872</v>
      </c>
      <c r="BX24" s="3">
        <f t="shared" si="31"/>
        <v>690947.56634240085</v>
      </c>
      <c r="BY24" s="3">
        <f t="shared" si="32"/>
        <v>232776.37723901152</v>
      </c>
      <c r="BZ24" s="3">
        <f t="shared" si="33"/>
        <v>96246.058373358232</v>
      </c>
      <c r="CA24" s="3">
        <f t="shared" si="34"/>
        <v>55846.321162897359</v>
      </c>
      <c r="CB24" s="3">
        <f t="shared" si="35"/>
        <v>30754.524821301526</v>
      </c>
      <c r="CC24" s="3">
        <f t="shared" si="36"/>
        <v>7632.1977774611396</v>
      </c>
      <c r="CD24" s="3">
        <f t="shared" si="37"/>
        <v>4520.2913886981869</v>
      </c>
      <c r="CE24" s="3"/>
      <c r="CF24" s="3"/>
    </row>
    <row r="25" spans="1:84" x14ac:dyDescent="0.3">
      <c r="A25">
        <v>21</v>
      </c>
      <c r="B25" t="s">
        <v>30</v>
      </c>
      <c r="C25">
        <v>3.048</v>
      </c>
      <c r="D25">
        <v>200</v>
      </c>
      <c r="E25">
        <v>60.96</v>
      </c>
      <c r="F25">
        <v>90.21</v>
      </c>
      <c r="G25">
        <v>6.8</v>
      </c>
      <c r="H25">
        <v>115455.175859636</v>
      </c>
      <c r="I25">
        <v>320708.82183232298</v>
      </c>
      <c r="J25">
        <v>284874.22794820298</v>
      </c>
      <c r="K25">
        <v>791317.29985611897</v>
      </c>
      <c r="L25">
        <v>1504.1021797833</v>
      </c>
      <c r="M25">
        <v>15041.021797833</v>
      </c>
      <c r="N25">
        <v>1422.00968774324</v>
      </c>
      <c r="O25">
        <v>14220.096877432399</v>
      </c>
      <c r="Q25" s="3">
        <f t="shared" si="0"/>
        <v>115455.17585963626</v>
      </c>
      <c r="R25" s="3">
        <f t="shared" si="1"/>
        <v>320708.82183232292</v>
      </c>
      <c r="S25" s="3">
        <f t="shared" si="2"/>
        <v>284874.22794820293</v>
      </c>
      <c r="T25" s="3">
        <f t="shared" si="3"/>
        <v>791317.29985611921</v>
      </c>
      <c r="U25" s="3">
        <f t="shared" si="4"/>
        <v>1504.1021797832955</v>
      </c>
      <c r="V25" s="3">
        <f t="shared" si="5"/>
        <v>15041.021797832953</v>
      </c>
      <c r="W25" s="3">
        <f t="shared" si="6"/>
        <v>1422.0096877432422</v>
      </c>
      <c r="X25" s="3">
        <f t="shared" si="7"/>
        <v>14220.096877432421</v>
      </c>
      <c r="Z25">
        <f t="shared" si="38"/>
        <v>1.0000000000000022</v>
      </c>
      <c r="AA25">
        <f t="shared" si="38"/>
        <v>0.99999999999999978</v>
      </c>
      <c r="AB25">
        <f t="shared" si="38"/>
        <v>0.99999999999999978</v>
      </c>
      <c r="AC25">
        <f t="shared" si="38"/>
        <v>1.0000000000000002</v>
      </c>
      <c r="AD25">
        <f t="shared" si="38"/>
        <v>0.999999999999997</v>
      </c>
      <c r="AE25">
        <f t="shared" si="38"/>
        <v>0.99999999999999689</v>
      </c>
      <c r="AF25">
        <f t="shared" si="38"/>
        <v>1.0000000000000016</v>
      </c>
      <c r="AG25">
        <f t="shared" si="38"/>
        <v>1.0000000000000016</v>
      </c>
      <c r="AI25">
        <f t="shared" si="39"/>
        <v>0</v>
      </c>
      <c r="AJ25" s="5">
        <f t="shared" si="40"/>
        <v>115394.21585963626</v>
      </c>
      <c r="AK25" s="5">
        <f t="shared" si="40"/>
        <v>320647.8618323229</v>
      </c>
      <c r="AL25" s="5">
        <f t="shared" si="40"/>
        <v>284813.26794820291</v>
      </c>
      <c r="AM25" s="5">
        <f t="shared" si="40"/>
        <v>791256.33985611924</v>
      </c>
      <c r="AN25" s="5">
        <f t="shared" si="40"/>
        <v>1443.1421797832954</v>
      </c>
      <c r="AO25" s="5">
        <f t="shared" si="40"/>
        <v>14980.061797832954</v>
      </c>
      <c r="AP25" s="5">
        <f t="shared" si="40"/>
        <v>1361.0496877432422</v>
      </c>
      <c r="AQ25" s="5">
        <f t="shared" si="40"/>
        <v>14159.136877432422</v>
      </c>
      <c r="AR25" s="5"/>
      <c r="AT25" s="5">
        <f t="shared" si="10"/>
        <v>100273.47865221968</v>
      </c>
      <c r="AU25" s="5">
        <f t="shared" si="11"/>
        <v>33800.048983894281</v>
      </c>
      <c r="AV25" s="5">
        <f t="shared" si="12"/>
        <v>13991.648184030655</v>
      </c>
      <c r="AW25" s="5">
        <f t="shared" si="13"/>
        <v>8130.2820528826769</v>
      </c>
      <c r="AX25" s="5">
        <f t="shared" si="14"/>
        <v>4489.8572530844631</v>
      </c>
      <c r="AY25" s="5">
        <f t="shared" si="15"/>
        <v>1135.1714564402228</v>
      </c>
      <c r="AZ25" s="5">
        <f t="shared" si="16"/>
        <v>683.68280899240699</v>
      </c>
      <c r="BD25" s="3">
        <f t="shared" si="17"/>
        <v>100212.51865221967</v>
      </c>
      <c r="BE25" s="3">
        <f t="shared" si="18"/>
        <v>33739.088983894282</v>
      </c>
      <c r="BF25" s="3">
        <f t="shared" si="19"/>
        <v>13930.688184030656</v>
      </c>
      <c r="BG25" s="3">
        <f t="shared" si="20"/>
        <v>8069.3220528826769</v>
      </c>
      <c r="BH25" s="3">
        <f t="shared" si="21"/>
        <v>4428.897253084463</v>
      </c>
      <c r="BI25" s="3">
        <f t="shared" si="22"/>
        <v>1074.2114564402227</v>
      </c>
      <c r="BJ25" s="3">
        <f t="shared" si="23"/>
        <v>622.72280899240695</v>
      </c>
      <c r="BK25" s="3"/>
      <c r="BL25" s="3"/>
      <c r="BN25" s="5">
        <f t="shared" si="24"/>
        <v>94800.645849549473</v>
      </c>
      <c r="BO25" s="5">
        <f t="shared" si="25"/>
        <v>31955.273881870617</v>
      </c>
      <c r="BP25" s="5">
        <f t="shared" si="26"/>
        <v>13227.997095285977</v>
      </c>
      <c r="BQ25" s="5">
        <f t="shared" si="27"/>
        <v>7686.5388526661736</v>
      </c>
      <c r="BR25" s="5">
        <f t="shared" si="28"/>
        <v>4244.8050380395298</v>
      </c>
      <c r="BS25" s="5">
        <f t="shared" si="29"/>
        <v>1073.214858674145</v>
      </c>
      <c r="BT25" s="5">
        <f t="shared" si="30"/>
        <v>646.36803988329189</v>
      </c>
      <c r="BX25" s="3">
        <f t="shared" si="31"/>
        <v>94739.685849549467</v>
      </c>
      <c r="BY25" s="3">
        <f t="shared" si="32"/>
        <v>31894.313881870617</v>
      </c>
      <c r="BZ25" s="3">
        <f t="shared" si="33"/>
        <v>13167.037095285978</v>
      </c>
      <c r="CA25" s="3">
        <f t="shared" si="34"/>
        <v>7625.5788526661736</v>
      </c>
      <c r="CB25" s="3">
        <f t="shared" si="35"/>
        <v>4183.8450380395298</v>
      </c>
      <c r="CC25" s="3">
        <f t="shared" si="36"/>
        <v>1012.254858674145</v>
      </c>
      <c r="CD25" s="3">
        <f t="shared" si="37"/>
        <v>585.40803988329185</v>
      </c>
      <c r="CE25" s="3"/>
      <c r="CF25" s="3"/>
    </row>
    <row r="26" spans="1:84" x14ac:dyDescent="0.3">
      <c r="A26">
        <v>22</v>
      </c>
      <c r="B26" t="s">
        <v>31</v>
      </c>
      <c r="C26">
        <v>4.5720000000000001</v>
      </c>
      <c r="D26">
        <v>200</v>
      </c>
      <c r="E26">
        <v>60.96</v>
      </c>
      <c r="F26">
        <v>0.46899999999999997</v>
      </c>
      <c r="G26">
        <v>11.2</v>
      </c>
      <c r="H26">
        <v>2.5882965002145699</v>
      </c>
      <c r="I26">
        <v>7.1897125005960199</v>
      </c>
      <c r="J26">
        <v>6.3863656324604703</v>
      </c>
      <c r="K26">
        <v>17.7399045346124</v>
      </c>
      <c r="L26">
        <v>309.30125640896</v>
      </c>
      <c r="M26">
        <v>3093.0125640895999</v>
      </c>
      <c r="N26">
        <v>568.65359387241801</v>
      </c>
      <c r="O26">
        <v>5686.5359387241797</v>
      </c>
      <c r="Q26" s="3">
        <f t="shared" si="0"/>
        <v>2.5882965002145673</v>
      </c>
      <c r="R26" s="3">
        <f t="shared" si="1"/>
        <v>7.1897125005960207</v>
      </c>
      <c r="S26" s="3">
        <f t="shared" si="2"/>
        <v>6.3863656324604694</v>
      </c>
      <c r="T26" s="3">
        <f t="shared" si="3"/>
        <v>17.73990453461241</v>
      </c>
      <c r="U26" s="3">
        <f t="shared" si="4"/>
        <v>309.3012564089596</v>
      </c>
      <c r="V26" s="3">
        <f t="shared" si="5"/>
        <v>3093.0125640895958</v>
      </c>
      <c r="W26" s="3">
        <f t="shared" si="6"/>
        <v>568.65359387241779</v>
      </c>
      <c r="X26" s="3">
        <f t="shared" si="7"/>
        <v>5686.535938724177</v>
      </c>
      <c r="Z26">
        <f t="shared" si="38"/>
        <v>0.999999999999999</v>
      </c>
      <c r="AA26">
        <f t="shared" si="38"/>
        <v>1.0000000000000002</v>
      </c>
      <c r="AB26">
        <f t="shared" si="38"/>
        <v>0.99999999999999989</v>
      </c>
      <c r="AC26">
        <f t="shared" si="38"/>
        <v>1.0000000000000007</v>
      </c>
      <c r="AD26">
        <f t="shared" si="38"/>
        <v>0.99999999999999867</v>
      </c>
      <c r="AE26">
        <f t="shared" si="38"/>
        <v>0.99999999999999867</v>
      </c>
      <c r="AF26">
        <f t="shared" si="38"/>
        <v>0.99999999999999956</v>
      </c>
      <c r="AG26">
        <f t="shared" si="38"/>
        <v>0.99999999999999956</v>
      </c>
      <c r="AI26">
        <f t="shared" si="39"/>
        <v>0</v>
      </c>
      <c r="AJ26" s="5">
        <f t="shared" si="40"/>
        <v>-58.371703499785433</v>
      </c>
      <c r="AK26" s="5">
        <f t="shared" si="40"/>
        <v>-53.770287499403977</v>
      </c>
      <c r="AL26" s="5">
        <f t="shared" si="40"/>
        <v>-54.573634367539533</v>
      </c>
      <c r="AM26" s="5">
        <f t="shared" si="40"/>
        <v>-43.220095465387587</v>
      </c>
      <c r="AN26" s="5">
        <f t="shared" si="40"/>
        <v>248.34125640895959</v>
      </c>
      <c r="AO26" s="5">
        <f t="shared" si="40"/>
        <v>3032.0525640895958</v>
      </c>
      <c r="AP26" s="5">
        <f t="shared" si="40"/>
        <v>507.69359387241781</v>
      </c>
      <c r="AQ26" s="5">
        <f t="shared" si="40"/>
        <v>5625.5759387241769</v>
      </c>
      <c r="AR26" s="5"/>
      <c r="AT26" s="5">
        <f t="shared" si="10"/>
        <v>20620.083760597307</v>
      </c>
      <c r="AU26" s="5">
        <f t="shared" si="11"/>
        <v>6950.5900316620146</v>
      </c>
      <c r="AV26" s="5">
        <f t="shared" si="12"/>
        <v>2877.2209898507872</v>
      </c>
      <c r="AW26" s="5">
        <f t="shared" si="13"/>
        <v>1671.8986832916735</v>
      </c>
      <c r="AX26" s="5">
        <f t="shared" si="14"/>
        <v>923.28733256405849</v>
      </c>
      <c r="AY26" s="5">
        <f t="shared" si="15"/>
        <v>233.43491049732796</v>
      </c>
      <c r="AZ26" s="5">
        <f t="shared" si="16"/>
        <v>140.59148018589073</v>
      </c>
      <c r="BD26" s="3">
        <f t="shared" si="17"/>
        <v>20559.123760597307</v>
      </c>
      <c r="BE26" s="3">
        <f t="shared" si="18"/>
        <v>6889.6300316620145</v>
      </c>
      <c r="BF26" s="3">
        <f t="shared" si="19"/>
        <v>2816.2609898507872</v>
      </c>
      <c r="BG26" s="3">
        <f t="shared" si="20"/>
        <v>1610.9386832916734</v>
      </c>
      <c r="BH26" s="3">
        <f t="shared" si="21"/>
        <v>862.32733256405845</v>
      </c>
      <c r="BI26" s="3">
        <f t="shared" si="22"/>
        <v>172.47491049732795</v>
      </c>
      <c r="BJ26" s="3">
        <f t="shared" si="23"/>
        <v>79.631480185890723</v>
      </c>
      <c r="BK26" s="3"/>
      <c r="BL26" s="3"/>
      <c r="BN26" s="5">
        <f t="shared" si="24"/>
        <v>37910.239591494515</v>
      </c>
      <c r="BO26" s="5">
        <f t="shared" si="25"/>
        <v>12778.732446571186</v>
      </c>
      <c r="BP26" s="5">
        <f t="shared" si="26"/>
        <v>5289.8008732317921</v>
      </c>
      <c r="BQ26" s="5">
        <f t="shared" si="27"/>
        <v>3073.8032101211766</v>
      </c>
      <c r="BR26" s="5">
        <f t="shared" si="28"/>
        <v>1697.4734145445304</v>
      </c>
      <c r="BS26" s="5">
        <f t="shared" si="29"/>
        <v>429.17252367729634</v>
      </c>
      <c r="BT26" s="5">
        <f t="shared" si="30"/>
        <v>258.47890630564439</v>
      </c>
      <c r="BX26" s="3">
        <f t="shared" si="31"/>
        <v>37849.279591494516</v>
      </c>
      <c r="BY26" s="3">
        <f t="shared" si="32"/>
        <v>12717.772446571187</v>
      </c>
      <c r="BZ26" s="3">
        <f t="shared" si="33"/>
        <v>5228.8408732317921</v>
      </c>
      <c r="CA26" s="3">
        <f t="shared" si="34"/>
        <v>3012.8432101211765</v>
      </c>
      <c r="CB26" s="3">
        <f t="shared" si="35"/>
        <v>1636.5134145445304</v>
      </c>
      <c r="CC26" s="3">
        <f t="shared" si="36"/>
        <v>368.21252367729636</v>
      </c>
      <c r="CD26" s="3">
        <f t="shared" si="37"/>
        <v>197.51890630564438</v>
      </c>
      <c r="CE26" s="3"/>
      <c r="CF26" s="3"/>
    </row>
    <row r="27" spans="1:84" x14ac:dyDescent="0.3">
      <c r="A27">
        <v>23</v>
      </c>
      <c r="B27" t="s">
        <v>32</v>
      </c>
      <c r="C27">
        <v>4.5720000000000001</v>
      </c>
      <c r="D27">
        <v>350</v>
      </c>
      <c r="E27">
        <v>106.68</v>
      </c>
      <c r="F27">
        <v>20.95</v>
      </c>
      <c r="G27">
        <v>8.52</v>
      </c>
      <c r="H27">
        <v>8924.6922665968905</v>
      </c>
      <c r="I27">
        <v>24790.811851658</v>
      </c>
      <c r="J27">
        <v>22020.795518193201</v>
      </c>
      <c r="K27">
        <v>61168.8764394256</v>
      </c>
      <c r="L27">
        <v>2039.40184656935</v>
      </c>
      <c r="M27">
        <v>20394.018465693502</v>
      </c>
      <c r="N27">
        <v>1929.6772287579199</v>
      </c>
      <c r="O27">
        <v>19296.772287579199</v>
      </c>
      <c r="Q27" s="3">
        <f t="shared" si="0"/>
        <v>8924.6922665968905</v>
      </c>
      <c r="R27" s="3">
        <f t="shared" si="1"/>
        <v>24790.811851658029</v>
      </c>
      <c r="S27" s="3">
        <f t="shared" si="2"/>
        <v>22020.795518193208</v>
      </c>
      <c r="T27" s="3">
        <f t="shared" si="3"/>
        <v>61168.87643942557</v>
      </c>
      <c r="U27" s="3">
        <f t="shared" si="4"/>
        <v>2039.4018465693466</v>
      </c>
      <c r="V27" s="3">
        <f t="shared" si="5"/>
        <v>20394.018465693465</v>
      </c>
      <c r="W27" s="3">
        <f t="shared" si="6"/>
        <v>1929.6772287579215</v>
      </c>
      <c r="X27" s="3">
        <f t="shared" si="7"/>
        <v>19296.772287579213</v>
      </c>
      <c r="Z27">
        <f t="shared" si="38"/>
        <v>1</v>
      </c>
      <c r="AA27">
        <f t="shared" si="38"/>
        <v>1.0000000000000011</v>
      </c>
      <c r="AB27">
        <f t="shared" si="38"/>
        <v>1.0000000000000002</v>
      </c>
      <c r="AC27">
        <f t="shared" si="38"/>
        <v>0.99999999999999956</v>
      </c>
      <c r="AD27">
        <f t="shared" si="38"/>
        <v>0.99999999999999833</v>
      </c>
      <c r="AE27">
        <f t="shared" si="38"/>
        <v>0.99999999999999822</v>
      </c>
      <c r="AF27">
        <f t="shared" si="38"/>
        <v>1.0000000000000009</v>
      </c>
      <c r="AG27">
        <f t="shared" si="38"/>
        <v>1.0000000000000007</v>
      </c>
      <c r="AI27">
        <f t="shared" si="39"/>
        <v>0</v>
      </c>
      <c r="AJ27" s="5">
        <f t="shared" si="40"/>
        <v>8818.0122665968902</v>
      </c>
      <c r="AK27" s="5">
        <f t="shared" si="40"/>
        <v>24684.131851658029</v>
      </c>
      <c r="AL27" s="5">
        <f t="shared" si="40"/>
        <v>21914.115518193208</v>
      </c>
      <c r="AM27" s="5">
        <f t="shared" si="40"/>
        <v>61062.19643942557</v>
      </c>
      <c r="AN27" s="5">
        <f t="shared" si="40"/>
        <v>1932.7218465693466</v>
      </c>
      <c r="AO27" s="5">
        <f t="shared" si="40"/>
        <v>20287.338465693465</v>
      </c>
      <c r="AP27" s="5">
        <f t="shared" si="40"/>
        <v>1822.9972287579214</v>
      </c>
      <c r="AQ27" s="5">
        <f t="shared" si="40"/>
        <v>19190.092287579213</v>
      </c>
      <c r="AR27" s="5"/>
      <c r="AT27" s="5">
        <f t="shared" si="10"/>
        <v>135960.12310462311</v>
      </c>
      <c r="AU27" s="5">
        <f t="shared" si="11"/>
        <v>45829.254979086443</v>
      </c>
      <c r="AV27" s="5">
        <f t="shared" si="12"/>
        <v>18971.179968086944</v>
      </c>
      <c r="AW27" s="5">
        <f t="shared" si="13"/>
        <v>11023.79376523971</v>
      </c>
      <c r="AX27" s="5">
        <f t="shared" si="14"/>
        <v>6087.7667061771535</v>
      </c>
      <c r="AY27" s="5">
        <f t="shared" si="15"/>
        <v>1539.1712049579971</v>
      </c>
      <c r="AZ27" s="5">
        <f t="shared" si="16"/>
        <v>927.00083934970303</v>
      </c>
      <c r="BD27" s="3">
        <f t="shared" si="17"/>
        <v>135853.44310462312</v>
      </c>
      <c r="BE27" s="3">
        <f t="shared" si="18"/>
        <v>45722.574979086443</v>
      </c>
      <c r="BF27" s="3">
        <f t="shared" si="19"/>
        <v>18864.499968086944</v>
      </c>
      <c r="BG27" s="3">
        <f t="shared" si="20"/>
        <v>10917.11376523971</v>
      </c>
      <c r="BH27" s="3">
        <f t="shared" si="21"/>
        <v>5981.0867061771532</v>
      </c>
      <c r="BI27" s="3">
        <f t="shared" si="22"/>
        <v>1432.4912049579971</v>
      </c>
      <c r="BJ27" s="3">
        <f t="shared" si="23"/>
        <v>820.32083934970296</v>
      </c>
      <c r="BK27" s="3"/>
      <c r="BL27" s="3"/>
      <c r="BN27" s="5">
        <f t="shared" si="24"/>
        <v>128645.14858386143</v>
      </c>
      <c r="BO27" s="5">
        <f t="shared" si="25"/>
        <v>43363.533230515095</v>
      </c>
      <c r="BP27" s="5">
        <f t="shared" si="26"/>
        <v>17950.485848910896</v>
      </c>
      <c r="BQ27" s="5">
        <f t="shared" si="27"/>
        <v>10430.687723015792</v>
      </c>
      <c r="BR27" s="5">
        <f t="shared" si="28"/>
        <v>5760.2305336057352</v>
      </c>
      <c r="BS27" s="5">
        <f t="shared" si="29"/>
        <v>1456.3601726474876</v>
      </c>
      <c r="BT27" s="5">
        <f t="shared" si="30"/>
        <v>877.12601307178249</v>
      </c>
      <c r="BX27" s="3">
        <f t="shared" si="31"/>
        <v>128538.46858386144</v>
      </c>
      <c r="BY27" s="3">
        <f t="shared" si="32"/>
        <v>43256.853230515095</v>
      </c>
      <c r="BZ27" s="3">
        <f t="shared" si="33"/>
        <v>17843.805848910895</v>
      </c>
      <c r="CA27" s="3">
        <f t="shared" si="34"/>
        <v>10324.007723015791</v>
      </c>
      <c r="CB27" s="3">
        <f t="shared" si="35"/>
        <v>5653.5505336057349</v>
      </c>
      <c r="CC27" s="3">
        <f t="shared" si="36"/>
        <v>1349.6801726474876</v>
      </c>
      <c r="CD27" s="3">
        <f t="shared" si="37"/>
        <v>770.44601307178255</v>
      </c>
      <c r="CE27" s="3"/>
      <c r="CF27" s="3"/>
    </row>
    <row r="28" spans="1:84" x14ac:dyDescent="0.3">
      <c r="A28">
        <v>24</v>
      </c>
      <c r="B28" t="s">
        <v>78</v>
      </c>
      <c r="C28">
        <v>6.7055999999999996</v>
      </c>
      <c r="D28">
        <v>420</v>
      </c>
      <c r="E28">
        <v>128.01599999999999</v>
      </c>
      <c r="F28">
        <v>4.2460000000000004</v>
      </c>
      <c r="G28">
        <v>7.9</v>
      </c>
      <c r="H28">
        <v>917.21896441684498</v>
      </c>
      <c r="I28">
        <v>2547.8304567134601</v>
      </c>
      <c r="J28">
        <v>2263.1470819927799</v>
      </c>
      <c r="K28">
        <v>6286.5196722021701</v>
      </c>
      <c r="L28">
        <v>2241.9324492303199</v>
      </c>
      <c r="M28">
        <v>22419.3244923032</v>
      </c>
      <c r="N28">
        <v>2630.4500255862399</v>
      </c>
      <c r="O28">
        <v>26304.5002558624</v>
      </c>
      <c r="Q28" s="3">
        <f t="shared" si="0"/>
        <v>917.21896441684521</v>
      </c>
      <c r="R28" s="3">
        <f t="shared" si="1"/>
        <v>2547.8304567134587</v>
      </c>
      <c r="S28" s="3">
        <f t="shared" si="2"/>
        <v>2263.1470819927795</v>
      </c>
      <c r="T28" s="3">
        <f t="shared" si="3"/>
        <v>6286.5196722021647</v>
      </c>
      <c r="U28" s="3">
        <f t="shared" si="4"/>
        <v>2241.9324492303199</v>
      </c>
      <c r="V28" s="3">
        <f t="shared" si="5"/>
        <v>22419.3244923032</v>
      </c>
      <c r="W28" s="3">
        <f t="shared" si="6"/>
        <v>2630.4500255862422</v>
      </c>
      <c r="X28" s="3">
        <f t="shared" si="7"/>
        <v>26304.500255862422</v>
      </c>
      <c r="Z28">
        <f t="shared" si="38"/>
        <v>1.0000000000000002</v>
      </c>
      <c r="AA28">
        <f t="shared" si="38"/>
        <v>0.99999999999999944</v>
      </c>
      <c r="AB28">
        <f t="shared" si="38"/>
        <v>0.99999999999999978</v>
      </c>
      <c r="AC28">
        <f t="shared" si="38"/>
        <v>0.99999999999999911</v>
      </c>
      <c r="AD28">
        <f t="shared" si="38"/>
        <v>1</v>
      </c>
      <c r="AE28">
        <f t="shared" si="38"/>
        <v>1</v>
      </c>
      <c r="AF28">
        <f t="shared" si="38"/>
        <v>1.0000000000000009</v>
      </c>
      <c r="AG28">
        <f t="shared" si="38"/>
        <v>1.0000000000000009</v>
      </c>
      <c r="AI28">
        <f t="shared" si="39"/>
        <v>0</v>
      </c>
      <c r="AJ28" s="5">
        <f t="shared" si="40"/>
        <v>789.20296441684525</v>
      </c>
      <c r="AK28" s="5">
        <f t="shared" si="40"/>
        <v>2419.8144567134586</v>
      </c>
      <c r="AL28" s="5">
        <f t="shared" si="40"/>
        <v>2135.1310819927794</v>
      </c>
      <c r="AM28" s="5">
        <f t="shared" si="40"/>
        <v>6158.503672202165</v>
      </c>
      <c r="AN28" s="5">
        <f t="shared" si="40"/>
        <v>2113.9164492303198</v>
      </c>
      <c r="AO28" s="5">
        <f t="shared" si="40"/>
        <v>22291.3084923032</v>
      </c>
      <c r="AP28" s="5">
        <f t="shared" si="40"/>
        <v>2502.4340255862421</v>
      </c>
      <c r="AQ28" s="5">
        <f t="shared" si="40"/>
        <v>26176.484255862422</v>
      </c>
      <c r="AR28" s="5"/>
      <c r="AT28" s="5">
        <f t="shared" si="10"/>
        <v>149462.16328202133</v>
      </c>
      <c r="AU28" s="5">
        <f t="shared" si="11"/>
        <v>50380.504477085844</v>
      </c>
      <c r="AV28" s="5">
        <f t="shared" si="12"/>
        <v>20855.185574235536</v>
      </c>
      <c r="AW28" s="5">
        <f t="shared" si="13"/>
        <v>12118.553779623351</v>
      </c>
      <c r="AX28" s="5">
        <f t="shared" si="14"/>
        <v>6692.3356693442383</v>
      </c>
      <c r="AY28" s="5">
        <f t="shared" si="15"/>
        <v>1692.0244899851471</v>
      </c>
      <c r="AZ28" s="5">
        <f t="shared" si="16"/>
        <v>1019.0602041955999</v>
      </c>
      <c r="BD28" s="3">
        <f t="shared" si="17"/>
        <v>149334.14728202132</v>
      </c>
      <c r="BE28" s="3">
        <f t="shared" si="18"/>
        <v>50252.488477085841</v>
      </c>
      <c r="BF28" s="3">
        <f t="shared" si="19"/>
        <v>20727.169574235537</v>
      </c>
      <c r="BG28" s="3">
        <f t="shared" si="20"/>
        <v>11990.537779623352</v>
      </c>
      <c r="BH28" s="3">
        <f t="shared" si="21"/>
        <v>6564.3196693442387</v>
      </c>
      <c r="BI28" s="3">
        <f t="shared" si="22"/>
        <v>1564.008489985147</v>
      </c>
      <c r="BJ28" s="3">
        <f t="shared" si="23"/>
        <v>891.04420419559995</v>
      </c>
      <c r="BK28" s="3"/>
      <c r="BL28" s="3"/>
      <c r="BN28" s="5">
        <f t="shared" si="24"/>
        <v>175363.3350390828</v>
      </c>
      <c r="BO28" s="5">
        <f t="shared" si="25"/>
        <v>59111.23653002792</v>
      </c>
      <c r="BP28" s="5">
        <f t="shared" si="26"/>
        <v>24469.302563592952</v>
      </c>
      <c r="BQ28" s="5">
        <f t="shared" si="27"/>
        <v>14218.648786952659</v>
      </c>
      <c r="BR28" s="5">
        <f t="shared" si="28"/>
        <v>7852.0896286156476</v>
      </c>
      <c r="BS28" s="5">
        <f t="shared" si="29"/>
        <v>1985.2453023292392</v>
      </c>
      <c r="BT28" s="5">
        <f t="shared" si="30"/>
        <v>1195.6591025392008</v>
      </c>
      <c r="BX28" s="3">
        <f t="shared" si="31"/>
        <v>175235.31903908279</v>
      </c>
      <c r="BY28" s="3">
        <f t="shared" si="32"/>
        <v>58983.220530027917</v>
      </c>
      <c r="BZ28" s="3">
        <f t="shared" si="33"/>
        <v>24341.286563592952</v>
      </c>
      <c r="CA28" s="3">
        <f t="shared" si="34"/>
        <v>14090.632786952659</v>
      </c>
      <c r="CB28" s="3">
        <f t="shared" si="35"/>
        <v>7724.073628615648</v>
      </c>
      <c r="CC28" s="3">
        <f t="shared" si="36"/>
        <v>1857.2293023292391</v>
      </c>
      <c r="CD28" s="3">
        <f t="shared" si="37"/>
        <v>1067.6431025392008</v>
      </c>
      <c r="CE28" s="3"/>
      <c r="CF28" s="3"/>
    </row>
    <row r="29" spans="1:84" x14ac:dyDescent="0.3">
      <c r="A29">
        <v>25</v>
      </c>
      <c r="B29" t="s">
        <v>33</v>
      </c>
      <c r="C29">
        <v>6.0960000000000001</v>
      </c>
      <c r="D29">
        <v>680</v>
      </c>
      <c r="E29">
        <v>207.26400000000001</v>
      </c>
      <c r="F29">
        <v>67</v>
      </c>
      <c r="G29">
        <v>3.7</v>
      </c>
      <c r="H29">
        <v>860454.70861771505</v>
      </c>
      <c r="I29">
        <v>2390151.9683825402</v>
      </c>
      <c r="J29">
        <v>2123086.89477786</v>
      </c>
      <c r="K29">
        <v>5897463.5966051798</v>
      </c>
      <c r="L29">
        <v>6475.54523288989</v>
      </c>
      <c r="M29">
        <v>64755.4523288989</v>
      </c>
      <c r="N29">
        <v>6244.5441287384501</v>
      </c>
      <c r="O29">
        <v>62445.441287384499</v>
      </c>
      <c r="Q29" s="3">
        <f t="shared" si="0"/>
        <v>860454.70861771505</v>
      </c>
      <c r="R29" s="3">
        <f t="shared" si="1"/>
        <v>2390151.9683825416</v>
      </c>
      <c r="S29" s="3">
        <f t="shared" si="2"/>
        <v>2123086.8947778651</v>
      </c>
      <c r="T29" s="3">
        <f t="shared" si="3"/>
        <v>5897463.5966051808</v>
      </c>
      <c r="U29" s="3">
        <f t="shared" si="4"/>
        <v>6475.5452328898873</v>
      </c>
      <c r="V29" s="3">
        <f t="shared" si="5"/>
        <v>64755.452328898871</v>
      </c>
      <c r="W29" s="3">
        <f t="shared" si="6"/>
        <v>6244.544128738451</v>
      </c>
      <c r="X29" s="3">
        <f t="shared" si="7"/>
        <v>62445.441287384507</v>
      </c>
      <c r="Z29">
        <f t="shared" si="38"/>
        <v>1</v>
      </c>
      <c r="AA29">
        <f t="shared" si="38"/>
        <v>1.0000000000000007</v>
      </c>
      <c r="AB29">
        <f t="shared" si="38"/>
        <v>1.0000000000000024</v>
      </c>
      <c r="AC29">
        <f t="shared" si="38"/>
        <v>1.0000000000000002</v>
      </c>
      <c r="AD29">
        <f t="shared" si="38"/>
        <v>0.99999999999999956</v>
      </c>
      <c r="AE29">
        <f t="shared" si="38"/>
        <v>0.99999999999999956</v>
      </c>
      <c r="AF29">
        <f t="shared" si="38"/>
        <v>1.0000000000000002</v>
      </c>
      <c r="AG29">
        <f t="shared" si="38"/>
        <v>1.0000000000000002</v>
      </c>
      <c r="AI29">
        <f t="shared" si="39"/>
        <v>0</v>
      </c>
      <c r="AJ29" s="5">
        <f t="shared" si="40"/>
        <v>860247.44461771508</v>
      </c>
      <c r="AK29" s="5">
        <f t="shared" si="40"/>
        <v>2389944.7043825416</v>
      </c>
      <c r="AL29" s="5">
        <f t="shared" si="40"/>
        <v>2122879.6307778652</v>
      </c>
      <c r="AM29" s="5">
        <f t="shared" si="40"/>
        <v>5897256.3326051803</v>
      </c>
      <c r="AN29" s="5">
        <f t="shared" si="40"/>
        <v>6268.2812328898872</v>
      </c>
      <c r="AO29" s="5">
        <f t="shared" si="40"/>
        <v>64548.188328898868</v>
      </c>
      <c r="AP29" s="5">
        <f t="shared" si="40"/>
        <v>6037.2801287384509</v>
      </c>
      <c r="AQ29" s="5">
        <f t="shared" si="40"/>
        <v>62238.177287384504</v>
      </c>
      <c r="AR29" s="5"/>
      <c r="AT29" s="5">
        <f t="shared" si="10"/>
        <v>431703.01552599249</v>
      </c>
      <c r="AU29" s="5">
        <f t="shared" si="11"/>
        <v>145517.87040201994</v>
      </c>
      <c r="AV29" s="5">
        <f t="shared" si="12"/>
        <v>60237.630073394306</v>
      </c>
      <c r="AW29" s="5">
        <f t="shared" si="13"/>
        <v>35002.947204810196</v>
      </c>
      <c r="AX29" s="5">
        <f t="shared" si="14"/>
        <v>19329.985769820556</v>
      </c>
      <c r="AY29" s="5">
        <f t="shared" si="15"/>
        <v>4887.2039493508582</v>
      </c>
      <c r="AZ29" s="5">
        <f t="shared" si="16"/>
        <v>2943.4296513135851</v>
      </c>
      <c r="BD29" s="3">
        <f t="shared" si="17"/>
        <v>431495.75152599247</v>
      </c>
      <c r="BE29" s="3">
        <f t="shared" si="18"/>
        <v>145310.60640201994</v>
      </c>
      <c r="BF29" s="3">
        <f t="shared" si="19"/>
        <v>60030.366073394303</v>
      </c>
      <c r="BG29" s="3">
        <f t="shared" si="20"/>
        <v>34795.683204810193</v>
      </c>
      <c r="BH29" s="3">
        <f t="shared" si="21"/>
        <v>19122.721769820557</v>
      </c>
      <c r="BI29" s="3">
        <f t="shared" si="22"/>
        <v>4679.9399493508581</v>
      </c>
      <c r="BJ29" s="3">
        <f t="shared" si="23"/>
        <v>2736.1656513135849</v>
      </c>
      <c r="BK29" s="3"/>
      <c r="BL29" s="3"/>
      <c r="BN29" s="5">
        <f t="shared" si="24"/>
        <v>416302.94191589672</v>
      </c>
      <c r="BO29" s="5">
        <f t="shared" si="25"/>
        <v>140326.83435367307</v>
      </c>
      <c r="BP29" s="5">
        <f t="shared" si="26"/>
        <v>58088.782592915828</v>
      </c>
      <c r="BQ29" s="5">
        <f t="shared" si="27"/>
        <v>33754.29258777541</v>
      </c>
      <c r="BR29" s="5">
        <f t="shared" si="28"/>
        <v>18640.430235040152</v>
      </c>
      <c r="BS29" s="5">
        <f t="shared" si="29"/>
        <v>4712.8634933875101</v>
      </c>
      <c r="BT29" s="5">
        <f t="shared" si="30"/>
        <v>2838.4291494265685</v>
      </c>
      <c r="BX29" s="3">
        <f t="shared" si="31"/>
        <v>416095.6779158967</v>
      </c>
      <c r="BY29" s="3">
        <f t="shared" si="32"/>
        <v>140119.57035367307</v>
      </c>
      <c r="BZ29" s="3">
        <f t="shared" si="33"/>
        <v>57881.518592915825</v>
      </c>
      <c r="CA29" s="3">
        <f t="shared" si="34"/>
        <v>33547.028587775407</v>
      </c>
      <c r="CB29" s="3">
        <f t="shared" si="35"/>
        <v>18433.166235040153</v>
      </c>
      <c r="CC29" s="3">
        <f t="shared" si="36"/>
        <v>4505.5994933875099</v>
      </c>
      <c r="CD29" s="3">
        <f t="shared" si="37"/>
        <v>2631.1651494265684</v>
      </c>
      <c r="CE29" s="3"/>
      <c r="CF29" s="3"/>
    </row>
    <row r="30" spans="1:84" x14ac:dyDescent="0.3">
      <c r="A30">
        <v>26</v>
      </c>
      <c r="B30" t="s">
        <v>34</v>
      </c>
      <c r="C30">
        <v>3.048</v>
      </c>
      <c r="D30">
        <v>220</v>
      </c>
      <c r="E30">
        <v>67.055999999999997</v>
      </c>
      <c r="F30">
        <v>7.1900000000000006E-2</v>
      </c>
      <c r="G30">
        <v>8.4</v>
      </c>
      <c r="H30">
        <v>4.8064128882911998E-2</v>
      </c>
      <c r="I30">
        <v>0.1335114691192</v>
      </c>
      <c r="J30">
        <v>0.11859348448932901</v>
      </c>
      <c r="K30">
        <v>0.32942634580369101</v>
      </c>
      <c r="L30">
        <v>100.940437066927</v>
      </c>
      <c r="M30">
        <v>1009.40437066927</v>
      </c>
      <c r="N30">
        <v>156.96893272293201</v>
      </c>
      <c r="O30">
        <v>1569.68932722932</v>
      </c>
      <c r="Q30" s="3">
        <f t="shared" si="0"/>
        <v>4.8064128882912012E-2</v>
      </c>
      <c r="R30" s="3">
        <f t="shared" si="1"/>
        <v>0.13351146911920003</v>
      </c>
      <c r="S30" s="3">
        <f t="shared" si="2"/>
        <v>0.11859348448932862</v>
      </c>
      <c r="T30" s="3">
        <f t="shared" si="3"/>
        <v>0.32942634580369057</v>
      </c>
      <c r="U30" s="3">
        <f t="shared" si="4"/>
        <v>100.94043706692675</v>
      </c>
      <c r="V30" s="3">
        <f t="shared" si="5"/>
        <v>1009.4043706692675</v>
      </c>
      <c r="W30" s="3">
        <f t="shared" si="6"/>
        <v>156.9689327229319</v>
      </c>
      <c r="X30" s="3">
        <f t="shared" si="7"/>
        <v>1569.6893272293189</v>
      </c>
      <c r="Z30">
        <f t="shared" si="38"/>
        <v>1.0000000000000002</v>
      </c>
      <c r="AA30">
        <f t="shared" si="38"/>
        <v>1.0000000000000002</v>
      </c>
      <c r="AB30">
        <f t="shared" si="38"/>
        <v>0.99999999999999667</v>
      </c>
      <c r="AC30">
        <f t="shared" si="38"/>
        <v>0.99999999999999867</v>
      </c>
      <c r="AD30">
        <f t="shared" si="38"/>
        <v>0.99999999999999745</v>
      </c>
      <c r="AE30">
        <f t="shared" si="38"/>
        <v>0.99999999999999756</v>
      </c>
      <c r="AF30">
        <f t="shared" si="38"/>
        <v>0.99999999999999922</v>
      </c>
      <c r="AG30">
        <f t="shared" si="38"/>
        <v>0.99999999999999922</v>
      </c>
      <c r="AI30">
        <f t="shared" si="39"/>
        <v>0</v>
      </c>
      <c r="AJ30" s="5">
        <f t="shared" si="40"/>
        <v>-67.007935871117084</v>
      </c>
      <c r="AK30" s="5">
        <f t="shared" si="40"/>
        <v>-66.922488530880798</v>
      </c>
      <c r="AL30" s="5">
        <f t="shared" si="40"/>
        <v>-66.937406515510673</v>
      </c>
      <c r="AM30" s="5">
        <f t="shared" si="40"/>
        <v>-66.726573654196301</v>
      </c>
      <c r="AN30" s="5">
        <f t="shared" si="40"/>
        <v>33.884437066926751</v>
      </c>
      <c r="AO30" s="5">
        <f t="shared" si="40"/>
        <v>942.34837066926741</v>
      </c>
      <c r="AP30" s="5">
        <f t="shared" si="40"/>
        <v>89.912932722931899</v>
      </c>
      <c r="AQ30" s="5">
        <f t="shared" si="40"/>
        <v>1502.6333272293189</v>
      </c>
      <c r="AR30" s="5"/>
      <c r="AT30" s="5">
        <f t="shared" si="10"/>
        <v>6729.3624711284501</v>
      </c>
      <c r="AU30" s="5">
        <f t="shared" si="11"/>
        <v>2268.3244284702641</v>
      </c>
      <c r="AV30" s="5">
        <f t="shared" si="12"/>
        <v>938.98080992490009</v>
      </c>
      <c r="AW30" s="5">
        <f t="shared" si="13"/>
        <v>545.62398414554991</v>
      </c>
      <c r="AX30" s="5">
        <f t="shared" si="14"/>
        <v>301.31473751321414</v>
      </c>
      <c r="AY30" s="5">
        <f t="shared" si="15"/>
        <v>76.181461937303197</v>
      </c>
      <c r="AZ30" s="5">
        <f t="shared" si="16"/>
        <v>45.882016848603065</v>
      </c>
      <c r="BD30" s="3">
        <f t="shared" si="17"/>
        <v>6662.3064711284505</v>
      </c>
      <c r="BE30" s="3">
        <f t="shared" si="18"/>
        <v>2201.2684284702641</v>
      </c>
      <c r="BF30" s="3">
        <f t="shared" si="19"/>
        <v>871.92480992490005</v>
      </c>
      <c r="BG30" s="3">
        <f t="shared" si="20"/>
        <v>478.56798414554993</v>
      </c>
      <c r="BH30" s="3">
        <f t="shared" si="21"/>
        <v>234.25873751321416</v>
      </c>
      <c r="BI30" s="3">
        <f t="shared" si="22"/>
        <v>9.1254619373032</v>
      </c>
      <c r="BJ30" s="3">
        <f t="shared" si="23"/>
        <v>-21.173983151396932</v>
      </c>
      <c r="BK30" s="3"/>
      <c r="BL30" s="3"/>
      <c r="BN30" s="5">
        <f t="shared" si="24"/>
        <v>10464.595514862125</v>
      </c>
      <c r="BO30" s="5">
        <f t="shared" si="25"/>
        <v>3527.3917465827394</v>
      </c>
      <c r="BP30" s="5">
        <f t="shared" si="26"/>
        <v>1460.1761183528549</v>
      </c>
      <c r="BQ30" s="5">
        <f t="shared" si="27"/>
        <v>848.48071742125342</v>
      </c>
      <c r="BR30" s="5">
        <f t="shared" si="28"/>
        <v>468.56397827740864</v>
      </c>
      <c r="BS30" s="5">
        <f t="shared" si="29"/>
        <v>118.46711903617499</v>
      </c>
      <c r="BT30" s="5">
        <f t="shared" si="30"/>
        <v>71.349514874059949</v>
      </c>
      <c r="BX30" s="3">
        <f t="shared" si="31"/>
        <v>10397.539514862125</v>
      </c>
      <c r="BY30" s="3">
        <f t="shared" si="32"/>
        <v>3460.3357465827394</v>
      </c>
      <c r="BZ30" s="3">
        <f t="shared" si="33"/>
        <v>1393.1201183528549</v>
      </c>
      <c r="CA30" s="3">
        <f t="shared" si="34"/>
        <v>781.42471742125338</v>
      </c>
      <c r="CB30" s="3">
        <f t="shared" si="35"/>
        <v>401.50797827740865</v>
      </c>
      <c r="CC30" s="3">
        <f t="shared" si="36"/>
        <v>51.411119036174995</v>
      </c>
      <c r="CD30" s="3">
        <f t="shared" si="37"/>
        <v>4.2935148740599516</v>
      </c>
      <c r="CE30" s="3"/>
      <c r="CF30" s="3"/>
    </row>
    <row r="31" spans="1:84" x14ac:dyDescent="0.3">
      <c r="A31">
        <v>27</v>
      </c>
      <c r="B31" t="s">
        <v>35</v>
      </c>
      <c r="C31">
        <v>8.5343999999999998</v>
      </c>
      <c r="D31">
        <v>234</v>
      </c>
      <c r="E31">
        <v>71.3232</v>
      </c>
      <c r="F31">
        <v>25.4</v>
      </c>
      <c r="G31">
        <v>4</v>
      </c>
      <c r="H31">
        <v>207388.83891254</v>
      </c>
      <c r="I31">
        <v>576080.10809038905</v>
      </c>
      <c r="J31">
        <v>511711.44931700401</v>
      </c>
      <c r="K31">
        <v>1421420.69254723</v>
      </c>
      <c r="L31">
        <v>9691.7154093780991</v>
      </c>
      <c r="M31">
        <v>96917.154093781006</v>
      </c>
      <c r="N31">
        <v>8937.7253376327008</v>
      </c>
      <c r="O31">
        <v>89377.253376327004</v>
      </c>
      <c r="Q31" s="3">
        <f t="shared" si="0"/>
        <v>207388.83891254006</v>
      </c>
      <c r="R31" s="3">
        <f t="shared" si="1"/>
        <v>576080.10809038894</v>
      </c>
      <c r="S31" s="3">
        <f t="shared" si="2"/>
        <v>511711.4493170043</v>
      </c>
      <c r="T31" s="3">
        <f t="shared" si="3"/>
        <v>1421420.692547234</v>
      </c>
      <c r="U31" s="3">
        <f t="shared" si="4"/>
        <v>9691.7154093780955</v>
      </c>
      <c r="V31" s="3">
        <f t="shared" si="5"/>
        <v>96917.154093780962</v>
      </c>
      <c r="W31" s="3">
        <f t="shared" si="6"/>
        <v>8937.7253376326989</v>
      </c>
      <c r="X31" s="3">
        <f t="shared" si="7"/>
        <v>89377.253376326989</v>
      </c>
      <c r="Z31">
        <f t="shared" si="38"/>
        <v>1.0000000000000002</v>
      </c>
      <c r="AA31">
        <f t="shared" si="38"/>
        <v>0.99999999999999978</v>
      </c>
      <c r="AB31">
        <f t="shared" si="38"/>
        <v>1.0000000000000007</v>
      </c>
      <c r="AC31">
        <f t="shared" si="38"/>
        <v>1.0000000000000029</v>
      </c>
      <c r="AD31">
        <f t="shared" si="38"/>
        <v>0.99999999999999967</v>
      </c>
      <c r="AE31">
        <f t="shared" si="38"/>
        <v>0.99999999999999956</v>
      </c>
      <c r="AF31">
        <f t="shared" si="38"/>
        <v>0.99999999999999978</v>
      </c>
      <c r="AG31">
        <f t="shared" si="38"/>
        <v>0.99999999999999989</v>
      </c>
      <c r="AI31">
        <f t="shared" si="39"/>
        <v>0</v>
      </c>
      <c r="AJ31" s="5">
        <f t="shared" si="40"/>
        <v>207317.51571254004</v>
      </c>
      <c r="AK31" s="5">
        <f t="shared" si="40"/>
        <v>576008.78489038895</v>
      </c>
      <c r="AL31" s="5">
        <f t="shared" si="40"/>
        <v>511640.12611700431</v>
      </c>
      <c r="AM31" s="5">
        <f t="shared" si="40"/>
        <v>1421349.369347234</v>
      </c>
      <c r="AN31" s="5">
        <f t="shared" si="40"/>
        <v>9620.3922093780948</v>
      </c>
      <c r="AO31" s="5">
        <f t="shared" si="40"/>
        <v>96845.830893780963</v>
      </c>
      <c r="AP31" s="5">
        <f t="shared" si="40"/>
        <v>8866.4021376326982</v>
      </c>
      <c r="AQ31" s="5">
        <f t="shared" si="40"/>
        <v>89305.93017632699</v>
      </c>
      <c r="AR31" s="5"/>
      <c r="AT31" s="5">
        <f t="shared" si="10"/>
        <v>646114.36062520649</v>
      </c>
      <c r="AU31" s="5">
        <f t="shared" si="11"/>
        <v>217791.35751411453</v>
      </c>
      <c r="AV31" s="5">
        <f t="shared" si="12"/>
        <v>90155.492180261368</v>
      </c>
      <c r="AW31" s="5">
        <f t="shared" si="13"/>
        <v>52387.650861503222</v>
      </c>
      <c r="AX31" s="5">
        <f t="shared" si="14"/>
        <v>28930.493759337602</v>
      </c>
      <c r="AY31" s="5">
        <f t="shared" si="15"/>
        <v>7314.5021957570534</v>
      </c>
      <c r="AZ31" s="5">
        <f t="shared" si="16"/>
        <v>4405.3251860809523</v>
      </c>
      <c r="BD31" s="3">
        <f t="shared" si="17"/>
        <v>646043.03742520651</v>
      </c>
      <c r="BE31" s="3">
        <f t="shared" si="18"/>
        <v>217720.03431411451</v>
      </c>
      <c r="BF31" s="3">
        <f t="shared" si="19"/>
        <v>90084.168980261369</v>
      </c>
      <c r="BG31" s="3">
        <f t="shared" si="20"/>
        <v>52316.327661503223</v>
      </c>
      <c r="BH31" s="3">
        <f t="shared" si="21"/>
        <v>28859.170559337603</v>
      </c>
      <c r="BI31" s="3">
        <f t="shared" si="22"/>
        <v>7243.1789957570536</v>
      </c>
      <c r="BJ31" s="3">
        <f t="shared" si="23"/>
        <v>4334.0019860809525</v>
      </c>
      <c r="BK31" s="3"/>
      <c r="BL31" s="3"/>
      <c r="BN31" s="5">
        <f t="shared" si="24"/>
        <v>595848.35584217985</v>
      </c>
      <c r="BO31" s="5">
        <f t="shared" si="25"/>
        <v>200847.76039624042</v>
      </c>
      <c r="BP31" s="5">
        <f t="shared" si="26"/>
        <v>83141.631047746021</v>
      </c>
      <c r="BQ31" s="5">
        <f t="shared" si="27"/>
        <v>48312.028852068637</v>
      </c>
      <c r="BR31" s="5">
        <f t="shared" si="28"/>
        <v>26679.777127261787</v>
      </c>
      <c r="BS31" s="5">
        <f t="shared" si="29"/>
        <v>6745.45308500581</v>
      </c>
      <c r="BT31" s="5">
        <f t="shared" si="30"/>
        <v>4062.6024261966809</v>
      </c>
      <c r="BX31" s="3">
        <f t="shared" si="31"/>
        <v>595777.03264217987</v>
      </c>
      <c r="BY31" s="3">
        <f t="shared" si="32"/>
        <v>200776.43719624041</v>
      </c>
      <c r="BZ31" s="3">
        <f t="shared" si="33"/>
        <v>83070.307847746022</v>
      </c>
      <c r="CA31" s="3">
        <f t="shared" si="34"/>
        <v>48240.705652068638</v>
      </c>
      <c r="CB31" s="3">
        <f t="shared" si="35"/>
        <v>26608.453927261788</v>
      </c>
      <c r="CC31" s="3">
        <f t="shared" si="36"/>
        <v>6674.1298850058101</v>
      </c>
      <c r="CD31" s="3">
        <f t="shared" si="37"/>
        <v>3991.2792261966811</v>
      </c>
      <c r="CE31" s="3"/>
      <c r="CF31" s="3"/>
    </row>
    <row r="32" spans="1:84" x14ac:dyDescent="0.3">
      <c r="A32">
        <v>28</v>
      </c>
      <c r="B32" t="s">
        <v>36</v>
      </c>
      <c r="C32">
        <v>4.2671999999999999</v>
      </c>
      <c r="D32">
        <v>1300</v>
      </c>
      <c r="E32">
        <v>396.24</v>
      </c>
      <c r="F32">
        <v>1.504</v>
      </c>
      <c r="G32">
        <v>2.4</v>
      </c>
      <c r="H32">
        <v>504.95319834699501</v>
      </c>
      <c r="I32">
        <v>1402.6477731861</v>
      </c>
      <c r="J32">
        <v>1245.92207718741</v>
      </c>
      <c r="K32">
        <v>3460.8946588539202</v>
      </c>
      <c r="L32">
        <v>981.04699761250902</v>
      </c>
      <c r="M32">
        <v>9810.4699761250904</v>
      </c>
      <c r="N32">
        <v>1115.43912534009</v>
      </c>
      <c r="O32">
        <v>11154.3912534009</v>
      </c>
      <c r="Q32" s="3">
        <f t="shared" si="0"/>
        <v>504.95319834699524</v>
      </c>
      <c r="R32" s="3">
        <f t="shared" si="1"/>
        <v>1402.6477731860978</v>
      </c>
      <c r="S32" s="3">
        <f t="shared" si="2"/>
        <v>1245.9220771874129</v>
      </c>
      <c r="T32" s="3">
        <f t="shared" si="3"/>
        <v>3460.8946588539247</v>
      </c>
      <c r="U32" s="3">
        <f t="shared" si="4"/>
        <v>981.04699761250902</v>
      </c>
      <c r="V32" s="3">
        <f t="shared" si="5"/>
        <v>9810.4699761250922</v>
      </c>
      <c r="W32" s="3">
        <f t="shared" si="6"/>
        <v>1115.4391253400904</v>
      </c>
      <c r="X32" s="3">
        <f t="shared" si="7"/>
        <v>11154.391253400903</v>
      </c>
      <c r="Z32">
        <f t="shared" si="38"/>
        <v>1.0000000000000004</v>
      </c>
      <c r="AA32">
        <f t="shared" si="38"/>
        <v>0.99999999999999833</v>
      </c>
      <c r="AB32">
        <f t="shared" si="38"/>
        <v>1.0000000000000024</v>
      </c>
      <c r="AC32">
        <f t="shared" si="38"/>
        <v>1.0000000000000013</v>
      </c>
      <c r="AD32">
        <f t="shared" si="38"/>
        <v>1</v>
      </c>
      <c r="AE32">
        <f t="shared" si="38"/>
        <v>1.0000000000000002</v>
      </c>
      <c r="AF32">
        <f t="shared" si="38"/>
        <v>1.0000000000000004</v>
      </c>
      <c r="AG32">
        <f t="shared" si="38"/>
        <v>1.0000000000000002</v>
      </c>
      <c r="AI32">
        <f t="shared" si="39"/>
        <v>0</v>
      </c>
      <c r="AJ32" s="5">
        <f t="shared" si="40"/>
        <v>108.71319834699523</v>
      </c>
      <c r="AK32" s="5">
        <f t="shared" si="40"/>
        <v>1006.4077731860978</v>
      </c>
      <c r="AL32" s="5">
        <f t="shared" si="40"/>
        <v>849.68207718741292</v>
      </c>
      <c r="AM32" s="5">
        <f t="shared" si="40"/>
        <v>3064.654658853925</v>
      </c>
      <c r="AN32" s="5">
        <f t="shared" si="40"/>
        <v>584.80699761250901</v>
      </c>
      <c r="AO32" s="5">
        <f t="shared" si="40"/>
        <v>9414.2299761250924</v>
      </c>
      <c r="AP32" s="5">
        <f t="shared" si="40"/>
        <v>719.1991253400904</v>
      </c>
      <c r="AQ32" s="5">
        <f t="shared" si="40"/>
        <v>10758.151253400903</v>
      </c>
      <c r="AR32" s="5"/>
      <c r="AT32" s="5">
        <f t="shared" si="10"/>
        <v>65403.133174167277</v>
      </c>
      <c r="AU32" s="5">
        <f t="shared" si="11"/>
        <v>22045.999946348522</v>
      </c>
      <c r="AV32" s="5">
        <f t="shared" si="12"/>
        <v>9126.0185824419459</v>
      </c>
      <c r="AW32" s="5">
        <f t="shared" si="13"/>
        <v>5302.9567438514005</v>
      </c>
      <c r="AX32" s="5">
        <f t="shared" si="14"/>
        <v>2928.4985003358483</v>
      </c>
      <c r="AY32" s="5">
        <f t="shared" si="15"/>
        <v>740.41282838679933</v>
      </c>
      <c r="AZ32" s="5">
        <f t="shared" si="16"/>
        <v>445.93045346023143</v>
      </c>
      <c r="BD32" s="3">
        <f t="shared" si="17"/>
        <v>65006.893174167279</v>
      </c>
      <c r="BE32" s="3">
        <f t="shared" si="18"/>
        <v>21649.75994634852</v>
      </c>
      <c r="BF32" s="3">
        <f t="shared" si="19"/>
        <v>8729.7785824419461</v>
      </c>
      <c r="BG32" s="3">
        <f t="shared" si="20"/>
        <v>4906.7167438514007</v>
      </c>
      <c r="BH32" s="3">
        <f t="shared" si="21"/>
        <v>2532.2585003358481</v>
      </c>
      <c r="BI32" s="3">
        <f t="shared" si="22"/>
        <v>344.17282838679932</v>
      </c>
      <c r="BJ32" s="3">
        <f t="shared" si="23"/>
        <v>49.690453460231424</v>
      </c>
      <c r="BK32" s="3"/>
      <c r="BL32" s="3"/>
      <c r="BN32" s="5">
        <f t="shared" si="24"/>
        <v>74362.608356006021</v>
      </c>
      <c r="BO32" s="5">
        <f t="shared" si="25"/>
        <v>25066.047760451471</v>
      </c>
      <c r="BP32" s="5">
        <f t="shared" si="26"/>
        <v>10376.177910140375</v>
      </c>
      <c r="BQ32" s="5">
        <f t="shared" si="27"/>
        <v>6029.4006775140015</v>
      </c>
      <c r="BR32" s="5">
        <f t="shared" si="28"/>
        <v>3329.6690308659413</v>
      </c>
      <c r="BS32" s="5">
        <f t="shared" si="29"/>
        <v>841.84084931327573</v>
      </c>
      <c r="BT32" s="5">
        <f t="shared" si="30"/>
        <v>507.01778424549559</v>
      </c>
      <c r="BX32" s="3">
        <f t="shared" si="31"/>
        <v>73966.368356006016</v>
      </c>
      <c r="BY32" s="3">
        <f t="shared" si="32"/>
        <v>24669.807760451469</v>
      </c>
      <c r="BZ32" s="3">
        <f t="shared" si="33"/>
        <v>9979.9379101403756</v>
      </c>
      <c r="CA32" s="3">
        <f t="shared" si="34"/>
        <v>5633.1606775140017</v>
      </c>
      <c r="CB32" s="3">
        <f t="shared" si="35"/>
        <v>2933.4290308659411</v>
      </c>
      <c r="CC32" s="3">
        <f t="shared" si="36"/>
        <v>445.60084931327572</v>
      </c>
      <c r="CD32" s="3">
        <f t="shared" si="37"/>
        <v>110.77778424549558</v>
      </c>
      <c r="CE32" s="3"/>
      <c r="CF32" s="3"/>
    </row>
    <row r="33" spans="1:84" x14ac:dyDescent="0.3">
      <c r="A33">
        <v>29</v>
      </c>
      <c r="B33" t="s">
        <v>37</v>
      </c>
      <c r="C33">
        <v>2.1335999999999999</v>
      </c>
      <c r="D33">
        <v>1500</v>
      </c>
      <c r="E33">
        <v>457.2</v>
      </c>
      <c r="F33">
        <v>5.375</v>
      </c>
      <c r="G33">
        <v>5.5</v>
      </c>
      <c r="H33">
        <v>307.00786757017403</v>
      </c>
      <c r="I33">
        <v>852.79963213937299</v>
      </c>
      <c r="J33">
        <v>757.51155023491299</v>
      </c>
      <c r="K33">
        <v>2104.1987506525402</v>
      </c>
      <c r="L33">
        <v>303.47188171239799</v>
      </c>
      <c r="M33">
        <v>3034.71881712398</v>
      </c>
      <c r="N33">
        <v>318.62484547068499</v>
      </c>
      <c r="O33">
        <v>3186.2484547068502</v>
      </c>
      <c r="Q33" s="3">
        <f t="shared" si="0"/>
        <v>307.00786757017437</v>
      </c>
      <c r="R33" s="3">
        <f t="shared" si="1"/>
        <v>852.7996321393731</v>
      </c>
      <c r="S33" s="3">
        <f t="shared" si="2"/>
        <v>757.51155023491287</v>
      </c>
      <c r="T33" s="3">
        <f t="shared" si="3"/>
        <v>2104.1987506525356</v>
      </c>
      <c r="U33" s="3">
        <f t="shared" si="4"/>
        <v>303.47188171239765</v>
      </c>
      <c r="V33" s="3">
        <f t="shared" si="5"/>
        <v>3034.7188171239768</v>
      </c>
      <c r="W33" s="3">
        <f t="shared" si="6"/>
        <v>318.62484547068516</v>
      </c>
      <c r="X33" s="3">
        <f t="shared" si="7"/>
        <v>3186.2484547068516</v>
      </c>
      <c r="Z33">
        <f t="shared" si="38"/>
        <v>1.0000000000000011</v>
      </c>
      <c r="AA33">
        <f t="shared" si="38"/>
        <v>1.0000000000000002</v>
      </c>
      <c r="AB33">
        <f t="shared" si="38"/>
        <v>0.99999999999999989</v>
      </c>
      <c r="AC33">
        <f t="shared" si="38"/>
        <v>0.99999999999999789</v>
      </c>
      <c r="AD33">
        <f t="shared" si="38"/>
        <v>0.99999999999999889</v>
      </c>
      <c r="AE33">
        <f t="shared" si="38"/>
        <v>0.999999999999999</v>
      </c>
      <c r="AF33">
        <f t="shared" si="38"/>
        <v>1.0000000000000004</v>
      </c>
      <c r="AG33">
        <f t="shared" si="38"/>
        <v>1.0000000000000004</v>
      </c>
      <c r="AI33">
        <f t="shared" si="39"/>
        <v>0</v>
      </c>
      <c r="AJ33" s="5">
        <f t="shared" si="40"/>
        <v>-150.19213242982562</v>
      </c>
      <c r="AK33" s="5">
        <f t="shared" si="40"/>
        <v>395.59963213937311</v>
      </c>
      <c r="AL33" s="5">
        <f t="shared" si="40"/>
        <v>300.31155023491289</v>
      </c>
      <c r="AM33" s="5">
        <f t="shared" si="40"/>
        <v>1646.9987506525356</v>
      </c>
      <c r="AN33" s="5">
        <f t="shared" si="40"/>
        <v>-153.72811828760234</v>
      </c>
      <c r="AO33" s="5">
        <f t="shared" si="40"/>
        <v>2577.518817123977</v>
      </c>
      <c r="AP33" s="5">
        <f t="shared" si="40"/>
        <v>-138.57515452931483</v>
      </c>
      <c r="AQ33" s="5">
        <f t="shared" si="40"/>
        <v>2729.0484547068518</v>
      </c>
      <c r="AR33" s="5"/>
      <c r="AT33" s="5">
        <f t="shared" si="10"/>
        <v>20231.45878082651</v>
      </c>
      <c r="AU33" s="5">
        <f t="shared" si="11"/>
        <v>6819.5928474696102</v>
      </c>
      <c r="AV33" s="5">
        <f t="shared" si="12"/>
        <v>2822.99424848742</v>
      </c>
      <c r="AW33" s="5">
        <f t="shared" si="13"/>
        <v>1640.388549796744</v>
      </c>
      <c r="AX33" s="5">
        <f t="shared" si="14"/>
        <v>905.88621406685877</v>
      </c>
      <c r="AY33" s="5">
        <f t="shared" si="15"/>
        <v>229.03538242445106</v>
      </c>
      <c r="AZ33" s="5">
        <f t="shared" si="16"/>
        <v>137.94176441472621</v>
      </c>
      <c r="BD33" s="3">
        <f t="shared" si="17"/>
        <v>19774.258780826509</v>
      </c>
      <c r="BE33" s="3">
        <f t="shared" si="18"/>
        <v>6362.3928474696104</v>
      </c>
      <c r="BF33" s="3">
        <f t="shared" si="19"/>
        <v>2365.7942484874202</v>
      </c>
      <c r="BG33" s="3">
        <f t="shared" si="20"/>
        <v>1183.1885497967439</v>
      </c>
      <c r="BH33" s="3">
        <f t="shared" si="21"/>
        <v>448.68621406685878</v>
      </c>
      <c r="BI33" s="3">
        <f t="shared" si="22"/>
        <v>-228.16461757554893</v>
      </c>
      <c r="BJ33" s="3">
        <f t="shared" si="23"/>
        <v>-319.25823558527378</v>
      </c>
      <c r="BK33" s="3"/>
      <c r="BL33" s="3"/>
      <c r="BN33" s="5">
        <f t="shared" si="24"/>
        <v>21241.656364712344</v>
      </c>
      <c r="BO33" s="5">
        <f t="shared" si="25"/>
        <v>7160.1088869816895</v>
      </c>
      <c r="BP33" s="5">
        <f t="shared" si="26"/>
        <v>2963.9520508900941</v>
      </c>
      <c r="BQ33" s="5">
        <f t="shared" si="27"/>
        <v>1722.2964620037033</v>
      </c>
      <c r="BR33" s="5">
        <f t="shared" si="28"/>
        <v>951.11894170353776</v>
      </c>
      <c r="BS33" s="5">
        <f t="shared" si="29"/>
        <v>240.47158148730955</v>
      </c>
      <c r="BT33" s="5">
        <f t="shared" si="30"/>
        <v>144.8294752139478</v>
      </c>
      <c r="BX33" s="3">
        <f t="shared" si="31"/>
        <v>20784.456364712343</v>
      </c>
      <c r="BY33" s="3">
        <f t="shared" si="32"/>
        <v>6702.9088869816896</v>
      </c>
      <c r="BZ33" s="3">
        <f t="shared" si="33"/>
        <v>2506.7520508900943</v>
      </c>
      <c r="CA33" s="3">
        <f t="shared" si="34"/>
        <v>1265.0964620037032</v>
      </c>
      <c r="CB33" s="3">
        <f t="shared" si="35"/>
        <v>493.91894170353777</v>
      </c>
      <c r="CC33" s="3">
        <f t="shared" si="36"/>
        <v>-216.72841851269044</v>
      </c>
      <c r="CD33" s="3">
        <f t="shared" si="37"/>
        <v>-312.37052478605221</v>
      </c>
      <c r="CE33" s="3"/>
      <c r="CF33" s="3"/>
    </row>
    <row r="34" spans="1:84" x14ac:dyDescent="0.3">
      <c r="A34">
        <v>30</v>
      </c>
      <c r="B34" t="s">
        <v>38</v>
      </c>
      <c r="C34">
        <v>2.1335999999999999</v>
      </c>
      <c r="D34">
        <v>188</v>
      </c>
      <c r="E34">
        <v>57.302399999999999</v>
      </c>
      <c r="F34">
        <v>3.57</v>
      </c>
      <c r="G34">
        <v>8</v>
      </c>
      <c r="H34">
        <v>64.013917406545303</v>
      </c>
      <c r="I34">
        <v>177.81643724040401</v>
      </c>
      <c r="J34">
        <v>157.94801024165201</v>
      </c>
      <c r="K34">
        <v>438.74447289347899</v>
      </c>
      <c r="L34">
        <v>206.18197142115699</v>
      </c>
      <c r="M34">
        <v>2061.81971421157</v>
      </c>
      <c r="N34">
        <v>251.853721669696</v>
      </c>
      <c r="O34">
        <v>2518.5372166969601</v>
      </c>
      <c r="Q34" s="3">
        <f t="shared" si="0"/>
        <v>64.013917406545261</v>
      </c>
      <c r="R34" s="3">
        <f t="shared" si="1"/>
        <v>177.8164372404035</v>
      </c>
      <c r="S34" s="3">
        <f t="shared" si="2"/>
        <v>157.94801024165247</v>
      </c>
      <c r="T34" s="3">
        <f t="shared" si="3"/>
        <v>438.74447289347899</v>
      </c>
      <c r="U34" s="3">
        <f t="shared" si="4"/>
        <v>206.18197142115656</v>
      </c>
      <c r="V34" s="3">
        <f t="shared" si="5"/>
        <v>2061.819714211566</v>
      </c>
      <c r="W34" s="3">
        <f t="shared" si="6"/>
        <v>251.85372166969597</v>
      </c>
      <c r="X34" s="3">
        <f t="shared" si="7"/>
        <v>2518.5372166969596</v>
      </c>
      <c r="Z34">
        <f t="shared" si="38"/>
        <v>0.99999999999999933</v>
      </c>
      <c r="AA34">
        <f t="shared" si="38"/>
        <v>0.99999999999999711</v>
      </c>
      <c r="AB34">
        <f t="shared" si="38"/>
        <v>1.0000000000000029</v>
      </c>
      <c r="AC34">
        <f t="shared" si="38"/>
        <v>1</v>
      </c>
      <c r="AD34">
        <f t="shared" si="38"/>
        <v>0.99999999999999789</v>
      </c>
      <c r="AE34">
        <f t="shared" si="38"/>
        <v>0.999999999999998</v>
      </c>
      <c r="AF34">
        <f t="shared" si="38"/>
        <v>0.99999999999999989</v>
      </c>
      <c r="AG34">
        <f t="shared" si="38"/>
        <v>0.99999999999999978</v>
      </c>
      <c r="AI34">
        <f t="shared" si="39"/>
        <v>0</v>
      </c>
      <c r="AJ34" s="5">
        <f t="shared" si="40"/>
        <v>6.7115174065452621</v>
      </c>
      <c r="AK34" s="5">
        <f t="shared" si="40"/>
        <v>120.5140372404035</v>
      </c>
      <c r="AL34" s="5">
        <f t="shared" si="40"/>
        <v>100.64561024165246</v>
      </c>
      <c r="AM34" s="5">
        <f t="shared" si="40"/>
        <v>381.44207289347901</v>
      </c>
      <c r="AN34" s="5">
        <f t="shared" si="40"/>
        <v>148.87957142115656</v>
      </c>
      <c r="AO34" s="5">
        <f t="shared" si="40"/>
        <v>2004.5173142115659</v>
      </c>
      <c r="AP34" s="5">
        <f t="shared" si="40"/>
        <v>194.55132166969597</v>
      </c>
      <c r="AQ34" s="5">
        <f t="shared" si="40"/>
        <v>2461.2348166969596</v>
      </c>
      <c r="AR34" s="5"/>
      <c r="AT34" s="5">
        <f t="shared" si="10"/>
        <v>13745.46476141044</v>
      </c>
      <c r="AU34" s="5">
        <f t="shared" si="11"/>
        <v>4633.302728565317</v>
      </c>
      <c r="AV34" s="5">
        <f t="shared" si="12"/>
        <v>1917.9718271735496</v>
      </c>
      <c r="AW34" s="5">
        <f t="shared" si="13"/>
        <v>1114.4971428170627</v>
      </c>
      <c r="AX34" s="5">
        <f t="shared" si="14"/>
        <v>615.4685714064376</v>
      </c>
      <c r="AY34" s="5">
        <f t="shared" si="15"/>
        <v>155.60903503483516</v>
      </c>
      <c r="AZ34" s="5">
        <f t="shared" si="16"/>
        <v>93.719077918707541</v>
      </c>
      <c r="BD34" s="3">
        <f t="shared" si="17"/>
        <v>13688.162361410439</v>
      </c>
      <c r="BE34" s="3">
        <f t="shared" si="18"/>
        <v>4576.0003285653174</v>
      </c>
      <c r="BF34" s="3">
        <f t="shared" si="19"/>
        <v>1860.6694271735496</v>
      </c>
      <c r="BG34" s="3">
        <f t="shared" si="20"/>
        <v>1057.1947428170627</v>
      </c>
      <c r="BH34" s="3">
        <f t="shared" si="21"/>
        <v>558.16617140643757</v>
      </c>
      <c r="BI34" s="3">
        <f t="shared" si="22"/>
        <v>98.306635034835153</v>
      </c>
      <c r="BJ34" s="3">
        <f t="shared" si="23"/>
        <v>36.416677918707542</v>
      </c>
      <c r="BK34" s="3"/>
      <c r="BL34" s="3"/>
      <c r="BN34" s="5">
        <f t="shared" si="24"/>
        <v>16790.248111313063</v>
      </c>
      <c r="BO34" s="5">
        <f t="shared" si="25"/>
        <v>5659.634194824629</v>
      </c>
      <c r="BP34" s="5">
        <f t="shared" si="26"/>
        <v>2342.8253178576365</v>
      </c>
      <c r="BQ34" s="5">
        <f t="shared" si="27"/>
        <v>1361.3714684848428</v>
      </c>
      <c r="BR34" s="5">
        <f t="shared" si="28"/>
        <v>751.80215423789832</v>
      </c>
      <c r="BS34" s="5">
        <f t="shared" si="29"/>
        <v>190.07828050543091</v>
      </c>
      <c r="BT34" s="5">
        <f t="shared" si="30"/>
        <v>114.47896439531634</v>
      </c>
      <c r="BX34" s="3">
        <f t="shared" si="31"/>
        <v>16732.945711313063</v>
      </c>
      <c r="BY34" s="3">
        <f t="shared" si="32"/>
        <v>5602.3317948246295</v>
      </c>
      <c r="BZ34" s="3">
        <f t="shared" si="33"/>
        <v>2285.5229178576365</v>
      </c>
      <c r="CA34" s="3">
        <f t="shared" si="34"/>
        <v>1304.0690684848428</v>
      </c>
      <c r="CB34" s="3">
        <f t="shared" si="35"/>
        <v>694.49975423789829</v>
      </c>
      <c r="CC34" s="3">
        <f t="shared" si="36"/>
        <v>132.77588050543091</v>
      </c>
      <c r="CD34" s="3">
        <f t="shared" si="37"/>
        <v>57.17656439531634</v>
      </c>
      <c r="CE34" s="3"/>
      <c r="CF34" s="3"/>
    </row>
    <row r="35" spans="1:84" x14ac:dyDescent="0.3">
      <c r="A35">
        <v>31</v>
      </c>
      <c r="B35" t="s">
        <v>39</v>
      </c>
      <c r="C35">
        <v>3.048</v>
      </c>
      <c r="D35">
        <v>500</v>
      </c>
      <c r="E35">
        <v>152.4</v>
      </c>
      <c r="F35">
        <v>5.2210000000000001</v>
      </c>
      <c r="G35">
        <v>5.7</v>
      </c>
      <c r="H35">
        <v>550.40141530411495</v>
      </c>
      <c r="I35">
        <v>1528.89282028921</v>
      </c>
      <c r="J35">
        <v>1358.06105771283</v>
      </c>
      <c r="K35">
        <v>3772.3918269800702</v>
      </c>
      <c r="L35">
        <v>601.08009012646505</v>
      </c>
      <c r="M35">
        <v>6010.8009012646498</v>
      </c>
      <c r="N35">
        <v>637.73826417345595</v>
      </c>
      <c r="O35">
        <v>6377.3826417345599</v>
      </c>
      <c r="Q35" s="3">
        <f t="shared" si="0"/>
        <v>550.40141530411461</v>
      </c>
      <c r="R35" s="3">
        <f t="shared" si="1"/>
        <v>1528.8928202892071</v>
      </c>
      <c r="S35" s="3">
        <f t="shared" si="2"/>
        <v>1358.061057712825</v>
      </c>
      <c r="T35" s="3">
        <f t="shared" si="3"/>
        <v>3772.3918269800693</v>
      </c>
      <c r="U35" s="3">
        <f t="shared" si="4"/>
        <v>601.08009012646471</v>
      </c>
      <c r="V35" s="3">
        <f t="shared" si="5"/>
        <v>6010.8009012646471</v>
      </c>
      <c r="W35" s="3">
        <f t="shared" si="6"/>
        <v>637.7382641734564</v>
      </c>
      <c r="X35" s="3">
        <f t="shared" si="7"/>
        <v>6377.3826417345635</v>
      </c>
      <c r="Z35">
        <f t="shared" si="38"/>
        <v>0.99999999999999933</v>
      </c>
      <c r="AA35">
        <f t="shared" si="38"/>
        <v>0.99999999999999811</v>
      </c>
      <c r="AB35">
        <f t="shared" si="38"/>
        <v>0.99999999999999634</v>
      </c>
      <c r="AC35">
        <f t="shared" si="38"/>
        <v>0.99999999999999978</v>
      </c>
      <c r="AD35">
        <f t="shared" si="38"/>
        <v>0.99999999999999944</v>
      </c>
      <c r="AE35">
        <f t="shared" si="38"/>
        <v>0.99999999999999956</v>
      </c>
      <c r="AF35">
        <f t="shared" si="38"/>
        <v>1.0000000000000007</v>
      </c>
      <c r="AG35">
        <f t="shared" si="38"/>
        <v>1.0000000000000007</v>
      </c>
      <c r="AI35">
        <f t="shared" si="39"/>
        <v>0</v>
      </c>
      <c r="AJ35" s="5">
        <f t="shared" si="40"/>
        <v>398.00141530411463</v>
      </c>
      <c r="AK35" s="5">
        <f t="shared" si="40"/>
        <v>1376.492820289207</v>
      </c>
      <c r="AL35" s="5">
        <f t="shared" si="40"/>
        <v>1205.6610577128249</v>
      </c>
      <c r="AM35" s="5">
        <f t="shared" si="40"/>
        <v>3619.9918269800692</v>
      </c>
      <c r="AN35" s="5">
        <f t="shared" si="40"/>
        <v>448.68009012646473</v>
      </c>
      <c r="AO35" s="5">
        <f t="shared" si="40"/>
        <v>5858.4009012646475</v>
      </c>
      <c r="AP35" s="5">
        <f t="shared" si="40"/>
        <v>485.33826417345642</v>
      </c>
      <c r="AQ35" s="5">
        <f t="shared" si="40"/>
        <v>6224.9826417345639</v>
      </c>
      <c r="AR35" s="5"/>
      <c r="AT35" s="5">
        <f t="shared" si="10"/>
        <v>40072.006008430981</v>
      </c>
      <c r="AU35" s="5">
        <f t="shared" si="11"/>
        <v>13507.417755650893</v>
      </c>
      <c r="AV35" s="5">
        <f t="shared" si="12"/>
        <v>5591.4426988508349</v>
      </c>
      <c r="AW35" s="5">
        <f t="shared" si="13"/>
        <v>3249.0815682511602</v>
      </c>
      <c r="AX35" s="5">
        <f t="shared" si="14"/>
        <v>1794.2689257506408</v>
      </c>
      <c r="AY35" s="5">
        <f t="shared" si="15"/>
        <v>453.64535103884128</v>
      </c>
      <c r="AZ35" s="5">
        <f t="shared" si="16"/>
        <v>273.21822278475668</v>
      </c>
      <c r="BD35" s="3">
        <f t="shared" si="17"/>
        <v>39919.606008430979</v>
      </c>
      <c r="BE35" s="3">
        <f t="shared" si="18"/>
        <v>13355.017755650893</v>
      </c>
      <c r="BF35" s="3">
        <f t="shared" si="19"/>
        <v>5439.0426988508352</v>
      </c>
      <c r="BG35" s="3">
        <f t="shared" si="20"/>
        <v>3096.6815682511601</v>
      </c>
      <c r="BH35" s="3">
        <f t="shared" si="21"/>
        <v>1641.8689257506408</v>
      </c>
      <c r="BI35" s="3">
        <f t="shared" si="22"/>
        <v>301.24535103884125</v>
      </c>
      <c r="BJ35" s="3">
        <f t="shared" si="23"/>
        <v>120.81822278475667</v>
      </c>
      <c r="BK35" s="3"/>
      <c r="BL35" s="3"/>
      <c r="BN35" s="5">
        <f t="shared" si="24"/>
        <v>42515.884278230427</v>
      </c>
      <c r="BO35" s="5">
        <f t="shared" si="25"/>
        <v>14331.196947718123</v>
      </c>
      <c r="BP35" s="5">
        <f t="shared" si="26"/>
        <v>5932.4489690554092</v>
      </c>
      <c r="BQ35" s="5">
        <f t="shared" si="27"/>
        <v>3447.2338603970616</v>
      </c>
      <c r="BR35" s="5">
        <f t="shared" si="28"/>
        <v>1903.6963109655417</v>
      </c>
      <c r="BS35" s="5">
        <f t="shared" si="29"/>
        <v>481.31189748940102</v>
      </c>
      <c r="BT35" s="5">
        <f t="shared" si="30"/>
        <v>289.88102916975288</v>
      </c>
      <c r="BX35" s="3">
        <f t="shared" si="31"/>
        <v>42363.484278230426</v>
      </c>
      <c r="BY35" s="3">
        <f t="shared" si="32"/>
        <v>14178.796947718123</v>
      </c>
      <c r="BZ35" s="3">
        <f t="shared" si="33"/>
        <v>5780.0489690554095</v>
      </c>
      <c r="CA35" s="3">
        <f t="shared" si="34"/>
        <v>3294.8338603970615</v>
      </c>
      <c r="CB35" s="3">
        <f t="shared" si="35"/>
        <v>1751.2963109655416</v>
      </c>
      <c r="CC35" s="3">
        <f t="shared" si="36"/>
        <v>328.91189748940099</v>
      </c>
      <c r="CD35" s="3">
        <f t="shared" si="37"/>
        <v>137.48102916975287</v>
      </c>
      <c r="CE35" s="3"/>
      <c r="CF35" s="3"/>
    </row>
    <row r="36" spans="1:84" x14ac:dyDescent="0.3">
      <c r="A36">
        <v>32</v>
      </c>
      <c r="B36" t="s">
        <v>40</v>
      </c>
      <c r="C36">
        <v>9.1440000000000001</v>
      </c>
      <c r="D36">
        <v>1200</v>
      </c>
      <c r="E36">
        <v>365.76</v>
      </c>
      <c r="F36">
        <v>9.2249999999999996</v>
      </c>
      <c r="G36">
        <v>2.8</v>
      </c>
      <c r="H36">
        <v>64088.6411256024</v>
      </c>
      <c r="I36">
        <v>178024.00312667299</v>
      </c>
      <c r="J36">
        <v>158132.38362827001</v>
      </c>
      <c r="K36">
        <v>439256.62118964002</v>
      </c>
      <c r="L36">
        <v>9049.03068759706</v>
      </c>
      <c r="M36">
        <v>90490.306875970593</v>
      </c>
      <c r="N36">
        <v>8426.8223138633202</v>
      </c>
      <c r="O36">
        <v>84268.223138633199</v>
      </c>
      <c r="Q36" s="3">
        <f t="shared" si="0"/>
        <v>64088.641125602408</v>
      </c>
      <c r="R36" s="3">
        <f t="shared" si="1"/>
        <v>178024.00312667334</v>
      </c>
      <c r="S36" s="3">
        <f t="shared" si="2"/>
        <v>158132.38362827047</v>
      </c>
      <c r="T36" s="3">
        <f t="shared" si="3"/>
        <v>439256.62118964019</v>
      </c>
      <c r="U36" s="3">
        <f t="shared" si="4"/>
        <v>9049.0306875970618</v>
      </c>
      <c r="V36" s="3">
        <f t="shared" si="5"/>
        <v>90490.306875970608</v>
      </c>
      <c r="W36" s="3">
        <f t="shared" si="6"/>
        <v>8426.8223138633239</v>
      </c>
      <c r="X36" s="3">
        <f t="shared" si="7"/>
        <v>84268.223138633228</v>
      </c>
      <c r="Z36">
        <f t="shared" si="38"/>
        <v>1.0000000000000002</v>
      </c>
      <c r="AA36">
        <f t="shared" si="38"/>
        <v>1.000000000000002</v>
      </c>
      <c r="AB36">
        <f t="shared" si="38"/>
        <v>1.0000000000000029</v>
      </c>
      <c r="AC36">
        <f t="shared" si="38"/>
        <v>1.0000000000000004</v>
      </c>
      <c r="AD36">
        <f t="shared" si="38"/>
        <v>1.0000000000000002</v>
      </c>
      <c r="AE36">
        <f t="shared" si="38"/>
        <v>1.0000000000000002</v>
      </c>
      <c r="AF36">
        <f t="shared" si="38"/>
        <v>1.0000000000000004</v>
      </c>
      <c r="AG36">
        <f t="shared" si="38"/>
        <v>1.0000000000000004</v>
      </c>
      <c r="AI36">
        <f t="shared" si="39"/>
        <v>0</v>
      </c>
      <c r="AJ36" s="5">
        <f t="shared" si="40"/>
        <v>63722.881125602406</v>
      </c>
      <c r="AK36" s="5">
        <f t="shared" si="40"/>
        <v>177658.24312667333</v>
      </c>
      <c r="AL36" s="5">
        <f t="shared" si="40"/>
        <v>157766.62362827046</v>
      </c>
      <c r="AM36" s="5">
        <f t="shared" si="40"/>
        <v>438890.86118964019</v>
      </c>
      <c r="AN36" s="5">
        <f t="shared" si="40"/>
        <v>8683.2706875970616</v>
      </c>
      <c r="AO36" s="5">
        <f t="shared" si="40"/>
        <v>90124.546875970613</v>
      </c>
      <c r="AP36" s="5">
        <f t="shared" si="40"/>
        <v>8061.0623138633237</v>
      </c>
      <c r="AQ36" s="5">
        <f t="shared" si="40"/>
        <v>83902.463138633233</v>
      </c>
      <c r="AR36" s="5"/>
      <c r="AT36" s="5">
        <f t="shared" si="10"/>
        <v>603268.71250647074</v>
      </c>
      <c r="AU36" s="5">
        <f t="shared" si="11"/>
        <v>203349.00421566432</v>
      </c>
      <c r="AV36" s="5">
        <f t="shared" si="12"/>
        <v>84177.029652065685</v>
      </c>
      <c r="AW36" s="5">
        <f t="shared" si="13"/>
        <v>48913.679392416547</v>
      </c>
      <c r="AX36" s="5">
        <f t="shared" si="14"/>
        <v>27012.031903274808</v>
      </c>
      <c r="AY36" s="5">
        <f t="shared" si="15"/>
        <v>6829.4571227147617</v>
      </c>
      <c r="AZ36" s="5">
        <f t="shared" si="16"/>
        <v>4113.1957670895736</v>
      </c>
      <c r="BD36" s="3">
        <f t="shared" si="17"/>
        <v>602902.95250647073</v>
      </c>
      <c r="BE36" s="3">
        <f t="shared" si="18"/>
        <v>202983.24421566431</v>
      </c>
      <c r="BF36" s="3">
        <f t="shared" si="19"/>
        <v>83811.26965206569</v>
      </c>
      <c r="BG36" s="3">
        <f t="shared" si="20"/>
        <v>48547.919392416545</v>
      </c>
      <c r="BH36" s="3">
        <f t="shared" si="21"/>
        <v>26646.27190327481</v>
      </c>
      <c r="BI36" s="3">
        <f t="shared" si="22"/>
        <v>6463.6971227147615</v>
      </c>
      <c r="BJ36" s="3">
        <f t="shared" si="23"/>
        <v>3747.4357670895733</v>
      </c>
      <c r="BK36" s="3"/>
      <c r="BL36" s="3"/>
      <c r="BN36" s="5">
        <f t="shared" si="24"/>
        <v>561788.15425755491</v>
      </c>
      <c r="BO36" s="5">
        <f t="shared" si="25"/>
        <v>189366.79356996235</v>
      </c>
      <c r="BP36" s="5">
        <f t="shared" si="26"/>
        <v>78389.044780123935</v>
      </c>
      <c r="BQ36" s="5">
        <f t="shared" si="27"/>
        <v>45550.390885747693</v>
      </c>
      <c r="BR36" s="5">
        <f t="shared" si="28"/>
        <v>25154.693474218875</v>
      </c>
      <c r="BS36" s="5">
        <f t="shared" si="29"/>
        <v>6359.8658972553376</v>
      </c>
      <c r="BT36" s="5">
        <f t="shared" si="30"/>
        <v>3830.3737790287832</v>
      </c>
      <c r="BX36" s="3">
        <f t="shared" si="31"/>
        <v>561422.3942575549</v>
      </c>
      <c r="BY36" s="3">
        <f t="shared" si="32"/>
        <v>189001.03356996234</v>
      </c>
      <c r="BZ36" s="3">
        <f t="shared" si="33"/>
        <v>78023.28478012394</v>
      </c>
      <c r="CA36" s="3">
        <f t="shared" si="34"/>
        <v>45184.630885747691</v>
      </c>
      <c r="CB36" s="3">
        <f t="shared" si="35"/>
        <v>24788.933474218877</v>
      </c>
      <c r="CC36" s="3">
        <f t="shared" si="36"/>
        <v>5994.1058972553374</v>
      </c>
      <c r="CD36" s="3">
        <f t="shared" si="37"/>
        <v>3464.613779028783</v>
      </c>
      <c r="CE36" s="3"/>
      <c r="CF36" s="3"/>
    </row>
    <row r="37" spans="1:84" x14ac:dyDescent="0.3">
      <c r="A37">
        <v>33</v>
      </c>
      <c r="B37" t="s">
        <v>41</v>
      </c>
      <c r="C37">
        <v>6.0960000000000001</v>
      </c>
      <c r="D37">
        <v>550</v>
      </c>
      <c r="E37">
        <v>167.64</v>
      </c>
      <c r="F37">
        <v>2.84</v>
      </c>
      <c r="G37">
        <v>0.6</v>
      </c>
      <c r="H37">
        <v>58791.702609621199</v>
      </c>
      <c r="I37">
        <v>163310.28502672599</v>
      </c>
      <c r="J37">
        <v>145062.71170586301</v>
      </c>
      <c r="K37">
        <v>402951.97696073202</v>
      </c>
      <c r="L37">
        <v>4526.5949718927604</v>
      </c>
      <c r="M37">
        <v>45265.949718927601</v>
      </c>
      <c r="N37">
        <v>4175.3120831844299</v>
      </c>
      <c r="O37">
        <v>41753.120831844302</v>
      </c>
      <c r="Q37" s="3">
        <f t="shared" ref="Q37:Q68" si="41">(((3*C37)^2)/(4*PI()*0.1)*($F$2*F37/G37)^2)</f>
        <v>58791.702609621185</v>
      </c>
      <c r="R37" s="3">
        <f t="shared" ref="R37:R68" si="42">(((5*C37)^2)/(4*PI()*0.1)*($F$2*F37/G37)^2)</f>
        <v>163310.28502672553</v>
      </c>
      <c r="S37" s="3">
        <f t="shared" ref="S37:S68" si="43">(PI()*(3*C37)^2)/(16*0.1)*($F$2*F37/G37)^2</f>
        <v>145062.71170586348</v>
      </c>
      <c r="T37" s="3">
        <f t="shared" ref="T37:T68" si="44">(PI()*(5*C37)^2)/(16*0.1)*($F$2*F37/G37)^2</f>
        <v>402951.97696073184</v>
      </c>
      <c r="U37" s="3">
        <f t="shared" ref="U37:U68" si="45">4*C37^2/(PI()*PI()*0.01)*LN((4/PI())*($F$2*F37+G37)/G37)</f>
        <v>4526.5949718927623</v>
      </c>
      <c r="V37" s="3">
        <f t="shared" ref="V37:V68" si="46">4*C37^2/(PI()*PI()*0.001)*LN((4/PI())*($F$2*F37+G37)/G37)</f>
        <v>45265.949718927623</v>
      </c>
      <c r="W37" s="3">
        <f t="shared" ref="W37:W68" si="47">(0.5*C37^2/0.01)*($F$2*F37/G37)^(0.3)</f>
        <v>4175.3120831844344</v>
      </c>
      <c r="X37" s="3">
        <f t="shared" ref="X37:X68" si="48">(0.5*C37^2/0.001)*($F$2*F37/G37)^(0.3)</f>
        <v>41753.120831844339</v>
      </c>
      <c r="Z37">
        <f t="shared" si="38"/>
        <v>0.99999999999999978</v>
      </c>
      <c r="AA37">
        <f t="shared" si="38"/>
        <v>0.99999999999999711</v>
      </c>
      <c r="AB37">
        <f t="shared" si="38"/>
        <v>1.0000000000000031</v>
      </c>
      <c r="AC37">
        <f t="shared" si="38"/>
        <v>0.99999999999999956</v>
      </c>
      <c r="AD37">
        <f t="shared" si="38"/>
        <v>1.0000000000000004</v>
      </c>
      <c r="AE37">
        <f t="shared" si="38"/>
        <v>1.0000000000000004</v>
      </c>
      <c r="AF37">
        <f t="shared" si="38"/>
        <v>1.0000000000000011</v>
      </c>
      <c r="AG37">
        <f t="shared" si="38"/>
        <v>1.0000000000000009</v>
      </c>
      <c r="AI37">
        <f t="shared" si="39"/>
        <v>0</v>
      </c>
      <c r="AJ37" s="5">
        <f t="shared" si="40"/>
        <v>58624.062609621185</v>
      </c>
      <c r="AK37" s="5">
        <f t="shared" si="40"/>
        <v>163142.64502672551</v>
      </c>
      <c r="AL37" s="5">
        <f t="shared" si="40"/>
        <v>144895.07170586346</v>
      </c>
      <c r="AM37" s="5">
        <f t="shared" si="40"/>
        <v>402784.33696073183</v>
      </c>
      <c r="AN37" s="5">
        <f t="shared" si="40"/>
        <v>4358.9549718927619</v>
      </c>
      <c r="AO37" s="5">
        <f t="shared" si="40"/>
        <v>45098.309718927623</v>
      </c>
      <c r="AP37" s="5">
        <f t="shared" si="40"/>
        <v>4007.6720831844345</v>
      </c>
      <c r="AQ37" s="5">
        <f t="shared" si="40"/>
        <v>41585.480831844339</v>
      </c>
      <c r="AR37" s="5"/>
      <c r="AT37" s="5">
        <f t="shared" ref="AT37:AT68" si="49">4*C37^2/(PI()*PI()*$AT$3)*LN((4/PI())*($F$2*F37+G37)/G37)</f>
        <v>301772.99812618416</v>
      </c>
      <c r="AU37" s="5">
        <f t="shared" ref="AU37:AU68" si="50">4*C37^2/(PI()*PI()*$AU$3)*LN((4/PI())*($F$2*F37+G37)/G37)</f>
        <v>101721.23532343286</v>
      </c>
      <c r="AV37" s="5">
        <f t="shared" ref="AV37:AV68" si="51">4*C37^2/(PI()*PI()*$AV$3)*LN((4/PI())*($F$2*F37+G37)/G37)</f>
        <v>42107.860203653603</v>
      </c>
      <c r="AW37" s="5">
        <f t="shared" ref="AW37:AW68" si="52">4*C37^2/(PI()*PI()*$AW$3)*LN((4/PI())*($F$2*F37+G37)/G37)</f>
        <v>24468.080929150063</v>
      </c>
      <c r="AX37" s="5">
        <f t="shared" ref="AX37:AX68" si="53">4*C37^2/(PI()*PI()*$AX$3)*LN((4/PI())*($F$2*F37+G37)/G37)</f>
        <v>13512.223796694812</v>
      </c>
      <c r="AY37" s="5">
        <f t="shared" ref="AY37:AY68" si="54">4*C37^2/(PI()*PI()*$AY$3)*LN((4/PI())*($F$2*F37+G37)/G37)</f>
        <v>3416.2980919945371</v>
      </c>
      <c r="AZ37" s="5">
        <f t="shared" ref="AZ37:AZ68" si="55">4*C37^2/(PI()*PI()*$AZ$3)*LN((4/PI())*($F$2*F37+G37)/G37)</f>
        <v>2057.5431690421647</v>
      </c>
      <c r="BD37" s="3">
        <f t="shared" ref="BD37:BD68" si="56">AT37-$E37</f>
        <v>301605.35812618415</v>
      </c>
      <c r="BE37" s="3">
        <f t="shared" ref="BE37:BE68" si="57">AU37-$E37</f>
        <v>101553.59532343286</v>
      </c>
      <c r="BF37" s="3">
        <f t="shared" ref="BF37:BF68" si="58">AV37-$E37</f>
        <v>41940.220203653604</v>
      </c>
      <c r="BG37" s="3">
        <f t="shared" ref="BG37:BG68" si="59">AW37-$E37</f>
        <v>24300.440929150063</v>
      </c>
      <c r="BH37" s="3">
        <f t="shared" ref="BH37:BH68" si="60">AX37-$E37</f>
        <v>13344.583796694813</v>
      </c>
      <c r="BI37" s="3">
        <f t="shared" ref="BI37:BI68" si="61">AY37-$E37</f>
        <v>3248.6580919945372</v>
      </c>
      <c r="BJ37" s="3">
        <f t="shared" ref="BJ37:BJ68" si="62">AZ37-$E37</f>
        <v>1889.9031690421648</v>
      </c>
      <c r="BK37" s="3"/>
      <c r="BL37" s="3"/>
      <c r="BN37" s="5">
        <f t="shared" ref="BN37:BN68" si="63">(0.5*C37^2/$BN$3)*($F$2*F37/G37)^(0.3)</f>
        <v>278354.13887896226</v>
      </c>
      <c r="BO37" s="5">
        <f t="shared" ref="BO37:BO68" si="64">(0.5*C37^2/$BO$3)*($F$2*F37/G37)^(0.3)</f>
        <v>93827.237824369324</v>
      </c>
      <c r="BP37" s="5">
        <f t="shared" ref="BP37:BP68" si="65">(0.5*C37^2/$BP$3)*($F$2*F37/G37)^(0.3)</f>
        <v>38840.112401715676</v>
      </c>
      <c r="BQ37" s="5">
        <f t="shared" ref="BQ37:BQ68" si="66">(0.5*C37^2/$BQ$3)*($F$2*F37/G37)^(0.3)</f>
        <v>22569.254503699645</v>
      </c>
      <c r="BR37" s="5">
        <f t="shared" ref="BR37:BR68" si="67">(0.5*C37^2/$BR$3)*($F$2*F37/G37)^(0.3)</f>
        <v>12463.618158759506</v>
      </c>
      <c r="BS37" s="5">
        <f t="shared" ref="BS37:BS68" si="68">(0.5*C37^2/$BS$3)*($F$2*F37/G37)^(0.3)</f>
        <v>3151.1789307052331</v>
      </c>
      <c r="BT37" s="5">
        <f t="shared" ref="BT37:BT68" si="69">(0.5*C37^2/$BT$3)*($F$2*F37/G37)^(0.3)</f>
        <v>1897.8691287201973</v>
      </c>
      <c r="BX37" s="3">
        <f t="shared" si="31"/>
        <v>278186.49887896224</v>
      </c>
      <c r="BY37" s="3">
        <f t="shared" si="32"/>
        <v>93659.597824369324</v>
      </c>
      <c r="BZ37" s="3">
        <f t="shared" si="33"/>
        <v>38672.472401715677</v>
      </c>
      <c r="CA37" s="3">
        <f t="shared" si="34"/>
        <v>22401.614503699646</v>
      </c>
      <c r="CB37" s="3">
        <f t="shared" si="35"/>
        <v>12295.978158759506</v>
      </c>
      <c r="CC37" s="3">
        <f t="shared" si="36"/>
        <v>2983.5389307052333</v>
      </c>
      <c r="CD37" s="3">
        <f t="shared" si="37"/>
        <v>1730.2291287201974</v>
      </c>
      <c r="CE37" s="3"/>
      <c r="CF37" s="3"/>
    </row>
    <row r="38" spans="1:84" x14ac:dyDescent="0.3">
      <c r="A38">
        <v>34</v>
      </c>
      <c r="B38" t="s">
        <v>42</v>
      </c>
      <c r="C38">
        <v>0.60960000000000003</v>
      </c>
      <c r="D38">
        <v>350</v>
      </c>
      <c r="E38">
        <v>106.68</v>
      </c>
      <c r="F38">
        <v>5.4779999999999998</v>
      </c>
      <c r="G38">
        <v>7.4</v>
      </c>
      <c r="H38">
        <v>14.3801188217194</v>
      </c>
      <c r="I38">
        <v>39.944774504776099</v>
      </c>
      <c r="J38">
        <v>35.481521002757397</v>
      </c>
      <c r="K38">
        <v>98.559780563215099</v>
      </c>
      <c r="L38">
        <v>21.730857270176301</v>
      </c>
      <c r="M38">
        <v>217.30857270176301</v>
      </c>
      <c r="N38">
        <v>23.930727852876899</v>
      </c>
      <c r="O38">
        <v>239.30727852876899</v>
      </c>
      <c r="Q38" s="3">
        <f t="shared" si="41"/>
        <v>14.380118821719405</v>
      </c>
      <c r="R38" s="3">
        <f t="shared" si="42"/>
        <v>39.94477450477612</v>
      </c>
      <c r="S38" s="3">
        <f t="shared" si="43"/>
        <v>35.481521002757439</v>
      </c>
      <c r="T38" s="3">
        <f t="shared" si="44"/>
        <v>98.559780563215085</v>
      </c>
      <c r="U38" s="3">
        <f t="shared" si="45"/>
        <v>21.73085727017628</v>
      </c>
      <c r="V38" s="3">
        <f t="shared" si="46"/>
        <v>217.30857270176278</v>
      </c>
      <c r="W38" s="3">
        <f t="shared" si="47"/>
        <v>23.930727852876938</v>
      </c>
      <c r="X38" s="3">
        <f t="shared" si="48"/>
        <v>239.30727852876936</v>
      </c>
      <c r="Z38">
        <f t="shared" si="38"/>
        <v>1.0000000000000004</v>
      </c>
      <c r="AA38">
        <f t="shared" si="38"/>
        <v>1.0000000000000004</v>
      </c>
      <c r="AB38">
        <f t="shared" si="38"/>
        <v>1.0000000000000011</v>
      </c>
      <c r="AC38">
        <f t="shared" si="38"/>
        <v>0.99999999999999989</v>
      </c>
      <c r="AD38">
        <f t="shared" si="38"/>
        <v>0.999999999999999</v>
      </c>
      <c r="AE38">
        <f t="shared" si="38"/>
        <v>0.999999999999999</v>
      </c>
      <c r="AF38">
        <f t="shared" si="38"/>
        <v>1.0000000000000016</v>
      </c>
      <c r="AG38">
        <f t="shared" si="38"/>
        <v>1.0000000000000016</v>
      </c>
      <c r="AI38">
        <f t="shared" si="39"/>
        <v>0</v>
      </c>
      <c r="AJ38" s="5">
        <f t="shared" si="40"/>
        <v>-92.2998811782806</v>
      </c>
      <c r="AK38" s="5">
        <f t="shared" si="40"/>
        <v>-66.735225495223887</v>
      </c>
      <c r="AL38" s="5">
        <f t="shared" si="40"/>
        <v>-71.198478997242574</v>
      </c>
      <c r="AM38" s="5">
        <f t="shared" si="40"/>
        <v>-8.1202194367849216</v>
      </c>
      <c r="AN38" s="5">
        <f t="shared" si="40"/>
        <v>-84.949142729823734</v>
      </c>
      <c r="AO38" s="5">
        <f t="shared" si="40"/>
        <v>110.62857270176278</v>
      </c>
      <c r="AP38" s="5">
        <f t="shared" si="40"/>
        <v>-82.749272147123065</v>
      </c>
      <c r="AQ38" s="5">
        <f t="shared" si="40"/>
        <v>132.62727852876935</v>
      </c>
      <c r="AR38" s="5"/>
      <c r="AT38" s="5">
        <f t="shared" si="49"/>
        <v>1448.7238180117522</v>
      </c>
      <c r="AU38" s="5">
        <f t="shared" si="50"/>
        <v>488.33387123991645</v>
      </c>
      <c r="AV38" s="5">
        <f t="shared" si="51"/>
        <v>202.14750949001191</v>
      </c>
      <c r="AW38" s="5">
        <f t="shared" si="52"/>
        <v>117.4640933523042</v>
      </c>
      <c r="AX38" s="5">
        <f t="shared" si="53"/>
        <v>64.868230657242634</v>
      </c>
      <c r="AY38" s="5">
        <f t="shared" si="54"/>
        <v>16.400646996359455</v>
      </c>
      <c r="AZ38" s="5">
        <f t="shared" si="55"/>
        <v>9.8776623955346725</v>
      </c>
      <c r="BD38" s="3">
        <f t="shared" si="56"/>
        <v>1342.0438180117521</v>
      </c>
      <c r="BE38" s="3">
        <f t="shared" si="57"/>
        <v>381.65387123991644</v>
      </c>
      <c r="BF38" s="3">
        <f t="shared" si="58"/>
        <v>95.467509490011906</v>
      </c>
      <c r="BG38" s="3">
        <f t="shared" si="59"/>
        <v>10.784093352304197</v>
      </c>
      <c r="BH38" s="3">
        <f t="shared" si="60"/>
        <v>-41.811769342757373</v>
      </c>
      <c r="BI38" s="3">
        <f t="shared" si="61"/>
        <v>-90.279353003640551</v>
      </c>
      <c r="BJ38" s="3">
        <f t="shared" si="62"/>
        <v>-96.802337604465336</v>
      </c>
      <c r="BK38" s="3"/>
      <c r="BL38" s="3"/>
      <c r="BN38" s="5">
        <f t="shared" si="63"/>
        <v>1595.3818568584625</v>
      </c>
      <c r="BO38" s="5">
        <f t="shared" si="64"/>
        <v>537.7691652331896</v>
      </c>
      <c r="BP38" s="5">
        <f t="shared" si="65"/>
        <v>222.61142188722732</v>
      </c>
      <c r="BQ38" s="5">
        <f t="shared" si="66"/>
        <v>129.3552856912267</v>
      </c>
      <c r="BR38" s="5">
        <f t="shared" si="67"/>
        <v>71.435008516050559</v>
      </c>
      <c r="BS38" s="5">
        <f t="shared" si="68"/>
        <v>18.060926681416557</v>
      </c>
      <c r="BT38" s="5">
        <f t="shared" si="69"/>
        <v>10.877603569489516</v>
      </c>
      <c r="BX38" s="3">
        <f t="shared" si="31"/>
        <v>1488.7018568584624</v>
      </c>
      <c r="BY38" s="3">
        <f t="shared" si="32"/>
        <v>431.08916523318959</v>
      </c>
      <c r="BZ38" s="3">
        <f t="shared" si="33"/>
        <v>115.93142188722732</v>
      </c>
      <c r="CA38" s="3">
        <f t="shared" si="34"/>
        <v>22.675285691226691</v>
      </c>
      <c r="CB38" s="3">
        <f t="shared" si="35"/>
        <v>-35.244991483949448</v>
      </c>
      <c r="CC38" s="3">
        <f t="shared" si="36"/>
        <v>-88.619073318583446</v>
      </c>
      <c r="CD38" s="3">
        <f t="shared" si="37"/>
        <v>-95.802396430510498</v>
      </c>
      <c r="CE38" s="3"/>
      <c r="CF38" s="3"/>
    </row>
    <row r="39" spans="1:84" x14ac:dyDescent="0.3">
      <c r="A39">
        <v>35</v>
      </c>
      <c r="B39" t="s">
        <v>43</v>
      </c>
      <c r="C39">
        <v>3.048</v>
      </c>
      <c r="D39">
        <v>280</v>
      </c>
      <c r="E39">
        <v>85.343999999999994</v>
      </c>
      <c r="F39">
        <v>48.65</v>
      </c>
      <c r="G39">
        <v>0.42</v>
      </c>
      <c r="H39">
        <v>8802154.25790154</v>
      </c>
      <c r="I39">
        <v>24450428.494171001</v>
      </c>
      <c r="J39">
        <v>21718445.1007131</v>
      </c>
      <c r="K39">
        <v>60329014.168647602</v>
      </c>
      <c r="L39">
        <v>2312.10211165685</v>
      </c>
      <c r="M39">
        <v>23121.0211165685</v>
      </c>
      <c r="N39">
        <v>2724.1366574766798</v>
      </c>
      <c r="O39">
        <v>27241.366574766798</v>
      </c>
      <c r="Q39" s="3">
        <f t="shared" si="41"/>
        <v>8802154.2579015438</v>
      </c>
      <c r="R39" s="3">
        <f t="shared" si="42"/>
        <v>24450428.494170956</v>
      </c>
      <c r="S39" s="3">
        <f t="shared" si="43"/>
        <v>21718445.100713126</v>
      </c>
      <c r="T39" s="3">
        <f t="shared" si="44"/>
        <v>60329014.168647565</v>
      </c>
      <c r="U39" s="3">
        <f t="shared" si="45"/>
        <v>2312.1021116568513</v>
      </c>
      <c r="V39" s="3">
        <f t="shared" si="46"/>
        <v>23121.02111656851</v>
      </c>
      <c r="W39" s="3">
        <f t="shared" si="47"/>
        <v>2724.1366574766816</v>
      </c>
      <c r="X39" s="3">
        <f t="shared" si="48"/>
        <v>27241.366574766813</v>
      </c>
      <c r="Z39">
        <f t="shared" si="38"/>
        <v>1.0000000000000004</v>
      </c>
      <c r="AA39">
        <f t="shared" si="38"/>
        <v>0.99999999999999822</v>
      </c>
      <c r="AB39">
        <f t="shared" si="38"/>
        <v>1.0000000000000011</v>
      </c>
      <c r="AC39">
        <f t="shared" si="38"/>
        <v>0.99999999999999933</v>
      </c>
      <c r="AD39">
        <f t="shared" si="38"/>
        <v>1.0000000000000007</v>
      </c>
      <c r="AE39">
        <f t="shared" si="38"/>
        <v>1.0000000000000004</v>
      </c>
      <c r="AF39">
        <f t="shared" si="38"/>
        <v>1.0000000000000007</v>
      </c>
      <c r="AG39">
        <f t="shared" si="38"/>
        <v>1.0000000000000004</v>
      </c>
      <c r="AI39">
        <f t="shared" si="39"/>
        <v>0</v>
      </c>
      <c r="AJ39" s="5">
        <f t="shared" si="40"/>
        <v>8802068.9139015432</v>
      </c>
      <c r="AK39" s="5">
        <f t="shared" si="40"/>
        <v>24450343.150170956</v>
      </c>
      <c r="AL39" s="5">
        <f t="shared" si="40"/>
        <v>21718359.756713126</v>
      </c>
      <c r="AM39" s="5">
        <f t="shared" si="40"/>
        <v>60328928.824647568</v>
      </c>
      <c r="AN39" s="5">
        <f t="shared" si="40"/>
        <v>2226.7581116568513</v>
      </c>
      <c r="AO39" s="5">
        <f t="shared" si="40"/>
        <v>23035.67711656851</v>
      </c>
      <c r="AP39" s="5">
        <f t="shared" si="40"/>
        <v>2638.7926574766816</v>
      </c>
      <c r="AQ39" s="5">
        <f t="shared" si="40"/>
        <v>27156.022574766812</v>
      </c>
      <c r="AR39" s="5"/>
      <c r="AT39" s="5">
        <f t="shared" si="49"/>
        <v>154140.14077712342</v>
      </c>
      <c r="AU39" s="5">
        <f t="shared" si="50"/>
        <v>51957.350823749468</v>
      </c>
      <c r="AV39" s="5">
        <f t="shared" si="51"/>
        <v>21507.926620063736</v>
      </c>
      <c r="AW39" s="5">
        <f t="shared" si="52"/>
        <v>12497.849252199194</v>
      </c>
      <c r="AX39" s="5">
        <f t="shared" si="53"/>
        <v>6901.7973482294065</v>
      </c>
      <c r="AY39" s="5">
        <f t="shared" si="54"/>
        <v>1744.9827257787556</v>
      </c>
      <c r="AZ39" s="5">
        <f t="shared" si="55"/>
        <v>1050.9555052985688</v>
      </c>
      <c r="BD39" s="3">
        <f t="shared" si="56"/>
        <v>154054.79677712341</v>
      </c>
      <c r="BE39" s="3">
        <f t="shared" si="57"/>
        <v>51872.006823749471</v>
      </c>
      <c r="BF39" s="3">
        <f t="shared" si="58"/>
        <v>21422.582620063735</v>
      </c>
      <c r="BG39" s="3">
        <f t="shared" si="59"/>
        <v>12412.505252199195</v>
      </c>
      <c r="BH39" s="3">
        <f t="shared" si="60"/>
        <v>6816.4533482294064</v>
      </c>
      <c r="BI39" s="3">
        <f t="shared" si="61"/>
        <v>1659.6387257787555</v>
      </c>
      <c r="BJ39" s="3">
        <f t="shared" si="62"/>
        <v>965.61150529856877</v>
      </c>
      <c r="BK39" s="3"/>
      <c r="BL39" s="3"/>
      <c r="BN39" s="5">
        <f t="shared" si="63"/>
        <v>181609.11049844543</v>
      </c>
      <c r="BO39" s="5">
        <f t="shared" si="64"/>
        <v>61216.554100599591</v>
      </c>
      <c r="BP39" s="5">
        <f t="shared" si="65"/>
        <v>25340.806116062155</v>
      </c>
      <c r="BQ39" s="5">
        <f t="shared" si="66"/>
        <v>14725.063013387466</v>
      </c>
      <c r="BR39" s="5">
        <f t="shared" si="67"/>
        <v>8131.7512163483034</v>
      </c>
      <c r="BS39" s="5">
        <f t="shared" si="68"/>
        <v>2055.9521943220234</v>
      </c>
      <c r="BT39" s="5">
        <f t="shared" si="69"/>
        <v>1238.2439352166732</v>
      </c>
      <c r="BX39" s="3">
        <f t="shared" si="31"/>
        <v>181523.76649844542</v>
      </c>
      <c r="BY39" s="3">
        <f t="shared" si="32"/>
        <v>61131.210100599594</v>
      </c>
      <c r="BZ39" s="3">
        <f t="shared" si="33"/>
        <v>25255.462116062154</v>
      </c>
      <c r="CA39" s="3">
        <f t="shared" si="34"/>
        <v>14639.719013387466</v>
      </c>
      <c r="CB39" s="3">
        <f t="shared" si="35"/>
        <v>8046.4072163483033</v>
      </c>
      <c r="CC39" s="3">
        <f t="shared" si="36"/>
        <v>1970.6081943220233</v>
      </c>
      <c r="CD39" s="3">
        <f t="shared" si="37"/>
        <v>1152.8999352166732</v>
      </c>
      <c r="CE39" s="3"/>
      <c r="CF39" s="3"/>
    </row>
    <row r="40" spans="1:84" x14ac:dyDescent="0.3">
      <c r="A40">
        <v>36</v>
      </c>
      <c r="B40" t="s">
        <v>44</v>
      </c>
      <c r="C40">
        <v>10.667999999999999</v>
      </c>
      <c r="D40">
        <v>750</v>
      </c>
      <c r="E40">
        <v>228.6</v>
      </c>
      <c r="F40">
        <v>18.27</v>
      </c>
      <c r="G40">
        <v>1.9</v>
      </c>
      <c r="H40">
        <v>743066.78426921205</v>
      </c>
      <c r="I40">
        <v>2064074.40074781</v>
      </c>
      <c r="J40">
        <v>1833443.80108168</v>
      </c>
      <c r="K40">
        <v>5092899.4474491198</v>
      </c>
      <c r="L40">
        <v>16981.7995549976</v>
      </c>
      <c r="M40">
        <v>169817.99554997601</v>
      </c>
      <c r="N40">
        <v>15816.5004017761</v>
      </c>
      <c r="O40">
        <v>158165.00401776101</v>
      </c>
      <c r="Q40" s="3">
        <f t="shared" si="41"/>
        <v>743066.78426921158</v>
      </c>
      <c r="R40" s="3">
        <f t="shared" si="42"/>
        <v>2064074.4007478103</v>
      </c>
      <c r="S40" s="3">
        <f t="shared" si="43"/>
        <v>1833443.8010816819</v>
      </c>
      <c r="T40" s="3">
        <f t="shared" si="44"/>
        <v>5092899.447449116</v>
      </c>
      <c r="U40" s="3">
        <f t="shared" si="45"/>
        <v>16981.799554997644</v>
      </c>
      <c r="V40" s="3">
        <f t="shared" si="46"/>
        <v>169817.99554997642</v>
      </c>
      <c r="W40" s="3">
        <f t="shared" si="47"/>
        <v>15816.500401776093</v>
      </c>
      <c r="X40" s="3">
        <f t="shared" si="48"/>
        <v>158165.00401776095</v>
      </c>
      <c r="Z40">
        <f t="shared" si="38"/>
        <v>0.99999999999999933</v>
      </c>
      <c r="AA40">
        <f t="shared" si="38"/>
        <v>1.0000000000000002</v>
      </c>
      <c r="AB40">
        <f t="shared" si="38"/>
        <v>1.0000000000000011</v>
      </c>
      <c r="AC40">
        <f t="shared" si="38"/>
        <v>0.99999999999999922</v>
      </c>
      <c r="AD40">
        <f t="shared" si="38"/>
        <v>1.0000000000000027</v>
      </c>
      <c r="AE40">
        <f t="shared" si="38"/>
        <v>1.0000000000000024</v>
      </c>
      <c r="AF40">
        <f t="shared" si="38"/>
        <v>0.99999999999999956</v>
      </c>
      <c r="AG40">
        <f t="shared" si="38"/>
        <v>0.99999999999999967</v>
      </c>
      <c r="AI40">
        <f t="shared" si="39"/>
        <v>0</v>
      </c>
      <c r="AJ40" s="5">
        <f t="shared" si="40"/>
        <v>742838.1842692116</v>
      </c>
      <c r="AK40" s="5">
        <f t="shared" si="40"/>
        <v>2063845.8007478102</v>
      </c>
      <c r="AL40" s="5">
        <f t="shared" si="40"/>
        <v>1833215.2010816818</v>
      </c>
      <c r="AM40" s="5">
        <f t="shared" si="40"/>
        <v>5092670.8474491164</v>
      </c>
      <c r="AN40" s="5">
        <f t="shared" si="40"/>
        <v>16753.199554997645</v>
      </c>
      <c r="AO40" s="5">
        <f t="shared" si="40"/>
        <v>169589.39554997641</v>
      </c>
      <c r="AP40" s="5">
        <f t="shared" si="40"/>
        <v>15587.900401776093</v>
      </c>
      <c r="AQ40" s="5">
        <f t="shared" si="40"/>
        <v>157936.40401776094</v>
      </c>
      <c r="AR40" s="5"/>
      <c r="AT40" s="5">
        <f t="shared" si="49"/>
        <v>1132119.9703331762</v>
      </c>
      <c r="AU40" s="5">
        <f t="shared" si="50"/>
        <v>381613.47314601444</v>
      </c>
      <c r="AV40" s="5">
        <f t="shared" si="51"/>
        <v>157970.2284185827</v>
      </c>
      <c r="AW40" s="5">
        <f t="shared" si="52"/>
        <v>91793.511108095365</v>
      </c>
      <c r="AX40" s="5">
        <f t="shared" si="53"/>
        <v>50691.938970142211</v>
      </c>
      <c r="AY40" s="5">
        <f t="shared" si="54"/>
        <v>12816.452494337842</v>
      </c>
      <c r="AZ40" s="5">
        <f t="shared" si="55"/>
        <v>7718.999797726201</v>
      </c>
      <c r="BD40" s="3">
        <f t="shared" si="56"/>
        <v>1131891.3703331761</v>
      </c>
      <c r="BE40" s="3">
        <f t="shared" si="57"/>
        <v>381384.87314601446</v>
      </c>
      <c r="BF40" s="3">
        <f t="shared" si="58"/>
        <v>157741.6284185827</v>
      </c>
      <c r="BG40" s="3">
        <f t="shared" si="59"/>
        <v>91564.911108095359</v>
      </c>
      <c r="BH40" s="3">
        <f t="shared" si="60"/>
        <v>50463.338970142213</v>
      </c>
      <c r="BI40" s="3">
        <f t="shared" si="61"/>
        <v>12587.852494337842</v>
      </c>
      <c r="BJ40" s="3">
        <f t="shared" si="62"/>
        <v>7490.3997977262006</v>
      </c>
      <c r="BK40" s="3"/>
      <c r="BL40" s="3"/>
      <c r="BN40" s="5">
        <f t="shared" si="63"/>
        <v>1054433.3601184061</v>
      </c>
      <c r="BO40" s="5">
        <f t="shared" si="64"/>
        <v>355426.97532081115</v>
      </c>
      <c r="BP40" s="5">
        <f t="shared" si="65"/>
        <v>147130.23629559157</v>
      </c>
      <c r="BQ40" s="5">
        <f t="shared" si="66"/>
        <v>85494.596766357252</v>
      </c>
      <c r="BR40" s="5">
        <f t="shared" si="67"/>
        <v>47213.434035152517</v>
      </c>
      <c r="BS40" s="5">
        <f t="shared" si="68"/>
        <v>11936.98143530271</v>
      </c>
      <c r="BT40" s="5">
        <f t="shared" si="69"/>
        <v>7189.3183644436785</v>
      </c>
      <c r="BX40" s="3">
        <f t="shared" si="31"/>
        <v>1054204.760118406</v>
      </c>
      <c r="BY40" s="3">
        <f t="shared" si="32"/>
        <v>355198.37532081117</v>
      </c>
      <c r="BZ40" s="3">
        <f t="shared" si="33"/>
        <v>146901.63629559157</v>
      </c>
      <c r="CA40" s="3">
        <f t="shared" si="34"/>
        <v>85265.996766357246</v>
      </c>
      <c r="CB40" s="3">
        <f t="shared" si="35"/>
        <v>46984.834035152518</v>
      </c>
      <c r="CC40" s="3">
        <f t="shared" si="36"/>
        <v>11708.38143530271</v>
      </c>
      <c r="CD40" s="3">
        <f t="shared" si="37"/>
        <v>6960.7183644436782</v>
      </c>
      <c r="CE40" s="3"/>
      <c r="CF40" s="3"/>
    </row>
    <row r="41" spans="1:84" x14ac:dyDescent="0.3">
      <c r="A41">
        <v>37</v>
      </c>
      <c r="B41" t="s">
        <v>45</v>
      </c>
      <c r="C41">
        <v>9.1440000000000001</v>
      </c>
      <c r="D41">
        <v>650</v>
      </c>
      <c r="E41">
        <v>198.12</v>
      </c>
      <c r="F41">
        <v>3.2330000000000001</v>
      </c>
      <c r="G41">
        <v>0.1</v>
      </c>
      <c r="H41">
        <v>6171287.5898511</v>
      </c>
      <c r="I41">
        <v>17142465.527364202</v>
      </c>
      <c r="J41">
        <v>15227041.789295601</v>
      </c>
      <c r="K41">
        <v>42297338.303599</v>
      </c>
      <c r="L41">
        <v>16508.324341484</v>
      </c>
      <c r="M41">
        <v>165083.24341483999</v>
      </c>
      <c r="N41">
        <v>16718.720789560499</v>
      </c>
      <c r="O41">
        <v>167187.20789560501</v>
      </c>
      <c r="Q41" s="3">
        <f t="shared" si="41"/>
        <v>6171287.5898510972</v>
      </c>
      <c r="R41" s="3">
        <f t="shared" si="42"/>
        <v>17142465.527364157</v>
      </c>
      <c r="S41" s="3">
        <f t="shared" si="43"/>
        <v>15227041.789295631</v>
      </c>
      <c r="T41" s="3">
        <f t="shared" si="44"/>
        <v>42297338.30359897</v>
      </c>
      <c r="U41" s="3">
        <f t="shared" si="45"/>
        <v>16508.324341483956</v>
      </c>
      <c r="V41" s="3">
        <f t="shared" si="46"/>
        <v>165083.24341483956</v>
      </c>
      <c r="W41" s="3">
        <f t="shared" si="47"/>
        <v>16718.720789560506</v>
      </c>
      <c r="X41" s="3">
        <f t="shared" si="48"/>
        <v>167187.20789560501</v>
      </c>
      <c r="Z41">
        <f t="shared" si="38"/>
        <v>0.99999999999999956</v>
      </c>
      <c r="AA41">
        <f t="shared" si="38"/>
        <v>0.99999999999999745</v>
      </c>
      <c r="AB41">
        <f t="shared" si="38"/>
        <v>1.000000000000002</v>
      </c>
      <c r="AC41">
        <f t="shared" si="38"/>
        <v>0.99999999999999933</v>
      </c>
      <c r="AD41">
        <f t="shared" si="38"/>
        <v>0.99999999999999734</v>
      </c>
      <c r="AE41">
        <f t="shared" si="38"/>
        <v>0.99999999999999734</v>
      </c>
      <c r="AF41">
        <f t="shared" si="38"/>
        <v>1.0000000000000004</v>
      </c>
      <c r="AG41">
        <f t="shared" si="38"/>
        <v>1</v>
      </c>
      <c r="AI41">
        <f t="shared" si="39"/>
        <v>0</v>
      </c>
      <c r="AJ41" s="5">
        <f t="shared" si="40"/>
        <v>6171089.4698510971</v>
      </c>
      <c r="AK41" s="5">
        <f t="shared" si="40"/>
        <v>17142267.407364156</v>
      </c>
      <c r="AL41" s="5">
        <f t="shared" si="40"/>
        <v>15226843.669295631</v>
      </c>
      <c r="AM41" s="5">
        <f t="shared" si="40"/>
        <v>42297140.183598973</v>
      </c>
      <c r="AN41" s="5">
        <f t="shared" si="40"/>
        <v>16310.204341483955</v>
      </c>
      <c r="AO41" s="5">
        <f t="shared" si="40"/>
        <v>164885.12341483956</v>
      </c>
      <c r="AP41" s="5">
        <f t="shared" si="40"/>
        <v>16520.600789560507</v>
      </c>
      <c r="AQ41" s="5">
        <f t="shared" si="40"/>
        <v>166989.08789560501</v>
      </c>
      <c r="AR41" s="5"/>
      <c r="AT41" s="5">
        <f t="shared" si="49"/>
        <v>1100554.9560989304</v>
      </c>
      <c r="AU41" s="5">
        <f t="shared" si="50"/>
        <v>370973.58070750471</v>
      </c>
      <c r="AV41" s="5">
        <f t="shared" si="51"/>
        <v>153565.80782775773</v>
      </c>
      <c r="AW41" s="5">
        <f t="shared" si="52"/>
        <v>89234.185629643005</v>
      </c>
      <c r="AX41" s="5">
        <f t="shared" si="53"/>
        <v>49278.580123832704</v>
      </c>
      <c r="AY41" s="5">
        <f t="shared" si="54"/>
        <v>12459.112710553927</v>
      </c>
      <c r="AZ41" s="5">
        <f t="shared" si="55"/>
        <v>7503.7837915836162</v>
      </c>
      <c r="BD41" s="3">
        <f t="shared" si="56"/>
        <v>1100356.8360989303</v>
      </c>
      <c r="BE41" s="3">
        <f t="shared" si="57"/>
        <v>370775.46070750471</v>
      </c>
      <c r="BF41" s="3">
        <f t="shared" si="58"/>
        <v>153367.68782775773</v>
      </c>
      <c r="BG41" s="3">
        <f t="shared" si="59"/>
        <v>89036.06562964301</v>
      </c>
      <c r="BH41" s="3">
        <f t="shared" si="60"/>
        <v>49080.460123832701</v>
      </c>
      <c r="BI41" s="3">
        <f t="shared" si="61"/>
        <v>12260.992710553926</v>
      </c>
      <c r="BJ41" s="3">
        <f t="shared" si="62"/>
        <v>7305.6637915836163</v>
      </c>
      <c r="BK41" s="3"/>
      <c r="BL41" s="3"/>
      <c r="BN41" s="5">
        <f t="shared" si="63"/>
        <v>1114581.3859707003</v>
      </c>
      <c r="BO41" s="5">
        <f t="shared" si="64"/>
        <v>375701.59077664057</v>
      </c>
      <c r="BP41" s="5">
        <f t="shared" si="65"/>
        <v>155522.9840889349</v>
      </c>
      <c r="BQ41" s="5">
        <f t="shared" si="66"/>
        <v>90371.463727354072</v>
      </c>
      <c r="BR41" s="5">
        <f t="shared" si="67"/>
        <v>49906.62922256867</v>
      </c>
      <c r="BS41" s="5">
        <f t="shared" si="68"/>
        <v>12617.90248268717</v>
      </c>
      <c r="BT41" s="5">
        <f t="shared" si="69"/>
        <v>7599.41854070932</v>
      </c>
      <c r="BX41" s="3">
        <f t="shared" si="31"/>
        <v>1114383.2659707002</v>
      </c>
      <c r="BY41" s="3">
        <f t="shared" si="32"/>
        <v>375503.47077664058</v>
      </c>
      <c r="BZ41" s="3">
        <f t="shared" si="33"/>
        <v>155324.8640889349</v>
      </c>
      <c r="CA41" s="3">
        <f t="shared" si="34"/>
        <v>90173.343727354077</v>
      </c>
      <c r="CB41" s="3">
        <f t="shared" si="35"/>
        <v>49708.509222568668</v>
      </c>
      <c r="CC41" s="3">
        <f t="shared" si="36"/>
        <v>12419.782482687169</v>
      </c>
      <c r="CD41" s="3">
        <f t="shared" si="37"/>
        <v>7401.2985407093202</v>
      </c>
      <c r="CE41" s="3"/>
      <c r="CF41" s="3"/>
    </row>
    <row r="42" spans="1:84" x14ac:dyDescent="0.3">
      <c r="A42">
        <v>38</v>
      </c>
      <c r="B42" t="s">
        <v>46</v>
      </c>
      <c r="C42">
        <v>15.24</v>
      </c>
      <c r="D42">
        <v>2800</v>
      </c>
      <c r="E42">
        <v>853.44</v>
      </c>
      <c r="F42">
        <v>6.01</v>
      </c>
      <c r="G42">
        <v>10</v>
      </c>
      <c r="H42">
        <v>5923.9422971843396</v>
      </c>
      <c r="I42">
        <v>16455.395269956502</v>
      </c>
      <c r="J42">
        <v>14616.741742022499</v>
      </c>
      <c r="K42">
        <v>40602.060394506902</v>
      </c>
      <c r="L42">
        <v>12254.193814663</v>
      </c>
      <c r="M42">
        <v>122541.93814663</v>
      </c>
      <c r="N42">
        <v>14050.1569088206</v>
      </c>
      <c r="O42">
        <v>140501.56908820599</v>
      </c>
      <c r="Q42" s="3">
        <f t="shared" si="41"/>
        <v>5923.9422971843396</v>
      </c>
      <c r="R42" s="3">
        <f t="shared" si="42"/>
        <v>16455.395269956498</v>
      </c>
      <c r="S42" s="3">
        <f t="shared" si="43"/>
        <v>14616.741742022487</v>
      </c>
      <c r="T42" s="3">
        <f t="shared" si="44"/>
        <v>40602.060394506909</v>
      </c>
      <c r="U42" s="3">
        <f t="shared" si="45"/>
        <v>12254.193814663022</v>
      </c>
      <c r="V42" s="3">
        <f t="shared" si="46"/>
        <v>122541.93814663023</v>
      </c>
      <c r="W42" s="3">
        <f t="shared" si="47"/>
        <v>14050.156908820567</v>
      </c>
      <c r="X42" s="3">
        <f t="shared" si="48"/>
        <v>140501.5690882057</v>
      </c>
      <c r="Z42">
        <f t="shared" si="38"/>
        <v>1</v>
      </c>
      <c r="AA42">
        <f t="shared" si="38"/>
        <v>0.99999999999999978</v>
      </c>
      <c r="AB42">
        <f t="shared" si="38"/>
        <v>0.99999999999999911</v>
      </c>
      <c r="AC42">
        <f t="shared" si="38"/>
        <v>1.0000000000000002</v>
      </c>
      <c r="AD42">
        <f t="shared" si="38"/>
        <v>1.0000000000000018</v>
      </c>
      <c r="AE42">
        <f t="shared" si="38"/>
        <v>1.000000000000002</v>
      </c>
      <c r="AF42">
        <f t="shared" si="38"/>
        <v>0.99999999999999767</v>
      </c>
      <c r="AG42">
        <f t="shared" si="38"/>
        <v>0.99999999999999789</v>
      </c>
      <c r="AI42">
        <f t="shared" si="39"/>
        <v>0</v>
      </c>
      <c r="AJ42" s="5">
        <f t="shared" si="40"/>
        <v>5070.5022971843391</v>
      </c>
      <c r="AK42" s="5">
        <f t="shared" si="40"/>
        <v>15601.955269956497</v>
      </c>
      <c r="AL42" s="5">
        <f t="shared" si="40"/>
        <v>13763.301742022486</v>
      </c>
      <c r="AM42" s="5">
        <f t="shared" si="40"/>
        <v>39748.620394506906</v>
      </c>
      <c r="AN42" s="5">
        <f t="shared" si="40"/>
        <v>11400.753814663021</v>
      </c>
      <c r="AO42" s="5">
        <f t="shared" si="40"/>
        <v>121688.49814663023</v>
      </c>
      <c r="AP42" s="5">
        <f t="shared" si="40"/>
        <v>13196.716908820566</v>
      </c>
      <c r="AQ42" s="5">
        <f t="shared" si="40"/>
        <v>139648.12908820569</v>
      </c>
      <c r="AR42" s="5"/>
      <c r="AT42" s="5">
        <f t="shared" si="49"/>
        <v>816946.25431086821</v>
      </c>
      <c r="AU42" s="5">
        <f t="shared" si="50"/>
        <v>275375.14190253982</v>
      </c>
      <c r="AV42" s="5">
        <f t="shared" si="51"/>
        <v>113992.5006015165</v>
      </c>
      <c r="AW42" s="5">
        <f t="shared" si="52"/>
        <v>66238.885484664992</v>
      </c>
      <c r="AX42" s="5">
        <f t="shared" si="53"/>
        <v>36579.68302884484</v>
      </c>
      <c r="AY42" s="5">
        <f t="shared" si="54"/>
        <v>9248.4481620098268</v>
      </c>
      <c r="AZ42" s="5">
        <f t="shared" si="55"/>
        <v>5570.0880975741002</v>
      </c>
      <c r="BD42" s="3">
        <f t="shared" si="56"/>
        <v>816092.81431086827</v>
      </c>
      <c r="BE42" s="3">
        <f t="shared" si="57"/>
        <v>274521.70190253982</v>
      </c>
      <c r="BF42" s="3">
        <f t="shared" si="58"/>
        <v>113139.0606015165</v>
      </c>
      <c r="BG42" s="3">
        <f t="shared" si="59"/>
        <v>65385.44548466499</v>
      </c>
      <c r="BH42" s="3">
        <f t="shared" si="60"/>
        <v>35726.243028844838</v>
      </c>
      <c r="BI42" s="3">
        <f t="shared" si="61"/>
        <v>8395.0081620098263</v>
      </c>
      <c r="BJ42" s="3">
        <f t="shared" si="62"/>
        <v>4716.6480975740997</v>
      </c>
      <c r="BK42" s="3"/>
      <c r="BL42" s="3"/>
      <c r="BN42" s="5">
        <f t="shared" si="63"/>
        <v>936677.12725470436</v>
      </c>
      <c r="BO42" s="5">
        <f t="shared" si="64"/>
        <v>315733.86311956332</v>
      </c>
      <c r="BP42" s="5">
        <f t="shared" si="65"/>
        <v>130699.13403554016</v>
      </c>
      <c r="BQ42" s="5">
        <f t="shared" si="66"/>
        <v>75946.794101732798</v>
      </c>
      <c r="BR42" s="5">
        <f t="shared" si="67"/>
        <v>41940.766892001695</v>
      </c>
      <c r="BS42" s="5">
        <f t="shared" si="68"/>
        <v>10603.892006657032</v>
      </c>
      <c r="BT42" s="5">
        <f t="shared" si="69"/>
        <v>6386.4349585548025</v>
      </c>
      <c r="BX42" s="3">
        <f t="shared" si="31"/>
        <v>935823.68725470442</v>
      </c>
      <c r="BY42" s="3">
        <f t="shared" si="32"/>
        <v>314880.42311956332</v>
      </c>
      <c r="BZ42" s="3">
        <f t="shared" si="33"/>
        <v>129845.69403554016</v>
      </c>
      <c r="CA42" s="3">
        <f t="shared" si="34"/>
        <v>75093.354101732795</v>
      </c>
      <c r="CB42" s="3">
        <f t="shared" si="35"/>
        <v>41087.326892001693</v>
      </c>
      <c r="CC42" s="3">
        <f t="shared" si="36"/>
        <v>9750.4520066570312</v>
      </c>
      <c r="CD42" s="3">
        <f t="shared" si="37"/>
        <v>5532.994958554802</v>
      </c>
      <c r="CE42" s="3"/>
      <c r="CF42" s="3"/>
    </row>
    <row r="43" spans="1:84" x14ac:dyDescent="0.3">
      <c r="A43">
        <v>39</v>
      </c>
      <c r="B43" t="s">
        <v>47</v>
      </c>
      <c r="C43">
        <v>2.4384000000000001</v>
      </c>
      <c r="D43">
        <v>100</v>
      </c>
      <c r="E43">
        <v>30.48</v>
      </c>
      <c r="F43">
        <v>0.96326000000000001</v>
      </c>
      <c r="G43">
        <v>3.9</v>
      </c>
      <c r="H43">
        <v>25.6129545841025</v>
      </c>
      <c r="I43">
        <v>71.147096066951505</v>
      </c>
      <c r="J43">
        <v>63.197432322040001</v>
      </c>
      <c r="K43">
        <v>175.548423116778</v>
      </c>
      <c r="L43">
        <v>196.556079380657</v>
      </c>
      <c r="M43">
        <v>1965.56079380657</v>
      </c>
      <c r="N43">
        <v>275.46249314246</v>
      </c>
      <c r="O43">
        <v>2754.6249314246002</v>
      </c>
      <c r="Q43" s="3">
        <f t="shared" si="41"/>
        <v>25.612954584102521</v>
      </c>
      <c r="R43" s="3">
        <f t="shared" si="42"/>
        <v>71.147096066951448</v>
      </c>
      <c r="S43" s="3">
        <f t="shared" si="43"/>
        <v>63.197432322040029</v>
      </c>
      <c r="T43" s="3">
        <f t="shared" si="44"/>
        <v>175.54842311677783</v>
      </c>
      <c r="U43" s="3">
        <f t="shared" si="45"/>
        <v>196.55607938065663</v>
      </c>
      <c r="V43" s="3">
        <f t="shared" si="46"/>
        <v>1965.5607938065659</v>
      </c>
      <c r="W43" s="3">
        <f t="shared" si="47"/>
        <v>275.4624931424604</v>
      </c>
      <c r="X43" s="3">
        <f t="shared" si="48"/>
        <v>2754.6249314246038</v>
      </c>
      <c r="Z43">
        <f t="shared" si="38"/>
        <v>1.0000000000000009</v>
      </c>
      <c r="AA43">
        <f t="shared" si="38"/>
        <v>0.99999999999999922</v>
      </c>
      <c r="AB43">
        <f t="shared" si="38"/>
        <v>1.0000000000000004</v>
      </c>
      <c r="AC43">
        <f t="shared" si="38"/>
        <v>0.999999999999999</v>
      </c>
      <c r="AD43">
        <f t="shared" si="38"/>
        <v>0.99999999999999811</v>
      </c>
      <c r="AE43">
        <f t="shared" si="38"/>
        <v>0.99999999999999789</v>
      </c>
      <c r="AF43">
        <f t="shared" si="38"/>
        <v>1.0000000000000016</v>
      </c>
      <c r="AG43">
        <f t="shared" si="38"/>
        <v>1.0000000000000013</v>
      </c>
      <c r="AI43">
        <f t="shared" si="39"/>
        <v>0</v>
      </c>
      <c r="AJ43" s="5">
        <f t="shared" si="40"/>
        <v>-4.8670454158974792</v>
      </c>
      <c r="AK43" s="5">
        <f t="shared" si="40"/>
        <v>40.667096066951444</v>
      </c>
      <c r="AL43" s="5">
        <f t="shared" si="40"/>
        <v>32.717432322040025</v>
      </c>
      <c r="AM43" s="5">
        <f t="shared" si="40"/>
        <v>145.06842311677784</v>
      </c>
      <c r="AN43" s="5">
        <f t="shared" si="40"/>
        <v>166.07607938065664</v>
      </c>
      <c r="AO43" s="5">
        <f t="shared" si="40"/>
        <v>1935.0807938065659</v>
      </c>
      <c r="AP43" s="5">
        <f t="shared" si="40"/>
        <v>244.98249314246041</v>
      </c>
      <c r="AQ43" s="5">
        <f t="shared" si="40"/>
        <v>2724.1449314246038</v>
      </c>
      <c r="AR43" s="5"/>
      <c r="AT43" s="5">
        <f t="shared" si="49"/>
        <v>13103.738625377109</v>
      </c>
      <c r="AU43" s="5">
        <f t="shared" si="50"/>
        <v>4416.9905478799246</v>
      </c>
      <c r="AV43" s="5">
        <f t="shared" si="51"/>
        <v>1828.4286454014568</v>
      </c>
      <c r="AW43" s="5">
        <f t="shared" si="52"/>
        <v>1062.4652939494952</v>
      </c>
      <c r="AX43" s="5">
        <f t="shared" si="53"/>
        <v>586.73456531539296</v>
      </c>
      <c r="AY43" s="5">
        <f t="shared" si="54"/>
        <v>148.34421085332573</v>
      </c>
      <c r="AZ43" s="5">
        <f t="shared" si="55"/>
        <v>89.343672445753</v>
      </c>
      <c r="BD43" s="3">
        <f t="shared" si="56"/>
        <v>13073.25862537711</v>
      </c>
      <c r="BE43" s="3">
        <f t="shared" si="57"/>
        <v>4386.5105478799251</v>
      </c>
      <c r="BF43" s="3">
        <f t="shared" si="58"/>
        <v>1797.9486454014568</v>
      </c>
      <c r="BG43" s="3">
        <f t="shared" si="59"/>
        <v>1031.9852939494951</v>
      </c>
      <c r="BH43" s="3">
        <f t="shared" si="60"/>
        <v>556.25456531539294</v>
      </c>
      <c r="BI43" s="3">
        <f t="shared" si="61"/>
        <v>117.86421085332573</v>
      </c>
      <c r="BJ43" s="3">
        <f t="shared" si="62"/>
        <v>58.863672445752997</v>
      </c>
      <c r="BK43" s="3"/>
      <c r="BL43" s="3"/>
      <c r="BN43" s="5">
        <f t="shared" si="63"/>
        <v>18364.166209497358</v>
      </c>
      <c r="BO43" s="5">
        <f t="shared" si="64"/>
        <v>6190.1683852238293</v>
      </c>
      <c r="BP43" s="5">
        <f t="shared" si="65"/>
        <v>2562.4417966740502</v>
      </c>
      <c r="BQ43" s="5">
        <f t="shared" si="66"/>
        <v>1488.9864494187048</v>
      </c>
      <c r="BR43" s="5">
        <f t="shared" si="67"/>
        <v>822.27609893271756</v>
      </c>
      <c r="BS43" s="5">
        <f t="shared" si="68"/>
        <v>207.89622123959273</v>
      </c>
      <c r="BT43" s="5">
        <f t="shared" si="69"/>
        <v>125.21022415566381</v>
      </c>
      <c r="BX43" s="3">
        <f t="shared" si="31"/>
        <v>18333.686209497359</v>
      </c>
      <c r="BY43" s="3">
        <f t="shared" si="32"/>
        <v>6159.6883852238298</v>
      </c>
      <c r="BZ43" s="3">
        <f t="shared" si="33"/>
        <v>2531.9617966740502</v>
      </c>
      <c r="CA43" s="3">
        <f t="shared" si="34"/>
        <v>1458.5064494187047</v>
      </c>
      <c r="CB43" s="3">
        <f t="shared" si="35"/>
        <v>791.79609893271754</v>
      </c>
      <c r="CC43" s="3">
        <f t="shared" si="36"/>
        <v>177.41622123959274</v>
      </c>
      <c r="CD43" s="3">
        <f t="shared" si="37"/>
        <v>94.730224155663805</v>
      </c>
      <c r="CE43" s="3"/>
      <c r="CF43" s="3"/>
    </row>
    <row r="44" spans="1:84" x14ac:dyDescent="0.3">
      <c r="A44">
        <v>40</v>
      </c>
      <c r="B44" t="s">
        <v>48</v>
      </c>
      <c r="C44">
        <v>2.4384000000000001</v>
      </c>
      <c r="D44">
        <v>210</v>
      </c>
      <c r="E44">
        <v>64.007999999999996</v>
      </c>
      <c r="F44">
        <v>13.8</v>
      </c>
      <c r="G44">
        <v>7.6</v>
      </c>
      <c r="H44">
        <v>1384.3083200414001</v>
      </c>
      <c r="I44">
        <v>3845.30088900389</v>
      </c>
      <c r="J44">
        <v>3415.6438719862999</v>
      </c>
      <c r="K44">
        <v>9487.8996444063996</v>
      </c>
      <c r="L44">
        <v>516.62594978615698</v>
      </c>
      <c r="M44">
        <v>5166.2594978615698</v>
      </c>
      <c r="N44">
        <v>501.162360723993</v>
      </c>
      <c r="O44">
        <v>5011.6236072399197</v>
      </c>
      <c r="Q44" s="3">
        <f t="shared" si="41"/>
        <v>1384.3083200413994</v>
      </c>
      <c r="R44" s="3">
        <f t="shared" si="42"/>
        <v>3845.3008890038873</v>
      </c>
      <c r="S44" s="3">
        <f t="shared" si="43"/>
        <v>3415.6438719863031</v>
      </c>
      <c r="T44" s="3">
        <f t="shared" si="44"/>
        <v>9487.899644406396</v>
      </c>
      <c r="U44" s="3">
        <f t="shared" si="45"/>
        <v>516.62594978615664</v>
      </c>
      <c r="V44" s="3">
        <f t="shared" si="46"/>
        <v>5166.2594978615662</v>
      </c>
      <c r="W44" s="3">
        <f t="shared" si="47"/>
        <v>501.16236072399249</v>
      </c>
      <c r="X44" s="3">
        <f t="shared" si="48"/>
        <v>5011.6236072399242</v>
      </c>
      <c r="Z44">
        <f t="shared" si="38"/>
        <v>0.99999999999999956</v>
      </c>
      <c r="AA44">
        <f t="shared" si="38"/>
        <v>0.99999999999999933</v>
      </c>
      <c r="AB44">
        <f t="shared" si="38"/>
        <v>1.0000000000000009</v>
      </c>
      <c r="AC44">
        <f t="shared" si="38"/>
        <v>0.99999999999999967</v>
      </c>
      <c r="AD44">
        <f t="shared" si="38"/>
        <v>0.99999999999999933</v>
      </c>
      <c r="AE44">
        <f t="shared" si="38"/>
        <v>0.99999999999999933</v>
      </c>
      <c r="AF44">
        <f t="shared" si="38"/>
        <v>0.999999999999999</v>
      </c>
      <c r="AG44">
        <f t="shared" si="38"/>
        <v>1.0000000000000009</v>
      </c>
      <c r="AI44">
        <f t="shared" si="39"/>
        <v>0</v>
      </c>
      <c r="AJ44" s="5">
        <f t="shared" si="40"/>
        <v>1320.3003200413993</v>
      </c>
      <c r="AK44" s="5">
        <f t="shared" si="40"/>
        <v>3781.2928890038875</v>
      </c>
      <c r="AL44" s="5">
        <f t="shared" si="40"/>
        <v>3351.6358719863033</v>
      </c>
      <c r="AM44" s="5">
        <f t="shared" si="40"/>
        <v>9423.8916444063962</v>
      </c>
      <c r="AN44" s="5">
        <f t="shared" si="40"/>
        <v>452.61794978615666</v>
      </c>
      <c r="AO44" s="5">
        <f t="shared" si="40"/>
        <v>5102.2514978615663</v>
      </c>
      <c r="AP44" s="5">
        <f t="shared" si="40"/>
        <v>437.15436072399251</v>
      </c>
      <c r="AQ44" s="5">
        <f t="shared" si="40"/>
        <v>4947.6156072399244</v>
      </c>
      <c r="AR44" s="5"/>
      <c r="AT44" s="5">
        <f t="shared" si="49"/>
        <v>34441.729985743783</v>
      </c>
      <c r="AU44" s="5">
        <f t="shared" si="50"/>
        <v>11609.571905306893</v>
      </c>
      <c r="AV44" s="5">
        <f t="shared" si="51"/>
        <v>4805.822788708434</v>
      </c>
      <c r="AW44" s="5">
        <f t="shared" si="52"/>
        <v>2792.5727015467924</v>
      </c>
      <c r="AX44" s="5">
        <f t="shared" si="53"/>
        <v>1542.1670142870348</v>
      </c>
      <c r="AY44" s="5">
        <f t="shared" si="54"/>
        <v>389.90637719709935</v>
      </c>
      <c r="AZ44" s="5">
        <f t="shared" si="55"/>
        <v>234.82997717552576</v>
      </c>
      <c r="BD44" s="3">
        <f t="shared" si="56"/>
        <v>34377.721985743781</v>
      </c>
      <c r="BE44" s="3">
        <f t="shared" si="57"/>
        <v>11545.563905306894</v>
      </c>
      <c r="BF44" s="3">
        <f t="shared" si="58"/>
        <v>4741.8147887084342</v>
      </c>
      <c r="BG44" s="3">
        <f t="shared" si="59"/>
        <v>2728.5647015467925</v>
      </c>
      <c r="BH44" s="3">
        <f t="shared" si="60"/>
        <v>1478.1590142870348</v>
      </c>
      <c r="BI44" s="3">
        <f t="shared" si="61"/>
        <v>325.89837719709936</v>
      </c>
      <c r="BJ44" s="3">
        <f t="shared" si="62"/>
        <v>170.82197717552577</v>
      </c>
      <c r="BK44" s="3"/>
      <c r="BL44" s="3"/>
      <c r="BN44" s="5">
        <f t="shared" si="63"/>
        <v>33410.824048266164</v>
      </c>
      <c r="BO44" s="5">
        <f t="shared" si="64"/>
        <v>11262.075521887471</v>
      </c>
      <c r="BP44" s="5">
        <f t="shared" si="65"/>
        <v>4661.975448595279</v>
      </c>
      <c r="BQ44" s="5">
        <f t="shared" si="66"/>
        <v>2708.9857336432024</v>
      </c>
      <c r="BR44" s="5">
        <f t="shared" si="67"/>
        <v>1496.0070469372909</v>
      </c>
      <c r="BS44" s="5">
        <f t="shared" si="68"/>
        <v>378.23574394263579</v>
      </c>
      <c r="BT44" s="5">
        <f t="shared" si="69"/>
        <v>227.8010730563602</v>
      </c>
      <c r="BX44" s="3">
        <f t="shared" si="31"/>
        <v>33346.816048266162</v>
      </c>
      <c r="BY44" s="3">
        <f t="shared" si="32"/>
        <v>11198.067521887471</v>
      </c>
      <c r="BZ44" s="3">
        <f t="shared" si="33"/>
        <v>4597.9674485952792</v>
      </c>
      <c r="CA44" s="3">
        <f t="shared" si="34"/>
        <v>2644.9777336432026</v>
      </c>
      <c r="CB44" s="3">
        <f t="shared" si="35"/>
        <v>1431.9990469372908</v>
      </c>
      <c r="CC44" s="3">
        <f t="shared" si="36"/>
        <v>314.22774394263581</v>
      </c>
      <c r="CD44" s="3">
        <f t="shared" si="37"/>
        <v>163.79307305636019</v>
      </c>
      <c r="CE44" s="3"/>
      <c r="CF44" s="3"/>
    </row>
    <row r="45" spans="1:84" x14ac:dyDescent="0.3">
      <c r="A45">
        <v>41</v>
      </c>
      <c r="B45" t="s">
        <v>49</v>
      </c>
      <c r="C45">
        <v>16.763999999999999</v>
      </c>
      <c r="D45">
        <v>800</v>
      </c>
      <c r="E45">
        <v>243.84</v>
      </c>
      <c r="F45">
        <v>32.557000000000002</v>
      </c>
      <c r="G45">
        <v>9.82</v>
      </c>
      <c r="H45">
        <v>218128.80964090599</v>
      </c>
      <c r="I45">
        <v>605913.36011362902</v>
      </c>
      <c r="J45">
        <v>538211.26490906801</v>
      </c>
      <c r="K45">
        <v>1495031.29141408</v>
      </c>
      <c r="L45">
        <v>30479.971269764301</v>
      </c>
      <c r="M45">
        <v>304799.71269764297</v>
      </c>
      <c r="N45">
        <v>28376.842557117499</v>
      </c>
      <c r="O45">
        <v>283768.425571175</v>
      </c>
      <c r="Q45" s="3">
        <f t="shared" si="41"/>
        <v>218128.80964090631</v>
      </c>
      <c r="R45" s="3">
        <f t="shared" si="42"/>
        <v>605913.36011362844</v>
      </c>
      <c r="S45" s="3">
        <f t="shared" si="43"/>
        <v>538211.26490906789</v>
      </c>
      <c r="T45" s="3">
        <f t="shared" si="44"/>
        <v>1495031.2914140772</v>
      </c>
      <c r="U45" s="3">
        <f t="shared" si="45"/>
        <v>30479.971269764272</v>
      </c>
      <c r="V45" s="3">
        <f t="shared" si="46"/>
        <v>304799.71269764274</v>
      </c>
      <c r="W45" s="3">
        <f t="shared" si="47"/>
        <v>28376.842557117518</v>
      </c>
      <c r="X45" s="3">
        <f t="shared" si="48"/>
        <v>283768.42557117518</v>
      </c>
      <c r="Z45">
        <f t="shared" si="38"/>
        <v>1.0000000000000016</v>
      </c>
      <c r="AA45">
        <f t="shared" si="38"/>
        <v>0.999999999999999</v>
      </c>
      <c r="AB45">
        <f t="shared" si="38"/>
        <v>0.99999999999999978</v>
      </c>
      <c r="AC45">
        <f t="shared" si="38"/>
        <v>0.99999999999999811</v>
      </c>
      <c r="AD45">
        <f t="shared" si="38"/>
        <v>0.999999999999999</v>
      </c>
      <c r="AE45">
        <f t="shared" si="38"/>
        <v>0.99999999999999922</v>
      </c>
      <c r="AF45">
        <f t="shared" si="38"/>
        <v>1.0000000000000007</v>
      </c>
      <c r="AG45">
        <f t="shared" si="38"/>
        <v>1.0000000000000007</v>
      </c>
      <c r="AI45">
        <f t="shared" si="39"/>
        <v>0</v>
      </c>
      <c r="AJ45" s="5">
        <f t="shared" si="40"/>
        <v>217884.96964090632</v>
      </c>
      <c r="AK45" s="5">
        <f t="shared" si="40"/>
        <v>605669.52011362847</v>
      </c>
      <c r="AL45" s="5">
        <f t="shared" si="40"/>
        <v>537967.42490906792</v>
      </c>
      <c r="AM45" s="5">
        <f t="shared" si="40"/>
        <v>1494787.4514140771</v>
      </c>
      <c r="AN45" s="5">
        <f t="shared" si="40"/>
        <v>30236.131269764272</v>
      </c>
      <c r="AO45" s="5">
        <f t="shared" si="40"/>
        <v>304555.87269764271</v>
      </c>
      <c r="AP45" s="5">
        <f t="shared" si="40"/>
        <v>28133.002557117517</v>
      </c>
      <c r="AQ45" s="5">
        <f t="shared" si="40"/>
        <v>283524.58557117515</v>
      </c>
      <c r="AR45" s="5"/>
      <c r="AT45" s="5">
        <f t="shared" si="49"/>
        <v>2031998.0846509517</v>
      </c>
      <c r="AU45" s="5">
        <f t="shared" si="50"/>
        <v>684943.17460144451</v>
      </c>
      <c r="AV45" s="5">
        <f t="shared" si="51"/>
        <v>283534.61646292347</v>
      </c>
      <c r="AW45" s="5">
        <f t="shared" si="52"/>
        <v>164756.60145818527</v>
      </c>
      <c r="AX45" s="5">
        <f t="shared" si="53"/>
        <v>90984.988864967992</v>
      </c>
      <c r="AY45" s="5">
        <f t="shared" si="54"/>
        <v>23003.751901708885</v>
      </c>
      <c r="AZ45" s="5">
        <f t="shared" si="55"/>
        <v>13854.532395347398</v>
      </c>
      <c r="BD45" s="3">
        <f t="shared" si="56"/>
        <v>2031754.2446509516</v>
      </c>
      <c r="BE45" s="3">
        <f t="shared" si="57"/>
        <v>684699.33460144454</v>
      </c>
      <c r="BF45" s="3">
        <f t="shared" si="58"/>
        <v>283290.77646292344</v>
      </c>
      <c r="BG45" s="3">
        <f t="shared" si="59"/>
        <v>164512.76145818527</v>
      </c>
      <c r="BH45" s="3">
        <f t="shared" si="60"/>
        <v>90741.148864967996</v>
      </c>
      <c r="BI45" s="3">
        <f t="shared" si="61"/>
        <v>22759.911901708885</v>
      </c>
      <c r="BJ45" s="3">
        <f t="shared" si="62"/>
        <v>13610.692395347398</v>
      </c>
      <c r="BK45" s="3"/>
      <c r="BL45" s="3"/>
      <c r="BN45" s="5">
        <f t="shared" si="63"/>
        <v>1891789.5038078341</v>
      </c>
      <c r="BO45" s="5">
        <f t="shared" si="64"/>
        <v>637681.85521612398</v>
      </c>
      <c r="BP45" s="5">
        <f t="shared" si="65"/>
        <v>263970.62843830249</v>
      </c>
      <c r="BQ45" s="5">
        <f t="shared" si="66"/>
        <v>153388.33814658117</v>
      </c>
      <c r="BR45" s="5">
        <f t="shared" si="67"/>
        <v>84706.992707813479</v>
      </c>
      <c r="BS45" s="5">
        <f t="shared" si="68"/>
        <v>21416.484948767935</v>
      </c>
      <c r="BT45" s="5">
        <f t="shared" si="69"/>
        <v>12898.564798689778</v>
      </c>
      <c r="BX45" s="3">
        <f t="shared" si="31"/>
        <v>1891545.663807834</v>
      </c>
      <c r="BY45" s="3">
        <f t="shared" si="32"/>
        <v>637438.01521612401</v>
      </c>
      <c r="BZ45" s="3">
        <f t="shared" si="33"/>
        <v>263726.78843830246</v>
      </c>
      <c r="CA45" s="3">
        <f t="shared" si="34"/>
        <v>153144.49814658117</v>
      </c>
      <c r="CB45" s="3">
        <f t="shared" si="35"/>
        <v>84463.152707813482</v>
      </c>
      <c r="CC45" s="3">
        <f t="shared" si="36"/>
        <v>21172.644948767935</v>
      </c>
      <c r="CD45" s="3">
        <f t="shared" si="37"/>
        <v>12654.724798689778</v>
      </c>
      <c r="CE45" s="3"/>
      <c r="CF45" s="3"/>
    </row>
    <row r="46" spans="1:84" x14ac:dyDescent="0.3">
      <c r="A46">
        <v>42</v>
      </c>
      <c r="B46" t="s">
        <v>50</v>
      </c>
      <c r="C46">
        <v>9.1440000000000001</v>
      </c>
      <c r="D46">
        <v>1800</v>
      </c>
      <c r="E46">
        <v>548.64</v>
      </c>
      <c r="F46">
        <v>15.601000000000001</v>
      </c>
      <c r="G46">
        <v>9</v>
      </c>
      <c r="H46">
        <v>17741.250628583799</v>
      </c>
      <c r="I46">
        <v>49281.251746066097</v>
      </c>
      <c r="J46">
        <v>43774.781321175004</v>
      </c>
      <c r="K46">
        <v>121596.61478104199</v>
      </c>
      <c r="L46">
        <v>7131.7191447837404</v>
      </c>
      <c r="M46">
        <v>71317.191447837395</v>
      </c>
      <c r="N46">
        <v>6950.1521445256503</v>
      </c>
      <c r="O46">
        <v>69501.521445256498</v>
      </c>
      <c r="Q46" s="3">
        <f t="shared" si="41"/>
        <v>17741.250628583784</v>
      </c>
      <c r="R46" s="3">
        <f t="shared" si="42"/>
        <v>49281.251746066067</v>
      </c>
      <c r="S46" s="3">
        <f t="shared" si="43"/>
        <v>43774.781321174967</v>
      </c>
      <c r="T46" s="3">
        <f t="shared" si="44"/>
        <v>121596.61478104156</v>
      </c>
      <c r="U46" s="3">
        <f t="shared" si="45"/>
        <v>7131.7191447837349</v>
      </c>
      <c r="V46" s="3">
        <f t="shared" si="46"/>
        <v>71317.191447837351</v>
      </c>
      <c r="W46" s="3">
        <f t="shared" si="47"/>
        <v>6950.1521445256512</v>
      </c>
      <c r="X46" s="3">
        <f t="shared" si="48"/>
        <v>69501.521445256498</v>
      </c>
      <c r="Z46">
        <f t="shared" si="38"/>
        <v>0.99999999999999922</v>
      </c>
      <c r="AA46">
        <f t="shared" si="38"/>
        <v>0.99999999999999944</v>
      </c>
      <c r="AB46">
        <f t="shared" si="38"/>
        <v>0.99999999999999922</v>
      </c>
      <c r="AC46">
        <f t="shared" si="38"/>
        <v>0.99999999999999645</v>
      </c>
      <c r="AD46">
        <f t="shared" si="38"/>
        <v>0.99999999999999922</v>
      </c>
      <c r="AE46">
        <f t="shared" si="38"/>
        <v>0.99999999999999933</v>
      </c>
      <c r="AF46">
        <f t="shared" si="38"/>
        <v>1.0000000000000002</v>
      </c>
      <c r="AG46">
        <f t="shared" si="38"/>
        <v>1</v>
      </c>
      <c r="AI46">
        <f t="shared" si="39"/>
        <v>0</v>
      </c>
      <c r="AJ46" s="5">
        <f t="shared" si="40"/>
        <v>17192.610628583785</v>
      </c>
      <c r="AK46" s="5">
        <f t="shared" si="40"/>
        <v>48732.611746066068</v>
      </c>
      <c r="AL46" s="5">
        <f t="shared" si="40"/>
        <v>43226.141321174968</v>
      </c>
      <c r="AM46" s="5">
        <f t="shared" si="40"/>
        <v>121047.97478104156</v>
      </c>
      <c r="AN46" s="5">
        <f t="shared" si="40"/>
        <v>6583.0791447837346</v>
      </c>
      <c r="AO46" s="5">
        <f t="shared" si="40"/>
        <v>70768.551447837352</v>
      </c>
      <c r="AP46" s="5">
        <f t="shared" si="40"/>
        <v>6401.5121445256509</v>
      </c>
      <c r="AQ46" s="5">
        <f t="shared" si="40"/>
        <v>68952.881445256498</v>
      </c>
      <c r="AR46" s="5"/>
      <c r="AT46" s="5">
        <f t="shared" si="49"/>
        <v>475447.94298558228</v>
      </c>
      <c r="AU46" s="5">
        <f t="shared" si="50"/>
        <v>160263.35156817385</v>
      </c>
      <c r="AV46" s="5">
        <f t="shared" si="51"/>
        <v>66341.573439848697</v>
      </c>
      <c r="AW46" s="5">
        <f t="shared" si="52"/>
        <v>38549.833215047212</v>
      </c>
      <c r="AX46" s="5">
        <f t="shared" si="53"/>
        <v>21288.713865026071</v>
      </c>
      <c r="AY46" s="5">
        <f t="shared" si="54"/>
        <v>5382.4295432330064</v>
      </c>
      <c r="AZ46" s="5">
        <f t="shared" si="55"/>
        <v>3241.6905203562428</v>
      </c>
      <c r="BD46" s="3">
        <f t="shared" si="56"/>
        <v>474899.30298558227</v>
      </c>
      <c r="BE46" s="3">
        <f t="shared" si="57"/>
        <v>159714.71156817384</v>
      </c>
      <c r="BF46" s="3">
        <f t="shared" si="58"/>
        <v>65792.933439848697</v>
      </c>
      <c r="BG46" s="3">
        <f t="shared" si="59"/>
        <v>38001.193215047213</v>
      </c>
      <c r="BH46" s="3">
        <f t="shared" si="60"/>
        <v>20740.073865026072</v>
      </c>
      <c r="BI46" s="3">
        <f t="shared" si="61"/>
        <v>4833.789543233006</v>
      </c>
      <c r="BJ46" s="3">
        <f t="shared" si="62"/>
        <v>2693.0505203562429</v>
      </c>
      <c r="BK46" s="3"/>
      <c r="BL46" s="3"/>
      <c r="BN46" s="5">
        <f t="shared" si="63"/>
        <v>463343.47630171006</v>
      </c>
      <c r="BO46" s="5">
        <f t="shared" si="64"/>
        <v>156183.19425900342</v>
      </c>
      <c r="BP46" s="5">
        <f t="shared" si="65"/>
        <v>64652.578088610702</v>
      </c>
      <c r="BQ46" s="5">
        <f t="shared" si="66"/>
        <v>37568.38997040892</v>
      </c>
      <c r="BR46" s="5">
        <f t="shared" si="67"/>
        <v>20746.722819479553</v>
      </c>
      <c r="BS46" s="5">
        <f t="shared" si="68"/>
        <v>5245.3978449250189</v>
      </c>
      <c r="BT46" s="5">
        <f t="shared" si="69"/>
        <v>3159.1600656934775</v>
      </c>
      <c r="BX46" s="3">
        <f t="shared" si="31"/>
        <v>462794.83630171005</v>
      </c>
      <c r="BY46" s="3">
        <f t="shared" si="32"/>
        <v>155634.5542590034</v>
      </c>
      <c r="BZ46" s="3">
        <f t="shared" si="33"/>
        <v>64103.938088610703</v>
      </c>
      <c r="CA46" s="3">
        <f t="shared" si="34"/>
        <v>37019.74997040892</v>
      </c>
      <c r="CB46" s="3">
        <f t="shared" si="35"/>
        <v>20198.082819479554</v>
      </c>
      <c r="CC46" s="3">
        <f t="shared" si="36"/>
        <v>4696.7578449250186</v>
      </c>
      <c r="CD46" s="3">
        <f t="shared" si="37"/>
        <v>2610.5200656934776</v>
      </c>
      <c r="CE46" s="3"/>
      <c r="CF46" s="3"/>
    </row>
    <row r="47" spans="1:84" x14ac:dyDescent="0.3">
      <c r="A47">
        <v>43</v>
      </c>
      <c r="B47" t="s">
        <v>51</v>
      </c>
      <c r="C47">
        <v>6.0960000000000001</v>
      </c>
      <c r="D47">
        <v>500</v>
      </c>
      <c r="E47">
        <v>152.4</v>
      </c>
      <c r="F47">
        <v>9.23</v>
      </c>
      <c r="G47">
        <v>7.7</v>
      </c>
      <c r="H47">
        <v>3770.5422360108701</v>
      </c>
      <c r="I47">
        <v>10473.7284333635</v>
      </c>
      <c r="J47">
        <v>9303.4400617565498</v>
      </c>
      <c r="K47">
        <v>25842.8890604349</v>
      </c>
      <c r="L47">
        <v>2714.9269414677801</v>
      </c>
      <c r="M47">
        <v>27149.269414677801</v>
      </c>
      <c r="N47">
        <v>2765.3627478652702</v>
      </c>
      <c r="O47">
        <v>27653.627478652699</v>
      </c>
      <c r="Q47" s="3">
        <f t="shared" si="41"/>
        <v>3770.5422360108714</v>
      </c>
      <c r="R47" s="3">
        <f t="shared" si="42"/>
        <v>10473.728433363533</v>
      </c>
      <c r="S47" s="3">
        <f t="shared" si="43"/>
        <v>9303.4400617565516</v>
      </c>
      <c r="T47" s="3">
        <f t="shared" si="44"/>
        <v>25842.889060434863</v>
      </c>
      <c r="U47" s="3">
        <f t="shared" si="45"/>
        <v>2714.9269414677765</v>
      </c>
      <c r="V47" s="3">
        <f t="shared" si="46"/>
        <v>27149.269414677765</v>
      </c>
      <c r="W47" s="3">
        <f t="shared" si="47"/>
        <v>2765.3627478652661</v>
      </c>
      <c r="X47" s="3">
        <f t="shared" si="48"/>
        <v>27653.627478652659</v>
      </c>
      <c r="Z47">
        <f t="shared" si="38"/>
        <v>1.0000000000000004</v>
      </c>
      <c r="AA47">
        <f t="shared" si="38"/>
        <v>1.0000000000000031</v>
      </c>
      <c r="AB47">
        <f t="shared" si="38"/>
        <v>1.0000000000000002</v>
      </c>
      <c r="AC47">
        <f t="shared" si="38"/>
        <v>0.99999999999999856</v>
      </c>
      <c r="AD47">
        <f t="shared" si="38"/>
        <v>0.99999999999999867</v>
      </c>
      <c r="AE47">
        <f t="shared" si="38"/>
        <v>0.99999999999999867</v>
      </c>
      <c r="AF47">
        <f t="shared" si="38"/>
        <v>0.99999999999999856</v>
      </c>
      <c r="AG47">
        <f t="shared" si="38"/>
        <v>0.99999999999999856</v>
      </c>
      <c r="AI47">
        <f t="shared" si="39"/>
        <v>0</v>
      </c>
      <c r="AJ47" s="5">
        <f t="shared" si="40"/>
        <v>3618.1422360108713</v>
      </c>
      <c r="AK47" s="5">
        <f t="shared" si="40"/>
        <v>10321.328433363533</v>
      </c>
      <c r="AL47" s="5">
        <f t="shared" si="40"/>
        <v>9151.0400617565519</v>
      </c>
      <c r="AM47" s="5">
        <f t="shared" si="40"/>
        <v>25690.489060434862</v>
      </c>
      <c r="AN47" s="5">
        <f t="shared" si="40"/>
        <v>2562.5269414677764</v>
      </c>
      <c r="AO47" s="5">
        <f t="shared" si="40"/>
        <v>26996.869414677763</v>
      </c>
      <c r="AP47" s="5">
        <f t="shared" si="40"/>
        <v>2612.962747865266</v>
      </c>
      <c r="AQ47" s="5">
        <f t="shared" si="40"/>
        <v>27501.227478652658</v>
      </c>
      <c r="AR47" s="5"/>
      <c r="AT47" s="5">
        <f t="shared" si="49"/>
        <v>180995.12943118511</v>
      </c>
      <c r="AU47" s="5">
        <f t="shared" si="50"/>
        <v>61009.59419028712</v>
      </c>
      <c r="AV47" s="5">
        <f t="shared" si="51"/>
        <v>25255.134339235134</v>
      </c>
      <c r="AW47" s="5">
        <f t="shared" si="52"/>
        <v>14675.280764690682</v>
      </c>
      <c r="AX47" s="5">
        <f t="shared" si="53"/>
        <v>8104.2595267694815</v>
      </c>
      <c r="AY47" s="5">
        <f t="shared" si="54"/>
        <v>2049.0014652586992</v>
      </c>
      <c r="AZ47" s="5">
        <f t="shared" si="55"/>
        <v>1234.0577006671713</v>
      </c>
      <c r="BD47" s="3">
        <f t="shared" si="56"/>
        <v>180842.72943118511</v>
      </c>
      <c r="BE47" s="3">
        <f t="shared" si="57"/>
        <v>60857.194190287119</v>
      </c>
      <c r="BF47" s="3">
        <f t="shared" si="58"/>
        <v>25102.734339235132</v>
      </c>
      <c r="BG47" s="3">
        <f t="shared" si="59"/>
        <v>14522.880764690683</v>
      </c>
      <c r="BH47" s="3">
        <f t="shared" si="60"/>
        <v>7951.8595267694818</v>
      </c>
      <c r="BI47" s="3">
        <f t="shared" si="61"/>
        <v>1896.6014652586991</v>
      </c>
      <c r="BJ47" s="3">
        <f t="shared" si="62"/>
        <v>1081.6577006671712</v>
      </c>
      <c r="BK47" s="3"/>
      <c r="BL47" s="3"/>
      <c r="BN47" s="5">
        <f t="shared" si="63"/>
        <v>184357.51652435106</v>
      </c>
      <c r="BO47" s="5">
        <f t="shared" si="64"/>
        <v>62142.983098095872</v>
      </c>
      <c r="BP47" s="5">
        <f t="shared" si="65"/>
        <v>25724.304631304803</v>
      </c>
      <c r="BQ47" s="5">
        <f t="shared" si="66"/>
        <v>14947.906745217653</v>
      </c>
      <c r="BR47" s="5">
        <f t="shared" si="67"/>
        <v>8254.8141727321381</v>
      </c>
      <c r="BS47" s="5">
        <f t="shared" si="68"/>
        <v>2087.0662248039744</v>
      </c>
      <c r="BT47" s="5">
        <f t="shared" si="69"/>
        <v>1256.9830672114845</v>
      </c>
      <c r="BX47" s="3">
        <f t="shared" si="31"/>
        <v>184205.11652435106</v>
      </c>
      <c r="BY47" s="3">
        <f t="shared" si="32"/>
        <v>61990.583098095871</v>
      </c>
      <c r="BZ47" s="3">
        <f t="shared" si="33"/>
        <v>25571.904631304802</v>
      </c>
      <c r="CA47" s="3">
        <f t="shared" si="34"/>
        <v>14795.506745217654</v>
      </c>
      <c r="CB47" s="3">
        <f t="shared" si="35"/>
        <v>8102.4141727321385</v>
      </c>
      <c r="CC47" s="3">
        <f t="shared" si="36"/>
        <v>1934.6662248039743</v>
      </c>
      <c r="CD47" s="3">
        <f t="shared" si="37"/>
        <v>1104.5830672114844</v>
      </c>
      <c r="CE47" s="3"/>
      <c r="CF47" s="3"/>
    </row>
    <row r="48" spans="1:84" x14ac:dyDescent="0.3">
      <c r="A48">
        <v>44</v>
      </c>
      <c r="B48" t="s">
        <v>52</v>
      </c>
      <c r="C48">
        <v>3.6576</v>
      </c>
      <c r="D48">
        <v>315</v>
      </c>
      <c r="E48">
        <v>96.012</v>
      </c>
      <c r="F48">
        <v>3.1259999999999999</v>
      </c>
      <c r="G48">
        <v>8</v>
      </c>
      <c r="H48">
        <v>144.23887697796101</v>
      </c>
      <c r="I48">
        <v>400.66354716100301</v>
      </c>
      <c r="J48">
        <v>355.895163757467</v>
      </c>
      <c r="K48">
        <v>988.59767710407698</v>
      </c>
      <c r="L48">
        <v>565.07174129081397</v>
      </c>
      <c r="M48">
        <v>5650.7174129081404</v>
      </c>
      <c r="N48">
        <v>711.23154778003095</v>
      </c>
      <c r="O48">
        <v>7112.31547780031</v>
      </c>
      <c r="Q48" s="3">
        <f t="shared" si="41"/>
        <v>144.23887697796087</v>
      </c>
      <c r="R48" s="3">
        <f t="shared" si="42"/>
        <v>400.66354716100255</v>
      </c>
      <c r="S48" s="3">
        <f t="shared" si="43"/>
        <v>355.89516375746723</v>
      </c>
      <c r="T48" s="3">
        <f t="shared" si="44"/>
        <v>988.59767710407596</v>
      </c>
      <c r="U48" s="3">
        <f t="shared" si="45"/>
        <v>565.07174129081409</v>
      </c>
      <c r="V48" s="3">
        <f t="shared" si="46"/>
        <v>5650.7174129081423</v>
      </c>
      <c r="W48" s="3">
        <f t="shared" si="47"/>
        <v>711.23154778003106</v>
      </c>
      <c r="X48" s="3">
        <f t="shared" si="48"/>
        <v>7112.3154778003109</v>
      </c>
      <c r="Z48">
        <f t="shared" si="38"/>
        <v>0.999999999999999</v>
      </c>
      <c r="AA48">
        <f t="shared" si="38"/>
        <v>0.99999999999999889</v>
      </c>
      <c r="AB48">
        <f t="shared" si="38"/>
        <v>1.0000000000000007</v>
      </c>
      <c r="AC48">
        <f t="shared" si="38"/>
        <v>0.999999999999999</v>
      </c>
      <c r="AD48">
        <f t="shared" si="38"/>
        <v>1.0000000000000002</v>
      </c>
      <c r="AE48">
        <f t="shared" si="38"/>
        <v>1.0000000000000002</v>
      </c>
      <c r="AF48">
        <f t="shared" si="38"/>
        <v>1.0000000000000002</v>
      </c>
      <c r="AG48">
        <f t="shared" si="38"/>
        <v>1.0000000000000002</v>
      </c>
      <c r="AI48">
        <f t="shared" si="39"/>
        <v>0</v>
      </c>
      <c r="AJ48" s="5">
        <f t="shared" si="40"/>
        <v>48.22687697796087</v>
      </c>
      <c r="AK48" s="5">
        <f t="shared" si="40"/>
        <v>304.65154716100255</v>
      </c>
      <c r="AL48" s="5">
        <f t="shared" si="40"/>
        <v>259.88316375746723</v>
      </c>
      <c r="AM48" s="5">
        <f t="shared" si="40"/>
        <v>892.58567710407601</v>
      </c>
      <c r="AN48" s="5">
        <f t="shared" si="40"/>
        <v>469.05974129081409</v>
      </c>
      <c r="AO48" s="5">
        <f t="shared" si="40"/>
        <v>5554.7054129081425</v>
      </c>
      <c r="AP48" s="5">
        <f t="shared" si="40"/>
        <v>615.21954778003101</v>
      </c>
      <c r="AQ48" s="5">
        <f t="shared" si="40"/>
        <v>7016.3034778003112</v>
      </c>
      <c r="AR48" s="5"/>
      <c r="AT48" s="5">
        <f t="shared" si="49"/>
        <v>37671.449419387609</v>
      </c>
      <c r="AU48" s="5">
        <f t="shared" si="50"/>
        <v>12698.241377321667</v>
      </c>
      <c r="AV48" s="5">
        <f t="shared" si="51"/>
        <v>5256.4813143331548</v>
      </c>
      <c r="AW48" s="5">
        <f t="shared" si="52"/>
        <v>3054.4418448152114</v>
      </c>
      <c r="AX48" s="5">
        <f t="shared" si="53"/>
        <v>1686.7813172860124</v>
      </c>
      <c r="AY48" s="5">
        <f t="shared" si="54"/>
        <v>426.46923871004839</v>
      </c>
      <c r="AZ48" s="5">
        <f t="shared" si="55"/>
        <v>256.85079149582458</v>
      </c>
      <c r="BD48" s="3">
        <f t="shared" si="56"/>
        <v>37575.437419387606</v>
      </c>
      <c r="BE48" s="3">
        <f t="shared" si="57"/>
        <v>12602.229377321666</v>
      </c>
      <c r="BF48" s="3">
        <f t="shared" si="58"/>
        <v>5160.4693143331551</v>
      </c>
      <c r="BG48" s="3">
        <f t="shared" si="59"/>
        <v>2958.4298448152113</v>
      </c>
      <c r="BH48" s="3">
        <f t="shared" si="60"/>
        <v>1590.7693172860124</v>
      </c>
      <c r="BI48" s="3">
        <f t="shared" si="61"/>
        <v>330.45723871004839</v>
      </c>
      <c r="BJ48" s="3">
        <f t="shared" si="62"/>
        <v>160.83879149582458</v>
      </c>
      <c r="BK48" s="3"/>
      <c r="BL48" s="3"/>
      <c r="BN48" s="5">
        <f t="shared" si="63"/>
        <v>47415.436518668736</v>
      </c>
      <c r="BO48" s="5">
        <f t="shared" si="64"/>
        <v>15982.731410787217</v>
      </c>
      <c r="BP48" s="5">
        <f t="shared" si="65"/>
        <v>6616.1074212095918</v>
      </c>
      <c r="BQ48" s="5">
        <f t="shared" si="66"/>
        <v>3844.4948528650325</v>
      </c>
      <c r="BR48" s="5">
        <f t="shared" si="67"/>
        <v>2123.0792471045706</v>
      </c>
      <c r="BS48" s="5">
        <f t="shared" si="68"/>
        <v>536.77852662643852</v>
      </c>
      <c r="BT48" s="5">
        <f t="shared" si="69"/>
        <v>323.28706717274133</v>
      </c>
      <c r="BX48" s="3">
        <f t="shared" si="31"/>
        <v>47319.424518668733</v>
      </c>
      <c r="BY48" s="3">
        <f t="shared" si="32"/>
        <v>15886.719410787216</v>
      </c>
      <c r="BZ48" s="3">
        <f t="shared" si="33"/>
        <v>6520.0954212095921</v>
      </c>
      <c r="CA48" s="3">
        <f t="shared" si="34"/>
        <v>3748.4828528650323</v>
      </c>
      <c r="CB48" s="3">
        <f t="shared" si="35"/>
        <v>2027.0672471045707</v>
      </c>
      <c r="CC48" s="3">
        <f t="shared" si="36"/>
        <v>440.76652662643852</v>
      </c>
      <c r="CD48" s="3">
        <f t="shared" si="37"/>
        <v>227.27506717274133</v>
      </c>
      <c r="CE48" s="3"/>
      <c r="CF48" s="3"/>
    </row>
    <row r="49" spans="1:84" x14ac:dyDescent="0.3">
      <c r="A49">
        <v>45</v>
      </c>
      <c r="B49" t="s">
        <v>53</v>
      </c>
      <c r="C49">
        <v>8.5</v>
      </c>
      <c r="D49">
        <v>0</v>
      </c>
      <c r="E49">
        <v>140</v>
      </c>
      <c r="F49">
        <v>0.70899999999999996</v>
      </c>
      <c r="G49">
        <v>1</v>
      </c>
      <c r="H49">
        <v>2564.61550374324</v>
      </c>
      <c r="I49">
        <v>7123.93195484234</v>
      </c>
      <c r="J49">
        <v>6327.9351157115698</v>
      </c>
      <c r="K49">
        <v>17577.5975436433</v>
      </c>
      <c r="L49">
        <v>4137.1936397591999</v>
      </c>
      <c r="M49">
        <v>41371.936397591999</v>
      </c>
      <c r="N49">
        <v>4592.8326448580101</v>
      </c>
      <c r="O49">
        <v>45928.326448580097</v>
      </c>
      <c r="Q49" s="3">
        <f t="shared" si="41"/>
        <v>2564.6155037432404</v>
      </c>
      <c r="R49" s="3">
        <f t="shared" si="42"/>
        <v>7123.9319548423346</v>
      </c>
      <c r="S49" s="3">
        <f t="shared" si="43"/>
        <v>6327.9351157115707</v>
      </c>
      <c r="T49" s="3">
        <f t="shared" si="44"/>
        <v>17577.597543643253</v>
      </c>
      <c r="U49" s="3">
        <f t="shared" si="45"/>
        <v>4137.1936397591953</v>
      </c>
      <c r="V49" s="3">
        <f t="shared" si="46"/>
        <v>41371.936397591962</v>
      </c>
      <c r="W49" s="3">
        <f t="shared" si="47"/>
        <v>4592.8326448580056</v>
      </c>
      <c r="X49" s="3">
        <f t="shared" si="48"/>
        <v>45928.326448580054</v>
      </c>
      <c r="Z49">
        <f t="shared" si="38"/>
        <v>1.0000000000000002</v>
      </c>
      <c r="AA49">
        <f t="shared" ref="AA49:AG85" si="70">R49/I49</f>
        <v>0.99999999999999922</v>
      </c>
      <c r="AB49">
        <f t="shared" si="70"/>
        <v>1.0000000000000002</v>
      </c>
      <c r="AC49">
        <f t="shared" si="70"/>
        <v>0.99999999999999734</v>
      </c>
      <c r="AD49">
        <f t="shared" si="70"/>
        <v>0.99999999999999889</v>
      </c>
      <c r="AE49">
        <f t="shared" si="70"/>
        <v>0.99999999999999911</v>
      </c>
      <c r="AF49">
        <f t="shared" si="70"/>
        <v>0.999999999999999</v>
      </c>
      <c r="AG49">
        <f t="shared" si="70"/>
        <v>0.999999999999999</v>
      </c>
      <c r="AI49">
        <f t="shared" si="39"/>
        <v>0</v>
      </c>
      <c r="AJ49" s="5">
        <f t="shared" si="40"/>
        <v>2424.6155037432404</v>
      </c>
      <c r="AK49" s="5">
        <f t="shared" si="40"/>
        <v>6983.9319548423346</v>
      </c>
      <c r="AL49" s="5">
        <f t="shared" si="40"/>
        <v>6187.9351157115707</v>
      </c>
      <c r="AM49" s="5">
        <f t="shared" si="40"/>
        <v>17437.597543643253</v>
      </c>
      <c r="AN49" s="5">
        <f t="shared" si="40"/>
        <v>3997.1936397591953</v>
      </c>
      <c r="AO49" s="5">
        <f t="shared" si="40"/>
        <v>41231.936397591962</v>
      </c>
      <c r="AP49" s="5">
        <f t="shared" si="40"/>
        <v>4452.8326448580056</v>
      </c>
      <c r="AQ49" s="5">
        <f t="shared" si="40"/>
        <v>45788.326448580054</v>
      </c>
      <c r="AR49" s="5"/>
      <c r="AT49" s="5">
        <f t="shared" si="49"/>
        <v>275812.90931727976</v>
      </c>
      <c r="AU49" s="5">
        <f t="shared" si="50"/>
        <v>92970.643590094289</v>
      </c>
      <c r="AV49" s="5">
        <f t="shared" si="51"/>
        <v>38485.522230318107</v>
      </c>
      <c r="AW49" s="5">
        <f t="shared" si="52"/>
        <v>22363.208863563221</v>
      </c>
      <c r="AX49" s="5">
        <f t="shared" si="53"/>
        <v>12349.831760475212</v>
      </c>
      <c r="AY49" s="5">
        <f t="shared" si="54"/>
        <v>3122.4102941578835</v>
      </c>
      <c r="AZ49" s="5">
        <f t="shared" si="55"/>
        <v>1880.5425635269071</v>
      </c>
      <c r="BD49" s="3">
        <f t="shared" si="56"/>
        <v>275672.90931727976</v>
      </c>
      <c r="BE49" s="3">
        <f t="shared" si="57"/>
        <v>92830.643590094289</v>
      </c>
      <c r="BF49" s="3">
        <f t="shared" si="58"/>
        <v>38345.522230318107</v>
      </c>
      <c r="BG49" s="3">
        <f t="shared" si="59"/>
        <v>22223.208863563221</v>
      </c>
      <c r="BH49" s="3">
        <f t="shared" si="60"/>
        <v>12209.831760475212</v>
      </c>
      <c r="BI49" s="3">
        <f t="shared" si="61"/>
        <v>2982.4102941578835</v>
      </c>
      <c r="BJ49" s="3">
        <f t="shared" si="62"/>
        <v>1740.5425635269071</v>
      </c>
      <c r="BK49" s="3"/>
      <c r="BL49" s="3"/>
      <c r="BN49" s="5">
        <f t="shared" si="63"/>
        <v>306188.84299053368</v>
      </c>
      <c r="BO49" s="5">
        <f t="shared" si="64"/>
        <v>103209.72235635969</v>
      </c>
      <c r="BP49" s="5">
        <f t="shared" si="65"/>
        <v>42724.024603330276</v>
      </c>
      <c r="BQ49" s="5">
        <f t="shared" si="66"/>
        <v>24826.122404637867</v>
      </c>
      <c r="BR49" s="5">
        <f t="shared" si="67"/>
        <v>13709.948193605987</v>
      </c>
      <c r="BS49" s="5">
        <f t="shared" si="68"/>
        <v>3466.2887885720793</v>
      </c>
      <c r="BT49" s="5">
        <f t="shared" si="69"/>
        <v>2087.6512022081838</v>
      </c>
      <c r="BX49" s="3">
        <f t="shared" si="31"/>
        <v>306048.84299053368</v>
      </c>
      <c r="BY49" s="3">
        <f t="shared" si="32"/>
        <v>103069.72235635969</v>
      </c>
      <c r="BZ49" s="3">
        <f t="shared" si="33"/>
        <v>42584.024603330276</v>
      </c>
      <c r="CA49" s="3">
        <f t="shared" si="34"/>
        <v>24686.122404637867</v>
      </c>
      <c r="CB49" s="3">
        <f t="shared" si="35"/>
        <v>13569.948193605987</v>
      </c>
      <c r="CC49" s="3">
        <f t="shared" si="36"/>
        <v>3326.2887885720793</v>
      </c>
      <c r="CD49" s="3">
        <f t="shared" si="37"/>
        <v>1947.6512022081838</v>
      </c>
      <c r="CE49" s="3"/>
      <c r="CF49" s="3"/>
    </row>
    <row r="50" spans="1:84" x14ac:dyDescent="0.3">
      <c r="A50">
        <v>46</v>
      </c>
      <c r="B50" t="s">
        <v>53</v>
      </c>
      <c r="C50">
        <v>8.5</v>
      </c>
      <c r="D50">
        <v>0</v>
      </c>
      <c r="E50">
        <v>90</v>
      </c>
      <c r="F50">
        <v>0.04</v>
      </c>
      <c r="G50">
        <v>1</v>
      </c>
      <c r="H50">
        <v>8.1629996080798506</v>
      </c>
      <c r="I50">
        <v>22.674998911332899</v>
      </c>
      <c r="J50">
        <v>20.141394214498899</v>
      </c>
      <c r="K50">
        <v>55.9483172624969</v>
      </c>
      <c r="L50">
        <v>1053.79626859316</v>
      </c>
      <c r="M50">
        <v>10537.962685931599</v>
      </c>
      <c r="N50">
        <v>1938.6738288726399</v>
      </c>
      <c r="O50">
        <v>19386.738288726399</v>
      </c>
      <c r="Q50" s="3">
        <f t="shared" si="41"/>
        <v>8.1629996080798488</v>
      </c>
      <c r="R50" s="3">
        <f t="shared" si="42"/>
        <v>22.67499891133291</v>
      </c>
      <c r="S50" s="3">
        <f t="shared" si="43"/>
        <v>20.141394214498892</v>
      </c>
      <c r="T50" s="3">
        <f t="shared" si="44"/>
        <v>55.948317262496914</v>
      </c>
      <c r="U50" s="3">
        <f t="shared" si="45"/>
        <v>1053.79626859316</v>
      </c>
      <c r="V50" s="3">
        <f t="shared" si="46"/>
        <v>10537.962685931599</v>
      </c>
      <c r="W50" s="3">
        <f t="shared" si="47"/>
        <v>1938.6738288726408</v>
      </c>
      <c r="X50" s="3">
        <f t="shared" si="48"/>
        <v>19386.738288726407</v>
      </c>
      <c r="Z50">
        <f t="shared" ref="Z50:Z113" si="71">Q50/H50</f>
        <v>0.99999999999999978</v>
      </c>
      <c r="AA50">
        <f t="shared" si="70"/>
        <v>1.0000000000000004</v>
      </c>
      <c r="AB50">
        <f t="shared" si="70"/>
        <v>0.99999999999999967</v>
      </c>
      <c r="AC50">
        <f t="shared" si="70"/>
        <v>1.0000000000000002</v>
      </c>
      <c r="AD50">
        <f t="shared" si="70"/>
        <v>1</v>
      </c>
      <c r="AE50">
        <f t="shared" si="70"/>
        <v>1</v>
      </c>
      <c r="AF50">
        <f t="shared" si="70"/>
        <v>1.0000000000000004</v>
      </c>
      <c r="AG50">
        <f t="shared" si="70"/>
        <v>1.0000000000000004</v>
      </c>
      <c r="AI50">
        <f t="shared" si="39"/>
        <v>0</v>
      </c>
      <c r="AJ50" s="5">
        <f t="shared" si="40"/>
        <v>-81.837000391920157</v>
      </c>
      <c r="AK50" s="5">
        <f t="shared" si="40"/>
        <v>-67.325001088667094</v>
      </c>
      <c r="AL50" s="5">
        <f t="shared" si="40"/>
        <v>-69.858605785501112</v>
      </c>
      <c r="AM50" s="5">
        <f t="shared" si="40"/>
        <v>-34.051682737503086</v>
      </c>
      <c r="AN50" s="5">
        <f t="shared" si="40"/>
        <v>963.79626859315999</v>
      </c>
      <c r="AO50" s="5">
        <f t="shared" si="40"/>
        <v>10447.962685931599</v>
      </c>
      <c r="AP50" s="5">
        <f t="shared" si="40"/>
        <v>1848.6738288726408</v>
      </c>
      <c r="AQ50" s="5">
        <f t="shared" si="40"/>
        <v>19296.738288726407</v>
      </c>
      <c r="AR50" s="5"/>
      <c r="AT50" s="5">
        <f t="shared" si="49"/>
        <v>70253.084572877342</v>
      </c>
      <c r="AU50" s="5">
        <f t="shared" si="50"/>
        <v>23680.815024565392</v>
      </c>
      <c r="AV50" s="5">
        <f t="shared" si="51"/>
        <v>9802.7559869131164</v>
      </c>
      <c r="AW50" s="5">
        <f t="shared" si="52"/>
        <v>5696.1960464495132</v>
      </c>
      <c r="AX50" s="5">
        <f t="shared" si="53"/>
        <v>3145.6605032631646</v>
      </c>
      <c r="AY50" s="5">
        <f t="shared" si="54"/>
        <v>795.3179385608754</v>
      </c>
      <c r="AZ50" s="5">
        <f t="shared" si="55"/>
        <v>478.9983039059818</v>
      </c>
      <c r="BD50" s="3">
        <f t="shared" si="56"/>
        <v>70163.084572877342</v>
      </c>
      <c r="BE50" s="3">
        <f t="shared" si="57"/>
        <v>23590.815024565392</v>
      </c>
      <c r="BF50" s="3">
        <f t="shared" si="58"/>
        <v>9712.7559869131164</v>
      </c>
      <c r="BG50" s="3">
        <f t="shared" si="59"/>
        <v>5606.1960464495132</v>
      </c>
      <c r="BH50" s="3">
        <f t="shared" si="60"/>
        <v>3055.6605032631646</v>
      </c>
      <c r="BI50" s="3">
        <f t="shared" si="61"/>
        <v>705.3179385608754</v>
      </c>
      <c r="BJ50" s="3">
        <f t="shared" si="62"/>
        <v>388.9983039059818</v>
      </c>
      <c r="BK50" s="3"/>
      <c r="BL50" s="3"/>
      <c r="BN50" s="5">
        <f t="shared" si="63"/>
        <v>129244.92192484271</v>
      </c>
      <c r="BO50" s="5">
        <f t="shared" si="64"/>
        <v>43565.704019609911</v>
      </c>
      <c r="BP50" s="5">
        <f t="shared" si="65"/>
        <v>18034.175152303633</v>
      </c>
      <c r="BQ50" s="5">
        <f t="shared" si="66"/>
        <v>10479.317993906167</v>
      </c>
      <c r="BR50" s="5">
        <f t="shared" si="67"/>
        <v>5787.0860563362412</v>
      </c>
      <c r="BS50" s="5">
        <f t="shared" si="68"/>
        <v>1463.1500595265213</v>
      </c>
      <c r="BT50" s="5">
        <f t="shared" si="69"/>
        <v>881.21537676029118</v>
      </c>
      <c r="BX50" s="3">
        <f t="shared" si="31"/>
        <v>129154.92192484271</v>
      </c>
      <c r="BY50" s="3">
        <f t="shared" si="32"/>
        <v>43475.704019609911</v>
      </c>
      <c r="BZ50" s="3">
        <f t="shared" si="33"/>
        <v>17944.175152303633</v>
      </c>
      <c r="CA50" s="3">
        <f t="shared" si="34"/>
        <v>10389.317993906167</v>
      </c>
      <c r="CB50" s="3">
        <f t="shared" si="35"/>
        <v>5697.0860563362412</v>
      </c>
      <c r="CC50" s="3">
        <f t="shared" si="36"/>
        <v>1373.1500595265213</v>
      </c>
      <c r="CD50" s="3">
        <f t="shared" si="37"/>
        <v>791.21537676029118</v>
      </c>
      <c r="CE50" s="3"/>
      <c r="CF50" s="3"/>
    </row>
    <row r="51" spans="1:84" x14ac:dyDescent="0.3">
      <c r="A51">
        <v>47</v>
      </c>
      <c r="B51" t="s">
        <v>53</v>
      </c>
      <c r="C51">
        <v>8.5</v>
      </c>
      <c r="D51">
        <v>0</v>
      </c>
      <c r="E51">
        <v>120</v>
      </c>
      <c r="F51">
        <v>1.3</v>
      </c>
      <c r="G51">
        <v>1</v>
      </c>
      <c r="H51">
        <v>8622.1683360343395</v>
      </c>
      <c r="I51">
        <v>23950.467600095399</v>
      </c>
      <c r="J51">
        <v>21274.347639064399</v>
      </c>
      <c r="K51">
        <v>59095.410108512398</v>
      </c>
      <c r="L51">
        <v>5467.7049166137103</v>
      </c>
      <c r="M51">
        <v>54677.049166137098</v>
      </c>
      <c r="N51">
        <v>5508.9617360747297</v>
      </c>
      <c r="O51">
        <v>55089.617360747303</v>
      </c>
      <c r="Q51" s="3">
        <f t="shared" si="41"/>
        <v>8622.1683360343395</v>
      </c>
      <c r="R51" s="3">
        <f t="shared" si="42"/>
        <v>23950.467600095384</v>
      </c>
      <c r="S51" s="3">
        <f t="shared" si="43"/>
        <v>21274.34763906445</v>
      </c>
      <c r="T51" s="3">
        <f t="shared" si="44"/>
        <v>59095.410108512362</v>
      </c>
      <c r="U51" s="3">
        <f t="shared" si="45"/>
        <v>5467.7049166137076</v>
      </c>
      <c r="V51" s="3">
        <f t="shared" si="46"/>
        <v>54677.049166137083</v>
      </c>
      <c r="W51" s="3">
        <f t="shared" si="47"/>
        <v>5508.9617360747334</v>
      </c>
      <c r="X51" s="3">
        <f t="shared" si="48"/>
        <v>55089.617360747332</v>
      </c>
      <c r="Z51">
        <f t="shared" si="71"/>
        <v>1</v>
      </c>
      <c r="AA51">
        <f t="shared" si="70"/>
        <v>0.99999999999999944</v>
      </c>
      <c r="AB51">
        <f t="shared" si="70"/>
        <v>1.0000000000000024</v>
      </c>
      <c r="AC51">
        <f t="shared" si="70"/>
        <v>0.99999999999999933</v>
      </c>
      <c r="AD51">
        <f t="shared" si="70"/>
        <v>0.99999999999999956</v>
      </c>
      <c r="AE51">
        <f t="shared" si="70"/>
        <v>0.99999999999999978</v>
      </c>
      <c r="AF51">
        <f t="shared" si="70"/>
        <v>1.0000000000000007</v>
      </c>
      <c r="AG51">
        <f t="shared" si="70"/>
        <v>1.0000000000000004</v>
      </c>
      <c r="AI51">
        <f t="shared" si="39"/>
        <v>0</v>
      </c>
      <c r="AJ51" s="5">
        <f t="shared" ref="AJ51:AQ82" si="72">Q51-$E51</f>
        <v>8502.1683360343395</v>
      </c>
      <c r="AK51" s="5">
        <f t="shared" si="72"/>
        <v>23830.467600095384</v>
      </c>
      <c r="AL51" s="5">
        <f t="shared" si="72"/>
        <v>21154.34763906445</v>
      </c>
      <c r="AM51" s="5">
        <f t="shared" si="72"/>
        <v>58975.410108512362</v>
      </c>
      <c r="AN51" s="5">
        <f t="shared" si="72"/>
        <v>5347.7049166137076</v>
      </c>
      <c r="AO51" s="5">
        <f t="shared" si="72"/>
        <v>54557.049166137083</v>
      </c>
      <c r="AP51" s="5">
        <f t="shared" si="72"/>
        <v>5388.9617360747334</v>
      </c>
      <c r="AQ51" s="5">
        <f t="shared" si="72"/>
        <v>54969.617360747332</v>
      </c>
      <c r="AR51" s="5"/>
      <c r="AT51" s="5">
        <f t="shared" si="49"/>
        <v>364513.66110758053</v>
      </c>
      <c r="AU51" s="5">
        <f t="shared" si="50"/>
        <v>122869.77340704962</v>
      </c>
      <c r="AV51" s="5">
        <f t="shared" si="51"/>
        <v>50862.371317336823</v>
      </c>
      <c r="AW51" s="5">
        <f t="shared" si="52"/>
        <v>29555.161711425448</v>
      </c>
      <c r="AX51" s="5">
        <f t="shared" si="53"/>
        <v>16321.507213772264</v>
      </c>
      <c r="AY51" s="5">
        <f t="shared" si="54"/>
        <v>4126.5697483877038</v>
      </c>
      <c r="AZ51" s="5">
        <f t="shared" si="55"/>
        <v>2485.3204166425944</v>
      </c>
      <c r="BD51" s="3">
        <f t="shared" si="56"/>
        <v>364393.66110758053</v>
      </c>
      <c r="BE51" s="3">
        <f t="shared" si="57"/>
        <v>122749.77340704962</v>
      </c>
      <c r="BF51" s="3">
        <f t="shared" si="58"/>
        <v>50742.371317336823</v>
      </c>
      <c r="BG51" s="3">
        <f t="shared" si="59"/>
        <v>29435.161711425448</v>
      </c>
      <c r="BH51" s="3">
        <f t="shared" si="60"/>
        <v>16201.507213772264</v>
      </c>
      <c r="BI51" s="3">
        <f t="shared" si="61"/>
        <v>4006.5697483877038</v>
      </c>
      <c r="BJ51" s="3">
        <f t="shared" si="62"/>
        <v>2365.3204166425944</v>
      </c>
      <c r="BK51" s="3"/>
      <c r="BL51" s="3"/>
      <c r="BN51" s="5">
        <f t="shared" si="63"/>
        <v>367264.11573831551</v>
      </c>
      <c r="BO51" s="5">
        <f t="shared" si="64"/>
        <v>123796.89294549964</v>
      </c>
      <c r="BP51" s="5">
        <f t="shared" si="65"/>
        <v>51246.155684416117</v>
      </c>
      <c r="BQ51" s="5">
        <f t="shared" si="66"/>
        <v>29778.171546349909</v>
      </c>
      <c r="BR51" s="5">
        <f t="shared" si="67"/>
        <v>16444.661898730548</v>
      </c>
      <c r="BS51" s="5">
        <f t="shared" si="68"/>
        <v>4157.7069706224402</v>
      </c>
      <c r="BT51" s="5">
        <f t="shared" si="69"/>
        <v>2504.0735163976055</v>
      </c>
      <c r="BX51" s="3">
        <f t="shared" si="31"/>
        <v>367144.11573831551</v>
      </c>
      <c r="BY51" s="3">
        <f t="shared" si="32"/>
        <v>123676.89294549964</v>
      </c>
      <c r="BZ51" s="3">
        <f t="shared" si="33"/>
        <v>51126.155684416117</v>
      </c>
      <c r="CA51" s="3">
        <f t="shared" si="34"/>
        <v>29658.171546349909</v>
      </c>
      <c r="CB51" s="3">
        <f t="shared" si="35"/>
        <v>16324.661898730548</v>
      </c>
      <c r="CC51" s="3">
        <f t="shared" si="36"/>
        <v>4037.7069706224402</v>
      </c>
      <c r="CD51" s="3">
        <f t="shared" si="37"/>
        <v>2384.0735163976055</v>
      </c>
      <c r="CE51" s="3"/>
      <c r="CF51" s="3"/>
    </row>
    <row r="52" spans="1:84" x14ac:dyDescent="0.3">
      <c r="A52">
        <v>48</v>
      </c>
      <c r="B52" t="s">
        <v>73</v>
      </c>
      <c r="C52">
        <v>8.5</v>
      </c>
      <c r="D52">
        <v>0</v>
      </c>
      <c r="E52">
        <v>85</v>
      </c>
      <c r="F52">
        <v>2.4</v>
      </c>
      <c r="G52">
        <v>2</v>
      </c>
      <c r="H52">
        <v>7346.6996472718602</v>
      </c>
      <c r="I52">
        <v>20407.499020199601</v>
      </c>
      <c r="J52">
        <v>18127.254793049</v>
      </c>
      <c r="K52">
        <v>50353.485536247201</v>
      </c>
      <c r="L52">
        <v>5280.9514431719699</v>
      </c>
      <c r="M52">
        <v>52809.514431719697</v>
      </c>
      <c r="N52">
        <v>5378.2517103059799</v>
      </c>
      <c r="O52">
        <v>53782.517103059799</v>
      </c>
      <c r="Q52" s="3">
        <f t="shared" si="41"/>
        <v>7346.6996472718602</v>
      </c>
      <c r="R52" s="3">
        <f t="shared" si="42"/>
        <v>20407.499020199612</v>
      </c>
      <c r="S52" s="3">
        <f t="shared" si="43"/>
        <v>18127.254793048993</v>
      </c>
      <c r="T52" s="3">
        <f t="shared" si="44"/>
        <v>50353.485536247201</v>
      </c>
      <c r="U52" s="3">
        <f t="shared" si="45"/>
        <v>5280.9514431719699</v>
      </c>
      <c r="V52" s="3">
        <f t="shared" si="46"/>
        <v>52809.514431719705</v>
      </c>
      <c r="W52" s="3">
        <f t="shared" si="47"/>
        <v>5378.2517103059772</v>
      </c>
      <c r="X52" s="3">
        <f t="shared" si="48"/>
        <v>53782.51710305977</v>
      </c>
      <c r="Z52">
        <f t="shared" si="71"/>
        <v>1</v>
      </c>
      <c r="AA52">
        <f t="shared" si="70"/>
        <v>1.0000000000000004</v>
      </c>
      <c r="AB52">
        <f t="shared" si="70"/>
        <v>0.99999999999999956</v>
      </c>
      <c r="AC52">
        <f t="shared" si="70"/>
        <v>1</v>
      </c>
      <c r="AD52">
        <f t="shared" si="70"/>
        <v>1</v>
      </c>
      <c r="AE52">
        <f t="shared" si="70"/>
        <v>1.0000000000000002</v>
      </c>
      <c r="AF52">
        <f t="shared" si="70"/>
        <v>0.99999999999999944</v>
      </c>
      <c r="AG52">
        <f t="shared" si="70"/>
        <v>0.99999999999999944</v>
      </c>
      <c r="AI52">
        <f t="shared" si="39"/>
        <v>0</v>
      </c>
      <c r="AJ52" s="5">
        <f t="shared" si="72"/>
        <v>7261.6996472718602</v>
      </c>
      <c r="AK52" s="5">
        <f t="shared" si="72"/>
        <v>20322.499020199612</v>
      </c>
      <c r="AL52" s="5">
        <f t="shared" si="72"/>
        <v>18042.254793048993</v>
      </c>
      <c r="AM52" s="5">
        <f t="shared" si="72"/>
        <v>50268.485536247201</v>
      </c>
      <c r="AN52" s="5">
        <f t="shared" si="72"/>
        <v>5195.9514431719699</v>
      </c>
      <c r="AO52" s="5">
        <f t="shared" si="72"/>
        <v>52724.514431719705</v>
      </c>
      <c r="AP52" s="5">
        <f t="shared" si="72"/>
        <v>5293.2517103059772</v>
      </c>
      <c r="AQ52" s="5">
        <f t="shared" si="72"/>
        <v>53697.51710305977</v>
      </c>
      <c r="AR52" s="5"/>
      <c r="AT52" s="5">
        <f t="shared" si="49"/>
        <v>352063.42954479804</v>
      </c>
      <c r="AU52" s="5">
        <f t="shared" si="50"/>
        <v>118673.06613869597</v>
      </c>
      <c r="AV52" s="5">
        <f t="shared" si="51"/>
        <v>49125.129703925311</v>
      </c>
      <c r="AW52" s="5">
        <f t="shared" si="52"/>
        <v>28545.683476605245</v>
      </c>
      <c r="AX52" s="5">
        <f t="shared" si="53"/>
        <v>15764.034158722301</v>
      </c>
      <c r="AY52" s="5">
        <f t="shared" si="54"/>
        <v>3985.6237306958265</v>
      </c>
      <c r="AZ52" s="5">
        <f t="shared" si="55"/>
        <v>2400.4324741690771</v>
      </c>
      <c r="BD52" s="3">
        <f t="shared" si="56"/>
        <v>351978.42954479804</v>
      </c>
      <c r="BE52" s="3">
        <f t="shared" si="57"/>
        <v>118588.06613869597</v>
      </c>
      <c r="BF52" s="3">
        <f t="shared" si="58"/>
        <v>49040.129703925311</v>
      </c>
      <c r="BG52" s="3">
        <f t="shared" si="59"/>
        <v>28460.683476605245</v>
      </c>
      <c r="BH52" s="3">
        <f t="shared" si="60"/>
        <v>15679.034158722301</v>
      </c>
      <c r="BI52" s="3">
        <f t="shared" si="61"/>
        <v>3900.6237306958265</v>
      </c>
      <c r="BJ52" s="3">
        <f t="shared" si="62"/>
        <v>2315.4324741690771</v>
      </c>
      <c r="BK52" s="3"/>
      <c r="BL52" s="3"/>
      <c r="BN52" s="5">
        <f t="shared" si="63"/>
        <v>358550.11402039841</v>
      </c>
      <c r="BO52" s="5">
        <f t="shared" si="64"/>
        <v>120859.58899563995</v>
      </c>
      <c r="BP52" s="5">
        <f t="shared" si="65"/>
        <v>50030.24846796257</v>
      </c>
      <c r="BQ52" s="5">
        <f t="shared" si="66"/>
        <v>29071.630866518793</v>
      </c>
      <c r="BR52" s="5">
        <f t="shared" si="67"/>
        <v>16054.482717331275</v>
      </c>
      <c r="BS52" s="5">
        <f t="shared" si="68"/>
        <v>4059.0578945705488</v>
      </c>
      <c r="BT52" s="5">
        <f t="shared" si="69"/>
        <v>2444.6598683208981</v>
      </c>
      <c r="BX52" s="3">
        <f t="shared" si="31"/>
        <v>358465.11402039841</v>
      </c>
      <c r="BY52" s="3">
        <f t="shared" si="32"/>
        <v>120774.58899563995</v>
      </c>
      <c r="BZ52" s="3">
        <f t="shared" si="33"/>
        <v>49945.24846796257</v>
      </c>
      <c r="CA52" s="3">
        <f t="shared" si="34"/>
        <v>28986.630866518793</v>
      </c>
      <c r="CB52" s="3">
        <f t="shared" si="35"/>
        <v>15969.482717331275</v>
      </c>
      <c r="CC52" s="3">
        <f t="shared" si="36"/>
        <v>3974.0578945705488</v>
      </c>
      <c r="CD52" s="3">
        <f t="shared" si="37"/>
        <v>2359.6598683208981</v>
      </c>
      <c r="CE52" s="3"/>
      <c r="CF52" s="3"/>
    </row>
    <row r="53" spans="1:84" x14ac:dyDescent="0.3">
      <c r="A53">
        <v>49</v>
      </c>
      <c r="B53" t="s">
        <v>73</v>
      </c>
      <c r="C53">
        <v>8.5</v>
      </c>
      <c r="D53">
        <v>0</v>
      </c>
      <c r="E53">
        <v>55</v>
      </c>
      <c r="F53">
        <v>1.4</v>
      </c>
      <c r="G53">
        <v>2</v>
      </c>
      <c r="H53">
        <v>2499.9186299744501</v>
      </c>
      <c r="I53">
        <v>6944.2184165956996</v>
      </c>
      <c r="J53">
        <v>6168.3019781902804</v>
      </c>
      <c r="K53">
        <v>17134.172161639701</v>
      </c>
      <c r="L53">
        <v>4111.4316180026699</v>
      </c>
      <c r="M53">
        <v>41114.316180026697</v>
      </c>
      <c r="N53">
        <v>4575.2640377565704</v>
      </c>
      <c r="O53">
        <v>45752.640377565702</v>
      </c>
      <c r="Q53" s="3">
        <f t="shared" si="41"/>
        <v>2499.9186299744524</v>
      </c>
      <c r="R53" s="3">
        <f t="shared" si="42"/>
        <v>6944.2184165957005</v>
      </c>
      <c r="S53" s="3">
        <f t="shared" si="43"/>
        <v>6168.3019781902822</v>
      </c>
      <c r="T53" s="3">
        <f t="shared" si="44"/>
        <v>17134.172161639672</v>
      </c>
      <c r="U53" s="3">
        <f t="shared" si="45"/>
        <v>4111.4316180026717</v>
      </c>
      <c r="V53" s="3">
        <f t="shared" si="46"/>
        <v>41114.316180026719</v>
      </c>
      <c r="W53" s="3">
        <f t="shared" si="47"/>
        <v>4575.2640377565731</v>
      </c>
      <c r="X53" s="3">
        <f t="shared" si="48"/>
        <v>45752.640377565738</v>
      </c>
      <c r="Z53">
        <f t="shared" si="71"/>
        <v>1.0000000000000009</v>
      </c>
      <c r="AA53">
        <f t="shared" si="70"/>
        <v>1.0000000000000002</v>
      </c>
      <c r="AB53">
        <f t="shared" si="70"/>
        <v>1.0000000000000002</v>
      </c>
      <c r="AC53">
        <f t="shared" si="70"/>
        <v>0.99999999999999833</v>
      </c>
      <c r="AD53">
        <f t="shared" si="70"/>
        <v>1.0000000000000004</v>
      </c>
      <c r="AE53">
        <f t="shared" si="70"/>
        <v>1.0000000000000004</v>
      </c>
      <c r="AF53">
        <f t="shared" si="70"/>
        <v>1.0000000000000007</v>
      </c>
      <c r="AG53">
        <f t="shared" si="70"/>
        <v>1.0000000000000009</v>
      </c>
      <c r="AI53">
        <f t="shared" si="39"/>
        <v>0</v>
      </c>
      <c r="AJ53" s="5">
        <f t="shared" si="72"/>
        <v>2444.9186299744524</v>
      </c>
      <c r="AK53" s="5">
        <f t="shared" si="72"/>
        <v>6889.2184165957005</v>
      </c>
      <c r="AL53" s="5">
        <f t="shared" si="72"/>
        <v>6113.3019781902822</v>
      </c>
      <c r="AM53" s="5">
        <f t="shared" si="72"/>
        <v>17079.172161639672</v>
      </c>
      <c r="AN53" s="5">
        <f t="shared" si="72"/>
        <v>4056.4316180026717</v>
      </c>
      <c r="AO53" s="5">
        <f t="shared" si="72"/>
        <v>41059.316180026719</v>
      </c>
      <c r="AP53" s="5">
        <f t="shared" si="72"/>
        <v>4520.2640377565731</v>
      </c>
      <c r="AQ53" s="5">
        <f t="shared" si="72"/>
        <v>45697.640377565738</v>
      </c>
      <c r="AR53" s="5"/>
      <c r="AT53" s="5">
        <f t="shared" si="49"/>
        <v>274095.44120017812</v>
      </c>
      <c r="AU53" s="5">
        <f t="shared" si="50"/>
        <v>92391.721752869023</v>
      </c>
      <c r="AV53" s="5">
        <f t="shared" si="51"/>
        <v>38245.875516303924</v>
      </c>
      <c r="AW53" s="5">
        <f t="shared" si="52"/>
        <v>22223.954691906332</v>
      </c>
      <c r="AX53" s="5">
        <f t="shared" si="53"/>
        <v>12272.930202993051</v>
      </c>
      <c r="AY53" s="5">
        <f t="shared" si="54"/>
        <v>3102.9672588699409</v>
      </c>
      <c r="AZ53" s="5">
        <f t="shared" si="55"/>
        <v>1868.8325536375778</v>
      </c>
      <c r="BD53" s="3">
        <f t="shared" si="56"/>
        <v>274040.44120017812</v>
      </c>
      <c r="BE53" s="3">
        <f t="shared" si="57"/>
        <v>92336.721752869023</v>
      </c>
      <c r="BF53" s="3">
        <f t="shared" si="58"/>
        <v>38190.875516303924</v>
      </c>
      <c r="BG53" s="3">
        <f t="shared" si="59"/>
        <v>22168.954691906332</v>
      </c>
      <c r="BH53" s="3">
        <f t="shared" si="60"/>
        <v>12217.930202993051</v>
      </c>
      <c r="BI53" s="3">
        <f t="shared" si="61"/>
        <v>3047.9672588699409</v>
      </c>
      <c r="BJ53" s="3">
        <f t="shared" si="62"/>
        <v>1813.8325536375778</v>
      </c>
      <c r="BK53" s="3"/>
      <c r="BL53" s="3"/>
      <c r="BN53" s="5">
        <f t="shared" si="63"/>
        <v>305017.60251710488</v>
      </c>
      <c r="BO53" s="5">
        <f t="shared" si="64"/>
        <v>102814.92219677694</v>
      </c>
      <c r="BP53" s="5">
        <f t="shared" si="65"/>
        <v>42560.595700061145</v>
      </c>
      <c r="BQ53" s="5">
        <f t="shared" si="66"/>
        <v>24731.156960846343</v>
      </c>
      <c r="BR53" s="5">
        <f t="shared" si="67"/>
        <v>13657.504590318131</v>
      </c>
      <c r="BS53" s="5">
        <f t="shared" si="68"/>
        <v>3453.0294624577914</v>
      </c>
      <c r="BT53" s="5">
        <f t="shared" si="69"/>
        <v>2079.665471707533</v>
      </c>
      <c r="BX53" s="3">
        <f t="shared" si="31"/>
        <v>304962.60251710488</v>
      </c>
      <c r="BY53" s="3">
        <f t="shared" si="32"/>
        <v>102759.92219677694</v>
      </c>
      <c r="BZ53" s="3">
        <f t="shared" si="33"/>
        <v>42505.595700061145</v>
      </c>
      <c r="CA53" s="3">
        <f t="shared" si="34"/>
        <v>24676.156960846343</v>
      </c>
      <c r="CB53" s="3">
        <f t="shared" si="35"/>
        <v>13602.504590318131</v>
      </c>
      <c r="CC53" s="3">
        <f t="shared" si="36"/>
        <v>3398.0294624577914</v>
      </c>
      <c r="CD53" s="3">
        <f t="shared" si="37"/>
        <v>2024.665471707533</v>
      </c>
      <c r="CE53" s="3"/>
      <c r="CF53" s="3"/>
    </row>
    <row r="54" spans="1:84" x14ac:dyDescent="0.3">
      <c r="A54">
        <v>50</v>
      </c>
      <c r="B54" t="s">
        <v>73</v>
      </c>
      <c r="C54">
        <v>8.5</v>
      </c>
      <c r="D54">
        <v>0</v>
      </c>
      <c r="E54">
        <v>85</v>
      </c>
      <c r="F54">
        <v>0.7</v>
      </c>
      <c r="G54">
        <v>2</v>
      </c>
      <c r="H54">
        <v>624.97965749361299</v>
      </c>
      <c r="I54">
        <v>1736.0546041489299</v>
      </c>
      <c r="J54">
        <v>1542.0754945475701</v>
      </c>
      <c r="K54">
        <v>4283.5430404099197</v>
      </c>
      <c r="L54">
        <v>2878.4778255564102</v>
      </c>
      <c r="M54">
        <v>28784.778255564099</v>
      </c>
      <c r="N54">
        <v>3716.2691786302798</v>
      </c>
      <c r="O54">
        <v>37162.691786302799</v>
      </c>
      <c r="Q54" s="3">
        <f t="shared" si="41"/>
        <v>624.9796574936131</v>
      </c>
      <c r="R54" s="3">
        <f t="shared" si="42"/>
        <v>1736.0546041489251</v>
      </c>
      <c r="S54" s="3">
        <f t="shared" si="43"/>
        <v>1542.0754945475705</v>
      </c>
      <c r="T54" s="3">
        <f t="shared" si="44"/>
        <v>4283.5430404099179</v>
      </c>
      <c r="U54" s="3">
        <f t="shared" si="45"/>
        <v>2878.4778255564138</v>
      </c>
      <c r="V54" s="3">
        <f t="shared" si="46"/>
        <v>28784.778255564139</v>
      </c>
      <c r="W54" s="3">
        <f t="shared" si="47"/>
        <v>3716.269178630283</v>
      </c>
      <c r="X54" s="3">
        <f t="shared" si="48"/>
        <v>37162.691786302828</v>
      </c>
      <c r="Z54">
        <f t="shared" si="71"/>
        <v>1.0000000000000002</v>
      </c>
      <c r="AA54">
        <f t="shared" si="70"/>
        <v>0.99999999999999722</v>
      </c>
      <c r="AB54">
        <f t="shared" si="70"/>
        <v>1.0000000000000002</v>
      </c>
      <c r="AC54">
        <f t="shared" si="70"/>
        <v>0.99999999999999956</v>
      </c>
      <c r="AD54">
        <f t="shared" si="70"/>
        <v>1.0000000000000013</v>
      </c>
      <c r="AE54">
        <f t="shared" si="70"/>
        <v>1.0000000000000013</v>
      </c>
      <c r="AF54">
        <f t="shared" si="70"/>
        <v>1.0000000000000009</v>
      </c>
      <c r="AG54">
        <f t="shared" si="70"/>
        <v>1.0000000000000009</v>
      </c>
      <c r="AI54">
        <f t="shared" si="39"/>
        <v>0</v>
      </c>
      <c r="AJ54" s="5">
        <f t="shared" si="72"/>
        <v>539.9796574936131</v>
      </c>
      <c r="AK54" s="5">
        <f t="shared" si="72"/>
        <v>1651.0546041489251</v>
      </c>
      <c r="AL54" s="5">
        <f t="shared" si="72"/>
        <v>1457.0754945475705</v>
      </c>
      <c r="AM54" s="5">
        <f t="shared" si="72"/>
        <v>4198.5430404099179</v>
      </c>
      <c r="AN54" s="5">
        <f t="shared" si="72"/>
        <v>2793.4778255564138</v>
      </c>
      <c r="AO54" s="5">
        <f t="shared" si="72"/>
        <v>28699.778255564139</v>
      </c>
      <c r="AP54" s="5">
        <f t="shared" si="72"/>
        <v>3631.269178630283</v>
      </c>
      <c r="AQ54" s="5">
        <f t="shared" si="72"/>
        <v>37077.691786302828</v>
      </c>
      <c r="AR54" s="5"/>
      <c r="AT54" s="5">
        <f t="shared" si="49"/>
        <v>191898.52170376093</v>
      </c>
      <c r="AU54" s="5">
        <f t="shared" si="50"/>
        <v>64684.894956323908</v>
      </c>
      <c r="AV54" s="5">
        <f t="shared" si="51"/>
        <v>26776.537912152689</v>
      </c>
      <c r="AW54" s="5">
        <f t="shared" si="52"/>
        <v>15559.339597602237</v>
      </c>
      <c r="AX54" s="5">
        <f t="shared" si="53"/>
        <v>8592.4711210639234</v>
      </c>
      <c r="AY54" s="5">
        <f t="shared" si="54"/>
        <v>2172.4360947595574</v>
      </c>
      <c r="AZ54" s="5">
        <f t="shared" si="55"/>
        <v>1308.3990116165517</v>
      </c>
      <c r="BD54" s="3">
        <f t="shared" si="56"/>
        <v>191813.52170376093</v>
      </c>
      <c r="BE54" s="3">
        <f t="shared" si="57"/>
        <v>64599.894956323908</v>
      </c>
      <c r="BF54" s="3">
        <f t="shared" si="58"/>
        <v>26691.537912152689</v>
      </c>
      <c r="BG54" s="3">
        <f t="shared" si="59"/>
        <v>15474.339597602237</v>
      </c>
      <c r="BH54" s="3">
        <f t="shared" si="60"/>
        <v>8507.4711210639234</v>
      </c>
      <c r="BI54" s="3">
        <f t="shared" si="61"/>
        <v>2087.4360947595574</v>
      </c>
      <c r="BJ54" s="3">
        <f t="shared" si="62"/>
        <v>1223.3990116165517</v>
      </c>
      <c r="BK54" s="3"/>
      <c r="BL54" s="3"/>
      <c r="BN54" s="5">
        <f t="shared" si="63"/>
        <v>247751.27857535216</v>
      </c>
      <c r="BO54" s="5">
        <f t="shared" si="64"/>
        <v>83511.666935511981</v>
      </c>
      <c r="BP54" s="5">
        <f t="shared" si="65"/>
        <v>34569.94584772356</v>
      </c>
      <c r="BQ54" s="5">
        <f t="shared" si="66"/>
        <v>20087.941506109637</v>
      </c>
      <c r="BR54" s="5">
        <f t="shared" si="67"/>
        <v>11093.340831732188</v>
      </c>
      <c r="BS54" s="5">
        <f t="shared" si="68"/>
        <v>2804.7314555700245</v>
      </c>
      <c r="BT54" s="5">
        <f t="shared" si="69"/>
        <v>1689.2132630137646</v>
      </c>
      <c r="BX54" s="3">
        <f t="shared" si="31"/>
        <v>247666.27857535216</v>
      </c>
      <c r="BY54" s="3">
        <f t="shared" si="32"/>
        <v>83426.666935511981</v>
      </c>
      <c r="BZ54" s="3">
        <f t="shared" si="33"/>
        <v>34484.94584772356</v>
      </c>
      <c r="CA54" s="3">
        <f t="shared" si="34"/>
        <v>20002.941506109637</v>
      </c>
      <c r="CB54" s="3">
        <f t="shared" si="35"/>
        <v>11008.340831732188</v>
      </c>
      <c r="CC54" s="3">
        <f t="shared" si="36"/>
        <v>2719.7314555700245</v>
      </c>
      <c r="CD54" s="3">
        <f t="shared" si="37"/>
        <v>1604.2132630137646</v>
      </c>
      <c r="CE54" s="3"/>
      <c r="CF54" s="3"/>
    </row>
    <row r="55" spans="1:84" x14ac:dyDescent="0.3">
      <c r="A55">
        <v>51</v>
      </c>
      <c r="B55" t="s">
        <v>74</v>
      </c>
      <c r="C55">
        <v>75</v>
      </c>
      <c r="D55">
        <v>0</v>
      </c>
      <c r="E55">
        <v>135</v>
      </c>
      <c r="F55">
        <v>0.25</v>
      </c>
      <c r="G55">
        <v>1</v>
      </c>
      <c r="H55">
        <v>24825.2988729721</v>
      </c>
      <c r="I55">
        <v>68959.163536033506</v>
      </c>
      <c r="J55">
        <v>61253.969753760903</v>
      </c>
      <c r="K55">
        <v>170149.91598266899</v>
      </c>
      <c r="L55">
        <v>187161.655985505</v>
      </c>
      <c r="M55">
        <v>1871616.5598550499</v>
      </c>
      <c r="N55">
        <v>261549.21936388899</v>
      </c>
      <c r="O55">
        <v>2615492.1936388901</v>
      </c>
      <c r="Q55" s="3">
        <f t="shared" si="41"/>
        <v>24825.298872972064</v>
      </c>
      <c r="R55" s="3">
        <f t="shared" si="42"/>
        <v>68959.163536033506</v>
      </c>
      <c r="S55" s="3">
        <f t="shared" si="43"/>
        <v>61253.969753760932</v>
      </c>
      <c r="T55" s="3">
        <f t="shared" si="44"/>
        <v>170149.91598266928</v>
      </c>
      <c r="U55" s="3">
        <f t="shared" si="45"/>
        <v>187161.65598550468</v>
      </c>
      <c r="V55" s="3">
        <f t="shared" si="46"/>
        <v>1871616.5598550469</v>
      </c>
      <c r="W55" s="3">
        <f t="shared" si="47"/>
        <v>261549.21936388893</v>
      </c>
      <c r="X55" s="3">
        <f t="shared" si="48"/>
        <v>2615492.1936388891</v>
      </c>
      <c r="Z55">
        <f t="shared" si="71"/>
        <v>0.99999999999999856</v>
      </c>
      <c r="AA55">
        <f t="shared" si="70"/>
        <v>1</v>
      </c>
      <c r="AB55">
        <f t="shared" si="70"/>
        <v>1.0000000000000004</v>
      </c>
      <c r="AC55">
        <f t="shared" si="70"/>
        <v>1.0000000000000018</v>
      </c>
      <c r="AD55">
        <f t="shared" si="70"/>
        <v>0.99999999999999833</v>
      </c>
      <c r="AE55">
        <f t="shared" si="70"/>
        <v>0.99999999999999833</v>
      </c>
      <c r="AF55">
        <f t="shared" si="70"/>
        <v>0.99999999999999978</v>
      </c>
      <c r="AG55">
        <f t="shared" si="70"/>
        <v>0.99999999999999967</v>
      </c>
      <c r="AI55">
        <f t="shared" si="39"/>
        <v>0</v>
      </c>
      <c r="AJ55" s="5">
        <f t="shared" si="72"/>
        <v>24690.298872972064</v>
      </c>
      <c r="AK55" s="5">
        <f t="shared" si="72"/>
        <v>68824.163536033506</v>
      </c>
      <c r="AL55" s="5">
        <f t="shared" si="72"/>
        <v>61118.969753760932</v>
      </c>
      <c r="AM55" s="5">
        <f t="shared" si="72"/>
        <v>170014.91598266928</v>
      </c>
      <c r="AN55" s="5">
        <f t="shared" si="72"/>
        <v>187026.65598550468</v>
      </c>
      <c r="AO55" s="5">
        <f t="shared" si="72"/>
        <v>1871481.5598550469</v>
      </c>
      <c r="AP55" s="5">
        <f t="shared" si="72"/>
        <v>261414.21936388893</v>
      </c>
      <c r="AQ55" s="5">
        <f t="shared" si="72"/>
        <v>2615357.1936388891</v>
      </c>
      <c r="AR55" s="5"/>
      <c r="AT55" s="5">
        <f t="shared" si="49"/>
        <v>12477443.732366979</v>
      </c>
      <c r="AU55" s="5">
        <f t="shared" si="50"/>
        <v>4205879.909786622</v>
      </c>
      <c r="AV55" s="5">
        <f t="shared" si="51"/>
        <v>1741038.6603302762</v>
      </c>
      <c r="AW55" s="5">
        <f t="shared" si="52"/>
        <v>1011684.6269486739</v>
      </c>
      <c r="AX55" s="5">
        <f t="shared" si="53"/>
        <v>558691.51040449156</v>
      </c>
      <c r="AY55" s="5">
        <f t="shared" si="54"/>
        <v>141254.07998906012</v>
      </c>
      <c r="AZ55" s="5">
        <f t="shared" si="55"/>
        <v>85073.479993411209</v>
      </c>
      <c r="BD55" s="3">
        <f t="shared" si="56"/>
        <v>12477308.732366979</v>
      </c>
      <c r="BE55" s="3">
        <f t="shared" si="57"/>
        <v>4205744.909786622</v>
      </c>
      <c r="BF55" s="3">
        <f t="shared" si="58"/>
        <v>1740903.6603302762</v>
      </c>
      <c r="BG55" s="3">
        <f t="shared" si="59"/>
        <v>1011549.6269486739</v>
      </c>
      <c r="BH55" s="3">
        <f t="shared" si="60"/>
        <v>558556.51040449156</v>
      </c>
      <c r="BI55" s="3">
        <f t="shared" si="61"/>
        <v>141119.07998906012</v>
      </c>
      <c r="BJ55" s="3">
        <f t="shared" si="62"/>
        <v>84938.479993411209</v>
      </c>
      <c r="BK55" s="3"/>
      <c r="BL55" s="3"/>
      <c r="BN55" s="5">
        <f t="shared" si="63"/>
        <v>17436614.624259263</v>
      </c>
      <c r="BO55" s="5">
        <f t="shared" si="64"/>
        <v>5877510.5475031221</v>
      </c>
      <c r="BP55" s="5">
        <f t="shared" si="65"/>
        <v>2433015.9940826879</v>
      </c>
      <c r="BQ55" s="5">
        <f t="shared" si="66"/>
        <v>1413779.5641291293</v>
      </c>
      <c r="BR55" s="5">
        <f t="shared" si="67"/>
        <v>780743.93839966843</v>
      </c>
      <c r="BS55" s="5">
        <f t="shared" si="68"/>
        <v>197395.63725576521</v>
      </c>
      <c r="BT55" s="5">
        <f t="shared" si="69"/>
        <v>118886.00880176768</v>
      </c>
      <c r="BX55" s="3">
        <f t="shared" si="31"/>
        <v>17436479.624259263</v>
      </c>
      <c r="BY55" s="3">
        <f t="shared" si="32"/>
        <v>5877375.5475031221</v>
      </c>
      <c r="BZ55" s="3">
        <f t="shared" si="33"/>
        <v>2432880.9940826879</v>
      </c>
      <c r="CA55" s="3">
        <f t="shared" si="34"/>
        <v>1413644.5641291293</v>
      </c>
      <c r="CB55" s="3">
        <f t="shared" si="35"/>
        <v>780608.93839966843</v>
      </c>
      <c r="CC55" s="3">
        <f t="shared" si="36"/>
        <v>197260.63725576521</v>
      </c>
      <c r="CD55" s="3">
        <f t="shared" si="37"/>
        <v>118751.00880176768</v>
      </c>
      <c r="CE55" s="3"/>
      <c r="CF55" s="3"/>
    </row>
    <row r="56" spans="1:84" x14ac:dyDescent="0.3">
      <c r="A56">
        <v>52</v>
      </c>
      <c r="B56" t="s">
        <v>74</v>
      </c>
      <c r="C56">
        <v>75</v>
      </c>
      <c r="D56">
        <v>0</v>
      </c>
      <c r="E56">
        <v>80</v>
      </c>
      <c r="F56">
        <v>0.4</v>
      </c>
      <c r="G56">
        <v>1</v>
      </c>
      <c r="H56">
        <v>63552.765114808499</v>
      </c>
      <c r="I56">
        <v>176535.45865224599</v>
      </c>
      <c r="J56">
        <v>156810.16256962801</v>
      </c>
      <c r="K56">
        <v>435583.78491563402</v>
      </c>
      <c r="L56">
        <v>240547.13578764501</v>
      </c>
      <c r="M56">
        <v>2405471.3578764498</v>
      </c>
      <c r="N56">
        <v>301154.54572572699</v>
      </c>
      <c r="O56">
        <v>3011545.4572572699</v>
      </c>
      <c r="Q56" s="3">
        <f t="shared" si="41"/>
        <v>63552.765114808499</v>
      </c>
      <c r="R56" s="3">
        <f t="shared" si="42"/>
        <v>176535.45865224584</v>
      </c>
      <c r="S56" s="3">
        <f t="shared" si="43"/>
        <v>156810.16256962801</v>
      </c>
      <c r="T56" s="3">
        <f t="shared" si="44"/>
        <v>435583.78491563344</v>
      </c>
      <c r="U56" s="3">
        <f t="shared" si="45"/>
        <v>240547.13578764515</v>
      </c>
      <c r="V56" s="3">
        <f t="shared" si="46"/>
        <v>2405471.3578764517</v>
      </c>
      <c r="W56" s="3">
        <f t="shared" si="47"/>
        <v>301154.54572572716</v>
      </c>
      <c r="X56" s="3">
        <f t="shared" si="48"/>
        <v>3011545.4572572717</v>
      </c>
      <c r="Z56">
        <f t="shared" si="71"/>
        <v>1</v>
      </c>
      <c r="AA56">
        <f t="shared" si="70"/>
        <v>0.99999999999999922</v>
      </c>
      <c r="AB56">
        <f t="shared" si="70"/>
        <v>1</v>
      </c>
      <c r="AC56">
        <f t="shared" si="70"/>
        <v>0.99999999999999867</v>
      </c>
      <c r="AD56">
        <f t="shared" si="70"/>
        <v>1.0000000000000007</v>
      </c>
      <c r="AE56">
        <f t="shared" si="70"/>
        <v>1.0000000000000007</v>
      </c>
      <c r="AF56">
        <f t="shared" si="70"/>
        <v>1.0000000000000007</v>
      </c>
      <c r="AG56">
        <f t="shared" si="70"/>
        <v>1.0000000000000007</v>
      </c>
      <c r="AI56">
        <f t="shared" si="39"/>
        <v>0</v>
      </c>
      <c r="AJ56" s="5">
        <f t="shared" si="72"/>
        <v>63472.765114808499</v>
      </c>
      <c r="AK56" s="5">
        <f t="shared" si="72"/>
        <v>176455.45865224584</v>
      </c>
      <c r="AL56" s="5">
        <f t="shared" si="72"/>
        <v>156730.16256962801</v>
      </c>
      <c r="AM56" s="5">
        <f t="shared" si="72"/>
        <v>435503.78491563344</v>
      </c>
      <c r="AN56" s="5">
        <f t="shared" si="72"/>
        <v>240467.13578764515</v>
      </c>
      <c r="AO56" s="5">
        <f t="shared" si="72"/>
        <v>2405391.3578764517</v>
      </c>
      <c r="AP56" s="5">
        <f t="shared" si="72"/>
        <v>301074.54572572716</v>
      </c>
      <c r="AQ56" s="5">
        <f t="shared" si="72"/>
        <v>3011465.4572572717</v>
      </c>
      <c r="AR56" s="5"/>
      <c r="AT56" s="5">
        <f t="shared" si="49"/>
        <v>16036475.719176345</v>
      </c>
      <c r="AU56" s="5">
        <f t="shared" si="50"/>
        <v>5405553.6132055093</v>
      </c>
      <c r="AV56" s="5">
        <f t="shared" si="51"/>
        <v>2237647.7747687921</v>
      </c>
      <c r="AW56" s="5">
        <f t="shared" si="52"/>
        <v>1300254.7880413251</v>
      </c>
      <c r="AX56" s="5">
        <f t="shared" si="53"/>
        <v>718051.15160491096</v>
      </c>
      <c r="AY56" s="5">
        <f t="shared" si="54"/>
        <v>181545.00814161898</v>
      </c>
      <c r="AZ56" s="5">
        <f t="shared" si="55"/>
        <v>109339.60717620233</v>
      </c>
      <c r="BD56" s="3">
        <f t="shared" si="56"/>
        <v>16036395.719176345</v>
      </c>
      <c r="BE56" s="3">
        <f t="shared" si="57"/>
        <v>5405473.6132055093</v>
      </c>
      <c r="BF56" s="3">
        <f t="shared" si="58"/>
        <v>2237567.7747687921</v>
      </c>
      <c r="BG56" s="3">
        <f t="shared" si="59"/>
        <v>1300174.7880413251</v>
      </c>
      <c r="BH56" s="3">
        <f t="shared" si="60"/>
        <v>717971.15160491096</v>
      </c>
      <c r="BI56" s="3">
        <f t="shared" si="61"/>
        <v>181465.00814161898</v>
      </c>
      <c r="BJ56" s="3">
        <f t="shared" si="62"/>
        <v>109259.60717620233</v>
      </c>
      <c r="BK56" s="3"/>
      <c r="BL56" s="3"/>
      <c r="BN56" s="5">
        <f t="shared" si="63"/>
        <v>20076969.715048477</v>
      </c>
      <c r="BO56" s="5">
        <f t="shared" si="64"/>
        <v>6767517.8814770151</v>
      </c>
      <c r="BP56" s="5">
        <f t="shared" si="65"/>
        <v>2801437.6346579273</v>
      </c>
      <c r="BQ56" s="5">
        <f t="shared" si="66"/>
        <v>1627862.4093282551</v>
      </c>
      <c r="BR56" s="5">
        <f t="shared" si="67"/>
        <v>898968.793211126</v>
      </c>
      <c r="BS56" s="5">
        <f t="shared" si="68"/>
        <v>227286.44960432238</v>
      </c>
      <c r="BT56" s="5">
        <f t="shared" si="69"/>
        <v>136888.4298753305</v>
      </c>
      <c r="BX56" s="3">
        <f t="shared" si="31"/>
        <v>20076889.715048477</v>
      </c>
      <c r="BY56" s="3">
        <f t="shared" si="32"/>
        <v>6767437.8814770151</v>
      </c>
      <c r="BZ56" s="3">
        <f t="shared" si="33"/>
        <v>2801357.6346579273</v>
      </c>
      <c r="CA56" s="3">
        <f t="shared" si="34"/>
        <v>1627782.4093282551</v>
      </c>
      <c r="CB56" s="3">
        <f t="shared" si="35"/>
        <v>898888.793211126</v>
      </c>
      <c r="CC56" s="3">
        <f t="shared" si="36"/>
        <v>227206.44960432238</v>
      </c>
      <c r="CD56" s="3">
        <f t="shared" si="37"/>
        <v>136808.4298753305</v>
      </c>
      <c r="CE56" s="3"/>
      <c r="CF56" s="3"/>
    </row>
    <row r="57" spans="1:84" x14ac:dyDescent="0.3">
      <c r="A57">
        <v>53</v>
      </c>
      <c r="B57" t="s">
        <v>54</v>
      </c>
      <c r="C57">
        <v>10</v>
      </c>
      <c r="D57">
        <v>0</v>
      </c>
      <c r="E57">
        <v>160</v>
      </c>
      <c r="F57">
        <v>0.31</v>
      </c>
      <c r="G57">
        <v>1</v>
      </c>
      <c r="H57">
        <v>678.60230305923301</v>
      </c>
      <c r="I57">
        <v>1885.00639738676</v>
      </c>
      <c r="J57">
        <v>1674.38406921569</v>
      </c>
      <c r="K57">
        <v>4651.0668589324896</v>
      </c>
      <c r="L57">
        <v>3733.9791192025</v>
      </c>
      <c r="M57">
        <v>37339.791192024997</v>
      </c>
      <c r="N57">
        <v>4959.7228291678603</v>
      </c>
      <c r="O57">
        <v>49597.228291678599</v>
      </c>
      <c r="Q57" s="3">
        <f t="shared" si="41"/>
        <v>678.6023030592329</v>
      </c>
      <c r="R57" s="3">
        <f t="shared" si="42"/>
        <v>1885.006397386758</v>
      </c>
      <c r="S57" s="3">
        <f t="shared" si="43"/>
        <v>1674.3840692156946</v>
      </c>
      <c r="T57" s="3">
        <f t="shared" si="44"/>
        <v>4651.066858932485</v>
      </c>
      <c r="U57" s="3">
        <f t="shared" si="45"/>
        <v>3733.9791192025032</v>
      </c>
      <c r="V57" s="3">
        <f t="shared" si="46"/>
        <v>37339.791192025034</v>
      </c>
      <c r="W57" s="3">
        <f t="shared" si="47"/>
        <v>4959.7228291678593</v>
      </c>
      <c r="X57" s="3">
        <f t="shared" si="48"/>
        <v>49597.228291678599</v>
      </c>
      <c r="Z57">
        <f t="shared" si="71"/>
        <v>0.99999999999999978</v>
      </c>
      <c r="AA57">
        <f t="shared" si="70"/>
        <v>0.99999999999999889</v>
      </c>
      <c r="AB57">
        <f t="shared" si="70"/>
        <v>1.0000000000000027</v>
      </c>
      <c r="AC57">
        <f t="shared" si="70"/>
        <v>0.999999999999999</v>
      </c>
      <c r="AD57">
        <f t="shared" si="70"/>
        <v>1.0000000000000009</v>
      </c>
      <c r="AE57">
        <f t="shared" si="70"/>
        <v>1.0000000000000009</v>
      </c>
      <c r="AF57">
        <f t="shared" si="70"/>
        <v>0.99999999999999978</v>
      </c>
      <c r="AG57">
        <f t="shared" si="70"/>
        <v>1</v>
      </c>
      <c r="AI57">
        <f t="shared" si="39"/>
        <v>0</v>
      </c>
      <c r="AJ57" s="5">
        <f t="shared" si="72"/>
        <v>518.6023030592329</v>
      </c>
      <c r="AK57" s="5">
        <f t="shared" si="72"/>
        <v>1725.006397386758</v>
      </c>
      <c r="AL57" s="5">
        <f t="shared" si="72"/>
        <v>1514.3840692156946</v>
      </c>
      <c r="AM57" s="5">
        <f t="shared" si="72"/>
        <v>4491.066858932485</v>
      </c>
      <c r="AN57" s="5">
        <f t="shared" si="72"/>
        <v>3573.9791192025032</v>
      </c>
      <c r="AO57" s="5">
        <f t="shared" si="72"/>
        <v>37179.791192025034</v>
      </c>
      <c r="AP57" s="5">
        <f t="shared" si="72"/>
        <v>4799.7228291678593</v>
      </c>
      <c r="AQ57" s="5">
        <f t="shared" si="72"/>
        <v>49437.228291678599</v>
      </c>
      <c r="AR57" s="5"/>
      <c r="AT57" s="5">
        <f t="shared" si="49"/>
        <v>248931.94128016691</v>
      </c>
      <c r="AU57" s="5">
        <f t="shared" si="50"/>
        <v>83909.643128146156</v>
      </c>
      <c r="AV57" s="5">
        <f t="shared" si="51"/>
        <v>34734.689480953522</v>
      </c>
      <c r="AW57" s="5">
        <f t="shared" si="52"/>
        <v>20183.670914608123</v>
      </c>
      <c r="AX57" s="5">
        <f t="shared" si="53"/>
        <v>11146.206325977622</v>
      </c>
      <c r="AY57" s="5">
        <f t="shared" si="54"/>
        <v>2818.0974484547191</v>
      </c>
      <c r="AZ57" s="5">
        <f t="shared" si="55"/>
        <v>1697.2632360011378</v>
      </c>
      <c r="BD57" s="3">
        <f t="shared" si="56"/>
        <v>248771.94128016691</v>
      </c>
      <c r="BE57" s="3">
        <f t="shared" si="57"/>
        <v>83749.643128146156</v>
      </c>
      <c r="BF57" s="3">
        <f t="shared" si="58"/>
        <v>34574.689480953522</v>
      </c>
      <c r="BG57" s="3">
        <f t="shared" si="59"/>
        <v>20023.670914608123</v>
      </c>
      <c r="BH57" s="3">
        <f t="shared" si="60"/>
        <v>10986.206325977622</v>
      </c>
      <c r="BI57" s="3">
        <f t="shared" si="61"/>
        <v>2658.0974484547191</v>
      </c>
      <c r="BJ57" s="3">
        <f t="shared" si="62"/>
        <v>1537.2632360011378</v>
      </c>
      <c r="BK57" s="3"/>
      <c r="BL57" s="3"/>
      <c r="BN57" s="5">
        <f t="shared" si="63"/>
        <v>330648.18861119065</v>
      </c>
      <c r="BO57" s="5">
        <f t="shared" si="64"/>
        <v>111454.44559927775</v>
      </c>
      <c r="BP57" s="5">
        <f t="shared" si="65"/>
        <v>46136.956550398689</v>
      </c>
      <c r="BQ57" s="5">
        <f t="shared" si="66"/>
        <v>26809.312590096539</v>
      </c>
      <c r="BR57" s="5">
        <f t="shared" si="67"/>
        <v>14805.142773635402</v>
      </c>
      <c r="BS57" s="5">
        <f t="shared" si="68"/>
        <v>3743.1870408814029</v>
      </c>
      <c r="BT57" s="5">
        <f t="shared" si="69"/>
        <v>2254.4194678035724</v>
      </c>
      <c r="BX57" s="3">
        <f t="shared" si="31"/>
        <v>330488.18861119065</v>
      </c>
      <c r="BY57" s="3">
        <f t="shared" si="32"/>
        <v>111294.44559927775</v>
      </c>
      <c r="BZ57" s="3">
        <f t="shared" si="33"/>
        <v>45976.956550398689</v>
      </c>
      <c r="CA57" s="3">
        <f t="shared" si="34"/>
        <v>26649.312590096539</v>
      </c>
      <c r="CB57" s="3">
        <f t="shared" si="35"/>
        <v>14645.142773635402</v>
      </c>
      <c r="CC57" s="3">
        <f t="shared" si="36"/>
        <v>3583.1870408814029</v>
      </c>
      <c r="CD57" s="3">
        <f t="shared" si="37"/>
        <v>2094.4194678035724</v>
      </c>
      <c r="CE57" s="3"/>
      <c r="CF57" s="3"/>
    </row>
    <row r="58" spans="1:84" x14ac:dyDescent="0.3">
      <c r="A58">
        <v>54</v>
      </c>
      <c r="B58" t="s">
        <v>55</v>
      </c>
      <c r="C58">
        <v>1.25</v>
      </c>
      <c r="D58">
        <v>0</v>
      </c>
      <c r="E58">
        <v>120</v>
      </c>
      <c r="F58">
        <v>1.4E-2</v>
      </c>
      <c r="G58">
        <v>8</v>
      </c>
      <c r="H58">
        <v>3.3789990132700003E-4</v>
      </c>
      <c r="I58">
        <v>9.3861083701800004E-4</v>
      </c>
      <c r="J58">
        <v>8.3373458831500005E-4</v>
      </c>
      <c r="K58">
        <v>2.315929411986E-3</v>
      </c>
      <c r="L58">
        <v>15.644271467139999</v>
      </c>
      <c r="M58">
        <v>156.44271467140001</v>
      </c>
      <c r="N58">
        <v>16.397601935914199</v>
      </c>
      <c r="O58">
        <v>163.97601935914199</v>
      </c>
      <c r="Q58" s="3">
        <f t="shared" si="41"/>
        <v>3.3789990132656429E-4</v>
      </c>
      <c r="R58" s="3">
        <f t="shared" si="42"/>
        <v>9.3861083701823401E-4</v>
      </c>
      <c r="S58" s="3">
        <f t="shared" si="43"/>
        <v>8.3373458831507952E-4</v>
      </c>
      <c r="T58" s="3">
        <f t="shared" si="44"/>
        <v>2.3159294119863318E-3</v>
      </c>
      <c r="U58" s="3">
        <f t="shared" si="45"/>
        <v>15.644271467139957</v>
      </c>
      <c r="V58" s="3">
        <f t="shared" si="46"/>
        <v>156.44271467139956</v>
      </c>
      <c r="W58" s="3">
        <f t="shared" si="47"/>
        <v>16.397601935914196</v>
      </c>
      <c r="X58" s="3">
        <f t="shared" si="48"/>
        <v>163.97601935914196</v>
      </c>
      <c r="Z58">
        <f t="shared" si="71"/>
        <v>0.99999999999871048</v>
      </c>
      <c r="AA58">
        <f t="shared" si="70"/>
        <v>1.0000000000002494</v>
      </c>
      <c r="AB58">
        <f t="shared" si="70"/>
        <v>1.0000000000000953</v>
      </c>
      <c r="AC58">
        <f t="shared" si="70"/>
        <v>1.0000000000001432</v>
      </c>
      <c r="AD58">
        <f t="shared" si="70"/>
        <v>0.99999999999999722</v>
      </c>
      <c r="AE58">
        <f t="shared" si="70"/>
        <v>0.99999999999999711</v>
      </c>
      <c r="AF58">
        <f t="shared" si="70"/>
        <v>0.99999999999999978</v>
      </c>
      <c r="AG58">
        <f t="shared" si="70"/>
        <v>0.99999999999999978</v>
      </c>
      <c r="AI58">
        <f t="shared" si="39"/>
        <v>0</v>
      </c>
      <c r="AJ58" s="5">
        <f t="shared" si="72"/>
        <v>-119.99966210009867</v>
      </c>
      <c r="AK58" s="5">
        <f t="shared" si="72"/>
        <v>-119.99906138916297</v>
      </c>
      <c r="AL58" s="5">
        <f t="shared" si="72"/>
        <v>-119.99916626541169</v>
      </c>
      <c r="AM58" s="5">
        <f t="shared" si="72"/>
        <v>-119.99768407058801</v>
      </c>
      <c r="AN58" s="5">
        <f t="shared" si="72"/>
        <v>-104.35572853286004</v>
      </c>
      <c r="AO58" s="5">
        <f t="shared" si="72"/>
        <v>36.442714671399557</v>
      </c>
      <c r="AP58" s="5">
        <f t="shared" si="72"/>
        <v>-103.6023980640858</v>
      </c>
      <c r="AQ58" s="5">
        <f t="shared" si="72"/>
        <v>43.976019359141958</v>
      </c>
      <c r="AR58" s="5"/>
      <c r="AT58" s="5">
        <f t="shared" si="49"/>
        <v>1042.951431142664</v>
      </c>
      <c r="AU58" s="5">
        <f t="shared" si="50"/>
        <v>351.55666218292043</v>
      </c>
      <c r="AV58" s="5">
        <f t="shared" si="51"/>
        <v>145.52810667106937</v>
      </c>
      <c r="AW58" s="5">
        <f t="shared" si="52"/>
        <v>84.563629552107869</v>
      </c>
      <c r="AX58" s="5">
        <f t="shared" si="53"/>
        <v>46.699317812358082</v>
      </c>
      <c r="AY58" s="5">
        <f t="shared" si="54"/>
        <v>11.806997333690532</v>
      </c>
      <c r="AZ58" s="5">
        <f t="shared" si="55"/>
        <v>7.1110324850636166</v>
      </c>
      <c r="BD58" s="3">
        <f t="shared" si="56"/>
        <v>922.95143114266398</v>
      </c>
      <c r="BE58" s="3">
        <f t="shared" si="57"/>
        <v>231.55666218292043</v>
      </c>
      <c r="BF58" s="3">
        <f t="shared" si="58"/>
        <v>25.528106671069366</v>
      </c>
      <c r="BG58" s="3">
        <f t="shared" si="59"/>
        <v>-35.436370447892131</v>
      </c>
      <c r="BH58" s="3">
        <f t="shared" si="60"/>
        <v>-73.300682187641911</v>
      </c>
      <c r="BI58" s="3">
        <f t="shared" si="61"/>
        <v>-108.19300266630947</v>
      </c>
      <c r="BJ58" s="3">
        <f t="shared" si="62"/>
        <v>-112.88896751493638</v>
      </c>
      <c r="BK58" s="3"/>
      <c r="BL58" s="3"/>
      <c r="BN58" s="5">
        <f t="shared" si="63"/>
        <v>1093.1734623942796</v>
      </c>
      <c r="BO58" s="5">
        <f t="shared" si="64"/>
        <v>368.48543676211676</v>
      </c>
      <c r="BP58" s="5">
        <f t="shared" si="65"/>
        <v>152.5358319619925</v>
      </c>
      <c r="BQ58" s="5">
        <f t="shared" si="66"/>
        <v>88.635686140076729</v>
      </c>
      <c r="BR58" s="5">
        <f t="shared" si="67"/>
        <v>48.94806548034088</v>
      </c>
      <c r="BS58" s="5">
        <f t="shared" si="68"/>
        <v>12.375548630878637</v>
      </c>
      <c r="BT58" s="5">
        <f t="shared" si="69"/>
        <v>7.4534554254155427</v>
      </c>
      <c r="BX58" s="3">
        <f t="shared" si="31"/>
        <v>973.17346239427957</v>
      </c>
      <c r="BY58" s="3">
        <f t="shared" si="32"/>
        <v>248.48543676211676</v>
      </c>
      <c r="BZ58" s="3">
        <f t="shared" si="33"/>
        <v>32.5358319619925</v>
      </c>
      <c r="CA58" s="3">
        <f t="shared" si="34"/>
        <v>-31.364313859923271</v>
      </c>
      <c r="CB58" s="3">
        <f t="shared" si="35"/>
        <v>-71.051934519659113</v>
      </c>
      <c r="CC58" s="3">
        <f t="shared" si="36"/>
        <v>-107.62445136912136</v>
      </c>
      <c r="CD58" s="3">
        <f t="shared" si="37"/>
        <v>-112.54654457458446</v>
      </c>
      <c r="CE58" s="3"/>
      <c r="CF58" s="3"/>
    </row>
    <row r="59" spans="1:84" x14ac:dyDescent="0.3">
      <c r="A59">
        <v>55</v>
      </c>
      <c r="B59" t="s">
        <v>56</v>
      </c>
      <c r="C59">
        <v>11</v>
      </c>
      <c r="D59">
        <v>0</v>
      </c>
      <c r="E59">
        <v>250</v>
      </c>
      <c r="F59">
        <v>33</v>
      </c>
      <c r="G59">
        <v>7.5</v>
      </c>
      <c r="H59">
        <v>165417.961608162</v>
      </c>
      <c r="I59">
        <v>459494.33780044998</v>
      </c>
      <c r="J59">
        <v>408152.46047678601</v>
      </c>
      <c r="K59">
        <v>1133756.8346577401</v>
      </c>
      <c r="L59">
        <v>14404.221935982099</v>
      </c>
      <c r="M59">
        <v>144042.219359821</v>
      </c>
      <c r="N59">
        <v>13300.564451586401</v>
      </c>
      <c r="O59">
        <v>133005.644515864</v>
      </c>
      <c r="Q59" s="3">
        <f t="shared" si="41"/>
        <v>165417.96160816195</v>
      </c>
      <c r="R59" s="3">
        <f t="shared" si="42"/>
        <v>459494.33780044987</v>
      </c>
      <c r="S59" s="3">
        <f t="shared" si="43"/>
        <v>408152.46047678642</v>
      </c>
      <c r="T59" s="3">
        <f t="shared" si="44"/>
        <v>1133756.8346577401</v>
      </c>
      <c r="U59" s="3">
        <f t="shared" si="45"/>
        <v>14404.221935982099</v>
      </c>
      <c r="V59" s="3">
        <f t="shared" si="46"/>
        <v>144042.219359821</v>
      </c>
      <c r="W59" s="3">
        <f t="shared" si="47"/>
        <v>13300.564451586441</v>
      </c>
      <c r="X59" s="3">
        <f t="shared" si="48"/>
        <v>133005.64451586441</v>
      </c>
      <c r="Z59">
        <f t="shared" si="71"/>
        <v>0.99999999999999967</v>
      </c>
      <c r="AA59">
        <f t="shared" si="70"/>
        <v>0.99999999999999978</v>
      </c>
      <c r="AB59">
        <f t="shared" si="70"/>
        <v>1.0000000000000009</v>
      </c>
      <c r="AC59">
        <f t="shared" si="70"/>
        <v>1</v>
      </c>
      <c r="AD59">
        <f t="shared" si="70"/>
        <v>1</v>
      </c>
      <c r="AE59">
        <f t="shared" si="70"/>
        <v>1</v>
      </c>
      <c r="AF59">
        <f t="shared" si="70"/>
        <v>1.0000000000000031</v>
      </c>
      <c r="AG59">
        <f t="shared" si="70"/>
        <v>1.0000000000000031</v>
      </c>
      <c r="AI59">
        <f t="shared" si="39"/>
        <v>0</v>
      </c>
      <c r="AJ59" s="5">
        <f t="shared" si="72"/>
        <v>165167.96160816195</v>
      </c>
      <c r="AK59" s="5">
        <f t="shared" si="72"/>
        <v>459244.33780044987</v>
      </c>
      <c r="AL59" s="5">
        <f t="shared" si="72"/>
        <v>407902.46047678642</v>
      </c>
      <c r="AM59" s="5">
        <f t="shared" si="72"/>
        <v>1133506.8346577401</v>
      </c>
      <c r="AN59" s="5">
        <f t="shared" si="72"/>
        <v>14154.221935982099</v>
      </c>
      <c r="AO59" s="5">
        <f t="shared" si="72"/>
        <v>143792.219359821</v>
      </c>
      <c r="AP59" s="5">
        <f t="shared" si="72"/>
        <v>13050.564451586441</v>
      </c>
      <c r="AQ59" s="5">
        <f t="shared" si="72"/>
        <v>132755.64451586441</v>
      </c>
      <c r="AR59" s="5"/>
      <c r="AT59" s="5">
        <f t="shared" si="49"/>
        <v>960281.4623988067</v>
      </c>
      <c r="AU59" s="5">
        <f t="shared" si="50"/>
        <v>323690.38058386743</v>
      </c>
      <c r="AV59" s="5">
        <f t="shared" si="51"/>
        <v>133992.76219518232</v>
      </c>
      <c r="AW59" s="5">
        <f t="shared" si="52"/>
        <v>77860.659113416754</v>
      </c>
      <c r="AX59" s="5">
        <f t="shared" si="53"/>
        <v>42997.67742084209</v>
      </c>
      <c r="AY59" s="5">
        <f t="shared" si="54"/>
        <v>10871.110895080828</v>
      </c>
      <c r="AZ59" s="5">
        <f t="shared" si="55"/>
        <v>6547.3736072645897</v>
      </c>
      <c r="BD59" s="3">
        <f t="shared" si="56"/>
        <v>960031.4623988067</v>
      </c>
      <c r="BE59" s="3">
        <f t="shared" si="57"/>
        <v>323440.38058386743</v>
      </c>
      <c r="BF59" s="3">
        <f t="shared" si="58"/>
        <v>133742.76219518232</v>
      </c>
      <c r="BG59" s="3">
        <f t="shared" si="59"/>
        <v>77610.659113416754</v>
      </c>
      <c r="BH59" s="3">
        <f t="shared" si="60"/>
        <v>42747.67742084209</v>
      </c>
      <c r="BI59" s="3">
        <f t="shared" si="61"/>
        <v>10621.110895080828</v>
      </c>
      <c r="BJ59" s="3">
        <f t="shared" si="62"/>
        <v>6297.3736072645897</v>
      </c>
      <c r="BK59" s="3"/>
      <c r="BL59" s="3"/>
      <c r="BN59" s="5">
        <f t="shared" si="63"/>
        <v>886704.29677242937</v>
      </c>
      <c r="BO59" s="5">
        <f t="shared" si="64"/>
        <v>298889.08879969525</v>
      </c>
      <c r="BP59" s="5">
        <f t="shared" si="65"/>
        <v>123726.18094499015</v>
      </c>
      <c r="BQ59" s="5">
        <f t="shared" si="66"/>
        <v>71894.942981548316</v>
      </c>
      <c r="BR59" s="5">
        <f t="shared" si="67"/>
        <v>39703.177467422203</v>
      </c>
      <c r="BS59" s="5">
        <f t="shared" si="68"/>
        <v>10038.161850253915</v>
      </c>
      <c r="BT59" s="5">
        <f t="shared" si="69"/>
        <v>6045.7111143574721</v>
      </c>
      <c r="BX59" s="3">
        <f t="shared" si="31"/>
        <v>886454.29677242937</v>
      </c>
      <c r="BY59" s="3">
        <f t="shared" si="32"/>
        <v>298639.08879969525</v>
      </c>
      <c r="BZ59" s="3">
        <f t="shared" si="33"/>
        <v>123476.18094499015</v>
      </c>
      <c r="CA59" s="3">
        <f t="shared" si="34"/>
        <v>71644.942981548316</v>
      </c>
      <c r="CB59" s="3">
        <f t="shared" si="35"/>
        <v>39453.177467422203</v>
      </c>
      <c r="CC59" s="3">
        <f t="shared" si="36"/>
        <v>9788.161850253915</v>
      </c>
      <c r="CD59" s="3">
        <f t="shared" si="37"/>
        <v>5795.7111143574721</v>
      </c>
      <c r="CE59" s="3"/>
      <c r="CF59" s="3"/>
    </row>
    <row r="60" spans="1:84" x14ac:dyDescent="0.3">
      <c r="A60">
        <v>56</v>
      </c>
      <c r="B60" t="s">
        <v>57</v>
      </c>
      <c r="C60">
        <v>6.2</v>
      </c>
      <c r="D60">
        <v>0</v>
      </c>
      <c r="E60">
        <v>200</v>
      </c>
      <c r="F60">
        <v>123</v>
      </c>
      <c r="G60">
        <v>1.6</v>
      </c>
      <c r="H60">
        <v>16041522.254661201</v>
      </c>
      <c r="I60">
        <v>44559784.040725403</v>
      </c>
      <c r="J60">
        <v>39580869.661194101</v>
      </c>
      <c r="K60">
        <v>109946860.169984</v>
      </c>
      <c r="L60">
        <v>8930.1251841259691</v>
      </c>
      <c r="M60">
        <v>89301.251841259698</v>
      </c>
      <c r="N60">
        <v>9967.0770688978791</v>
      </c>
      <c r="O60">
        <v>99670.770688978795</v>
      </c>
      <c r="Q60" s="3">
        <f t="shared" si="41"/>
        <v>16041522.254661148</v>
      </c>
      <c r="R60" s="3">
        <f t="shared" si="42"/>
        <v>44559784.040725403</v>
      </c>
      <c r="S60" s="3">
        <f t="shared" si="43"/>
        <v>39580869.661194131</v>
      </c>
      <c r="T60" s="3">
        <f t="shared" si="44"/>
        <v>109946860.1699837</v>
      </c>
      <c r="U60" s="3">
        <f t="shared" si="45"/>
        <v>8930.1251841259709</v>
      </c>
      <c r="V60" s="3">
        <f t="shared" si="46"/>
        <v>89301.251841259727</v>
      </c>
      <c r="W60" s="3">
        <f t="shared" si="47"/>
        <v>9967.0770688978755</v>
      </c>
      <c r="X60" s="3">
        <f t="shared" si="48"/>
        <v>99670.770688978766</v>
      </c>
      <c r="Z60">
        <f t="shared" si="71"/>
        <v>0.99999999999999678</v>
      </c>
      <c r="AA60">
        <f t="shared" si="70"/>
        <v>1</v>
      </c>
      <c r="AB60">
        <f t="shared" si="70"/>
        <v>1.0000000000000007</v>
      </c>
      <c r="AC60">
        <f t="shared" si="70"/>
        <v>0.99999999999999734</v>
      </c>
      <c r="AD60">
        <f t="shared" si="70"/>
        <v>1.0000000000000002</v>
      </c>
      <c r="AE60">
        <f t="shared" si="70"/>
        <v>1.0000000000000002</v>
      </c>
      <c r="AF60">
        <f t="shared" si="70"/>
        <v>0.99999999999999967</v>
      </c>
      <c r="AG60">
        <f t="shared" si="70"/>
        <v>0.99999999999999967</v>
      </c>
      <c r="AI60">
        <f t="shared" si="39"/>
        <v>0</v>
      </c>
      <c r="AJ60" s="5">
        <f t="shared" si="72"/>
        <v>16041322.254661148</v>
      </c>
      <c r="AK60" s="5">
        <f t="shared" si="72"/>
        <v>44559584.040725403</v>
      </c>
      <c r="AL60" s="5">
        <f t="shared" si="72"/>
        <v>39580669.661194131</v>
      </c>
      <c r="AM60" s="5">
        <f t="shared" si="72"/>
        <v>109946660.1699837</v>
      </c>
      <c r="AN60" s="5">
        <f t="shared" si="72"/>
        <v>8730.1251841259709</v>
      </c>
      <c r="AO60" s="5">
        <f t="shared" si="72"/>
        <v>89101.251841259727</v>
      </c>
      <c r="AP60" s="5">
        <f t="shared" si="72"/>
        <v>9767.0770688978755</v>
      </c>
      <c r="AQ60" s="5">
        <f t="shared" si="72"/>
        <v>99470.770688978766</v>
      </c>
      <c r="AR60" s="5"/>
      <c r="AT60" s="5">
        <f t="shared" si="49"/>
        <v>595341.67894173146</v>
      </c>
      <c r="AU60" s="5">
        <f t="shared" si="50"/>
        <v>200676.97042979716</v>
      </c>
      <c r="AV60" s="5">
        <f t="shared" si="51"/>
        <v>83070.931945357879</v>
      </c>
      <c r="AW60" s="5">
        <f t="shared" si="52"/>
        <v>48270.946941221468</v>
      </c>
      <c r="AX60" s="5">
        <f t="shared" si="53"/>
        <v>26657.090101868576</v>
      </c>
      <c r="AY60" s="5">
        <f t="shared" si="54"/>
        <v>6739.7171200950734</v>
      </c>
      <c r="AZ60" s="5">
        <f t="shared" si="55"/>
        <v>4059.1478109663512</v>
      </c>
      <c r="BD60" s="3">
        <f t="shared" si="56"/>
        <v>595141.67894173146</v>
      </c>
      <c r="BE60" s="3">
        <f t="shared" si="57"/>
        <v>200476.97042979716</v>
      </c>
      <c r="BF60" s="3">
        <f t="shared" si="58"/>
        <v>82870.931945357879</v>
      </c>
      <c r="BG60" s="3">
        <f t="shared" si="59"/>
        <v>48070.946941221468</v>
      </c>
      <c r="BH60" s="3">
        <f t="shared" si="60"/>
        <v>26457.090101868576</v>
      </c>
      <c r="BI60" s="3">
        <f t="shared" si="61"/>
        <v>6539.7171200950734</v>
      </c>
      <c r="BJ60" s="3">
        <f t="shared" si="62"/>
        <v>3859.1478109663512</v>
      </c>
      <c r="BK60" s="3"/>
      <c r="BL60" s="3"/>
      <c r="BN60" s="5">
        <f t="shared" si="63"/>
        <v>664471.80459319171</v>
      </c>
      <c r="BO60" s="5">
        <f t="shared" si="64"/>
        <v>223979.25997523317</v>
      </c>
      <c r="BP60" s="5">
        <f t="shared" si="65"/>
        <v>92716.99598974768</v>
      </c>
      <c r="BQ60" s="5">
        <f t="shared" si="66"/>
        <v>53876.092264312843</v>
      </c>
      <c r="BR60" s="5">
        <f t="shared" si="67"/>
        <v>29752.468862381716</v>
      </c>
      <c r="BS60" s="5">
        <f t="shared" si="68"/>
        <v>7522.3223161493397</v>
      </c>
      <c r="BT60" s="5">
        <f t="shared" si="69"/>
        <v>4530.4895767717617</v>
      </c>
      <c r="BX60" s="3">
        <f t="shared" si="31"/>
        <v>664271.80459319171</v>
      </c>
      <c r="BY60" s="3">
        <f t="shared" si="32"/>
        <v>223779.25997523317</v>
      </c>
      <c r="BZ60" s="3">
        <f t="shared" si="33"/>
        <v>92516.99598974768</v>
      </c>
      <c r="CA60" s="3">
        <f t="shared" si="34"/>
        <v>53676.092264312843</v>
      </c>
      <c r="CB60" s="3">
        <f t="shared" si="35"/>
        <v>29552.468862381716</v>
      </c>
      <c r="CC60" s="3">
        <f t="shared" si="36"/>
        <v>7322.3223161493397</v>
      </c>
      <c r="CD60" s="3">
        <f t="shared" si="37"/>
        <v>4330.4895767717617</v>
      </c>
      <c r="CE60" s="3"/>
      <c r="CF60" s="3"/>
    </row>
    <row r="61" spans="1:84" x14ac:dyDescent="0.3">
      <c r="A61">
        <v>57</v>
      </c>
      <c r="B61" t="s">
        <v>58</v>
      </c>
      <c r="C61">
        <v>17.5</v>
      </c>
      <c r="D61">
        <v>0</v>
      </c>
      <c r="E61">
        <v>600</v>
      </c>
      <c r="F61">
        <v>90</v>
      </c>
      <c r="G61">
        <v>8</v>
      </c>
      <c r="H61">
        <v>2736989.20074517</v>
      </c>
      <c r="I61">
        <v>7602747.7798477001</v>
      </c>
      <c r="J61">
        <v>6753250.1653521396</v>
      </c>
      <c r="K61">
        <v>18759028.237089299</v>
      </c>
      <c r="L61">
        <v>47587.8910432517</v>
      </c>
      <c r="M61">
        <v>475878.910432517</v>
      </c>
      <c r="N61">
        <v>44613.957873764899</v>
      </c>
      <c r="O61">
        <v>446139.57873764902</v>
      </c>
      <c r="Q61" s="3">
        <f t="shared" si="41"/>
        <v>2736989.20074517</v>
      </c>
      <c r="R61" s="3">
        <f t="shared" si="42"/>
        <v>7602747.7798476946</v>
      </c>
      <c r="S61" s="3">
        <f t="shared" si="43"/>
        <v>6753250.1653521433</v>
      </c>
      <c r="T61" s="3">
        <f t="shared" si="44"/>
        <v>18759028.237089287</v>
      </c>
      <c r="U61" s="3">
        <f t="shared" si="45"/>
        <v>47587.891043251671</v>
      </c>
      <c r="V61" s="3">
        <f t="shared" si="46"/>
        <v>475878.91043251671</v>
      </c>
      <c r="W61" s="3">
        <f t="shared" si="47"/>
        <v>44613.957873764921</v>
      </c>
      <c r="X61" s="3">
        <f t="shared" si="48"/>
        <v>446139.57873764919</v>
      </c>
      <c r="Z61">
        <f t="shared" si="71"/>
        <v>1</v>
      </c>
      <c r="AA61">
        <f t="shared" si="70"/>
        <v>0.99999999999999922</v>
      </c>
      <c r="AB61">
        <f t="shared" si="70"/>
        <v>1.0000000000000004</v>
      </c>
      <c r="AC61">
        <f t="shared" si="70"/>
        <v>0.99999999999999944</v>
      </c>
      <c r="AD61">
        <f t="shared" si="70"/>
        <v>0.99999999999999933</v>
      </c>
      <c r="AE61">
        <f t="shared" si="70"/>
        <v>0.99999999999999933</v>
      </c>
      <c r="AF61">
        <f t="shared" si="70"/>
        <v>1.0000000000000004</v>
      </c>
      <c r="AG61">
        <f t="shared" si="70"/>
        <v>1.0000000000000004</v>
      </c>
      <c r="AI61">
        <f t="shared" si="39"/>
        <v>0</v>
      </c>
      <c r="AJ61" s="5">
        <f t="shared" si="72"/>
        <v>2736389.20074517</v>
      </c>
      <c r="AK61" s="5">
        <f t="shared" si="72"/>
        <v>7602147.7798476946</v>
      </c>
      <c r="AL61" s="5">
        <f t="shared" si="72"/>
        <v>6752650.1653521433</v>
      </c>
      <c r="AM61" s="5">
        <f t="shared" si="72"/>
        <v>18758428.237089287</v>
      </c>
      <c r="AN61" s="5">
        <f t="shared" si="72"/>
        <v>46987.891043251671</v>
      </c>
      <c r="AO61" s="5">
        <f t="shared" si="72"/>
        <v>475278.91043251671</v>
      </c>
      <c r="AP61" s="5">
        <f t="shared" si="72"/>
        <v>44013.957873764921</v>
      </c>
      <c r="AQ61" s="5">
        <f t="shared" si="72"/>
        <v>445539.57873764919</v>
      </c>
      <c r="AR61" s="5"/>
      <c r="AT61" s="5">
        <f t="shared" si="49"/>
        <v>3172526.0695501114</v>
      </c>
      <c r="AU61" s="5">
        <f t="shared" si="50"/>
        <v>1069390.8099607117</v>
      </c>
      <c r="AV61" s="5">
        <f t="shared" si="51"/>
        <v>442678.05621629459</v>
      </c>
      <c r="AW61" s="5">
        <f t="shared" si="52"/>
        <v>257231.84347703602</v>
      </c>
      <c r="AX61" s="5">
        <f t="shared" si="53"/>
        <v>142053.40609925869</v>
      </c>
      <c r="AY61" s="5">
        <f t="shared" si="54"/>
        <v>35915.389466605033</v>
      </c>
      <c r="AZ61" s="5">
        <f t="shared" si="55"/>
        <v>21630.859565114395</v>
      </c>
      <c r="BD61" s="3">
        <f t="shared" si="56"/>
        <v>3171926.0695501114</v>
      </c>
      <c r="BE61" s="3">
        <f t="shared" si="57"/>
        <v>1068790.8099607117</v>
      </c>
      <c r="BF61" s="3">
        <f t="shared" si="58"/>
        <v>442078.05621629459</v>
      </c>
      <c r="BG61" s="3">
        <f t="shared" si="59"/>
        <v>256631.84347703602</v>
      </c>
      <c r="BH61" s="3">
        <f t="shared" si="60"/>
        <v>141453.40609925869</v>
      </c>
      <c r="BI61" s="3">
        <f t="shared" si="61"/>
        <v>35315.389466605033</v>
      </c>
      <c r="BJ61" s="3">
        <f t="shared" si="62"/>
        <v>21030.859565114395</v>
      </c>
      <c r="BK61" s="3"/>
      <c r="BL61" s="3"/>
      <c r="BN61" s="5">
        <f t="shared" si="63"/>
        <v>2974263.8582509942</v>
      </c>
      <c r="BO61" s="5">
        <f t="shared" si="64"/>
        <v>1002560.851095841</v>
      </c>
      <c r="BP61" s="5">
        <f t="shared" si="65"/>
        <v>415013.56161641784</v>
      </c>
      <c r="BQ61" s="5">
        <f t="shared" si="66"/>
        <v>241156.52904737793</v>
      </c>
      <c r="BR61" s="5">
        <f t="shared" si="67"/>
        <v>133175.99365302961</v>
      </c>
      <c r="BS61" s="5">
        <f t="shared" si="68"/>
        <v>33670.911602841443</v>
      </c>
      <c r="BT61" s="5">
        <f t="shared" si="69"/>
        <v>20279.071760802235</v>
      </c>
      <c r="BX61" s="3">
        <f t="shared" si="31"/>
        <v>2973663.8582509942</v>
      </c>
      <c r="BY61" s="3">
        <f t="shared" si="32"/>
        <v>1001960.851095841</v>
      </c>
      <c r="BZ61" s="3">
        <f t="shared" si="33"/>
        <v>414413.56161641784</v>
      </c>
      <c r="CA61" s="3">
        <f t="shared" si="34"/>
        <v>240556.52904737793</v>
      </c>
      <c r="CB61" s="3">
        <f t="shared" si="35"/>
        <v>132575.99365302961</v>
      </c>
      <c r="CC61" s="3">
        <f t="shared" si="36"/>
        <v>33070.911602841443</v>
      </c>
      <c r="CD61" s="3">
        <f t="shared" si="37"/>
        <v>19679.071760802235</v>
      </c>
      <c r="CE61" s="3"/>
      <c r="CF61" s="3"/>
    </row>
    <row r="62" spans="1:84" x14ac:dyDescent="0.3">
      <c r="A62">
        <v>58</v>
      </c>
      <c r="B62" t="s">
        <v>59</v>
      </c>
      <c r="C62">
        <v>3.75</v>
      </c>
      <c r="D62">
        <v>0</v>
      </c>
      <c r="E62">
        <v>500</v>
      </c>
      <c r="F62">
        <v>230</v>
      </c>
      <c r="G62">
        <v>0.6</v>
      </c>
      <c r="H62">
        <v>145917590.042247</v>
      </c>
      <c r="I62">
        <v>405326639.00624198</v>
      </c>
      <c r="J62">
        <v>360037222.21932799</v>
      </c>
      <c r="K62">
        <v>1000103395.05369</v>
      </c>
      <c r="L62">
        <v>4180.7465905436902</v>
      </c>
      <c r="M62">
        <v>41807.465905436897</v>
      </c>
      <c r="N62">
        <v>5904.5174427114598</v>
      </c>
      <c r="O62">
        <v>59045.174427114602</v>
      </c>
      <c r="Q62" s="3">
        <f t="shared" si="41"/>
        <v>145917590.04224694</v>
      </c>
      <c r="R62" s="3">
        <f t="shared" si="42"/>
        <v>405326639.0062415</v>
      </c>
      <c r="S62" s="3">
        <f t="shared" si="43"/>
        <v>360037222.21932817</v>
      </c>
      <c r="T62" s="3">
        <f t="shared" si="44"/>
        <v>1000103395.0536895</v>
      </c>
      <c r="U62" s="3">
        <f t="shared" si="45"/>
        <v>4180.7465905436939</v>
      </c>
      <c r="V62" s="3">
        <f t="shared" si="46"/>
        <v>41807.46590543694</v>
      </c>
      <c r="W62" s="3">
        <f t="shared" si="47"/>
        <v>5904.5174427114625</v>
      </c>
      <c r="X62" s="3">
        <f t="shared" si="48"/>
        <v>59045.174427114631</v>
      </c>
      <c r="Z62">
        <f t="shared" si="71"/>
        <v>0.99999999999999956</v>
      </c>
      <c r="AA62">
        <f t="shared" si="70"/>
        <v>0.99999999999999878</v>
      </c>
      <c r="AB62">
        <f t="shared" si="70"/>
        <v>1.0000000000000004</v>
      </c>
      <c r="AC62">
        <f t="shared" si="70"/>
        <v>0.99999999999999956</v>
      </c>
      <c r="AD62">
        <f t="shared" si="70"/>
        <v>1.0000000000000009</v>
      </c>
      <c r="AE62">
        <f t="shared" si="70"/>
        <v>1.0000000000000011</v>
      </c>
      <c r="AF62">
        <f t="shared" si="70"/>
        <v>1.0000000000000004</v>
      </c>
      <c r="AG62">
        <f t="shared" si="70"/>
        <v>1.0000000000000004</v>
      </c>
      <c r="AI62">
        <f t="shared" si="39"/>
        <v>0</v>
      </c>
      <c r="AJ62" s="5">
        <f t="shared" si="72"/>
        <v>145917090.04224694</v>
      </c>
      <c r="AK62" s="5">
        <f t="shared" si="72"/>
        <v>405326139.0062415</v>
      </c>
      <c r="AL62" s="5">
        <f t="shared" si="72"/>
        <v>360036722.21932817</v>
      </c>
      <c r="AM62" s="5">
        <f t="shared" si="72"/>
        <v>1000102895.0536895</v>
      </c>
      <c r="AN62" s="5">
        <f t="shared" si="72"/>
        <v>3680.7465905436939</v>
      </c>
      <c r="AO62" s="5">
        <f t="shared" si="72"/>
        <v>41307.46590543694</v>
      </c>
      <c r="AP62" s="5">
        <f t="shared" si="72"/>
        <v>5404.5174427114625</v>
      </c>
      <c r="AQ62" s="5">
        <f t="shared" si="72"/>
        <v>58545.174427114631</v>
      </c>
      <c r="AR62" s="5"/>
      <c r="AT62" s="5">
        <f t="shared" si="49"/>
        <v>278716.4393695796</v>
      </c>
      <c r="AU62" s="5">
        <f t="shared" si="50"/>
        <v>93949.36158525155</v>
      </c>
      <c r="AV62" s="5">
        <f t="shared" si="51"/>
        <v>38890.665958545993</v>
      </c>
      <c r="AW62" s="5">
        <f t="shared" si="52"/>
        <v>22598.6302191551</v>
      </c>
      <c r="AX62" s="5">
        <f t="shared" si="53"/>
        <v>12479.840568787145</v>
      </c>
      <c r="AY62" s="5">
        <f t="shared" si="54"/>
        <v>3155.2804456933536</v>
      </c>
      <c r="AZ62" s="5">
        <f t="shared" si="55"/>
        <v>1900.3393593380429</v>
      </c>
      <c r="BD62" s="3">
        <f t="shared" si="56"/>
        <v>278216.4393695796</v>
      </c>
      <c r="BE62" s="3">
        <f t="shared" si="57"/>
        <v>93449.36158525155</v>
      </c>
      <c r="BF62" s="3">
        <f t="shared" si="58"/>
        <v>38390.665958545993</v>
      </c>
      <c r="BG62" s="3">
        <f t="shared" si="59"/>
        <v>22098.6302191551</v>
      </c>
      <c r="BH62" s="3">
        <f t="shared" si="60"/>
        <v>11979.840568787145</v>
      </c>
      <c r="BI62" s="3">
        <f t="shared" si="61"/>
        <v>2655.2804456933536</v>
      </c>
      <c r="BJ62" s="3">
        <f t="shared" si="62"/>
        <v>1400.3393593380429</v>
      </c>
      <c r="BK62" s="3"/>
      <c r="BL62" s="3"/>
      <c r="BN62" s="5">
        <f t="shared" si="63"/>
        <v>393634.49618076411</v>
      </c>
      <c r="BO62" s="5">
        <f t="shared" si="64"/>
        <v>132685.78522947108</v>
      </c>
      <c r="BP62" s="5">
        <f t="shared" si="65"/>
        <v>54925.743653129888</v>
      </c>
      <c r="BQ62" s="5">
        <f t="shared" si="66"/>
        <v>31916.310501143038</v>
      </c>
      <c r="BR62" s="5">
        <f t="shared" si="67"/>
        <v>17625.425202123766</v>
      </c>
      <c r="BS62" s="5">
        <f t="shared" si="68"/>
        <v>4456.2395794048771</v>
      </c>
      <c r="BT62" s="5">
        <f t="shared" si="69"/>
        <v>2683.8715648688462</v>
      </c>
      <c r="BX62" s="3">
        <f t="shared" si="31"/>
        <v>393134.49618076411</v>
      </c>
      <c r="BY62" s="3">
        <f t="shared" si="32"/>
        <v>132185.78522947108</v>
      </c>
      <c r="BZ62" s="3">
        <f t="shared" si="33"/>
        <v>54425.743653129888</v>
      </c>
      <c r="CA62" s="3">
        <f t="shared" si="34"/>
        <v>31416.310501143038</v>
      </c>
      <c r="CB62" s="3">
        <f t="shared" si="35"/>
        <v>17125.425202123766</v>
      </c>
      <c r="CC62" s="3">
        <f t="shared" si="36"/>
        <v>3956.2395794048771</v>
      </c>
      <c r="CD62" s="3">
        <f t="shared" si="37"/>
        <v>2183.8715648688462</v>
      </c>
      <c r="CE62" s="3"/>
      <c r="CF62" s="3"/>
    </row>
    <row r="63" spans="1:84" x14ac:dyDescent="0.3">
      <c r="A63">
        <v>59</v>
      </c>
      <c r="B63" t="s">
        <v>60</v>
      </c>
      <c r="C63">
        <v>30</v>
      </c>
      <c r="D63">
        <v>0</v>
      </c>
      <c r="E63">
        <v>300</v>
      </c>
      <c r="F63">
        <v>0.4</v>
      </c>
      <c r="G63">
        <v>8</v>
      </c>
      <c r="H63">
        <v>158.88191278702101</v>
      </c>
      <c r="I63">
        <v>441.33864663061502</v>
      </c>
      <c r="J63">
        <v>392.02540642407001</v>
      </c>
      <c r="K63">
        <v>1088.95946228908</v>
      </c>
      <c r="L63">
        <v>14130.472386323599</v>
      </c>
      <c r="M63">
        <v>141304.72386323599</v>
      </c>
      <c r="N63">
        <v>25821.556018480602</v>
      </c>
      <c r="O63">
        <v>258215.560184806</v>
      </c>
      <c r="Q63" s="3">
        <f t="shared" si="41"/>
        <v>158.88191278702124</v>
      </c>
      <c r="R63" s="3">
        <f t="shared" si="42"/>
        <v>441.33864663061462</v>
      </c>
      <c r="S63" s="3">
        <f t="shared" si="43"/>
        <v>392.02540642407007</v>
      </c>
      <c r="T63" s="3">
        <f t="shared" si="44"/>
        <v>1088.9594622890836</v>
      </c>
      <c r="U63" s="3">
        <f t="shared" si="45"/>
        <v>14130.472386323576</v>
      </c>
      <c r="V63" s="3">
        <f t="shared" si="46"/>
        <v>141304.72386323579</v>
      </c>
      <c r="W63" s="3">
        <f t="shared" si="47"/>
        <v>25821.556018480565</v>
      </c>
      <c r="X63" s="3">
        <f t="shared" si="48"/>
        <v>258215.56018480565</v>
      </c>
      <c r="Z63">
        <f t="shared" si="71"/>
        <v>1.0000000000000013</v>
      </c>
      <c r="AA63">
        <f t="shared" si="70"/>
        <v>0.99999999999999911</v>
      </c>
      <c r="AB63">
        <f t="shared" si="70"/>
        <v>1.0000000000000002</v>
      </c>
      <c r="AC63">
        <f t="shared" si="70"/>
        <v>1.0000000000000033</v>
      </c>
      <c r="AD63">
        <f t="shared" si="70"/>
        <v>0.99999999999999833</v>
      </c>
      <c r="AE63">
        <f t="shared" si="70"/>
        <v>0.99999999999999856</v>
      </c>
      <c r="AF63">
        <f t="shared" si="70"/>
        <v>0.99999999999999856</v>
      </c>
      <c r="AG63">
        <f t="shared" si="70"/>
        <v>0.99999999999999867</v>
      </c>
      <c r="AI63">
        <f t="shared" si="39"/>
        <v>0</v>
      </c>
      <c r="AJ63" s="5">
        <f t="shared" si="72"/>
        <v>-141.11808721297876</v>
      </c>
      <c r="AK63" s="5">
        <f t="shared" si="72"/>
        <v>141.33864663061462</v>
      </c>
      <c r="AL63" s="5">
        <f t="shared" si="72"/>
        <v>92.02540642407007</v>
      </c>
      <c r="AM63" s="5">
        <f t="shared" si="72"/>
        <v>788.9594622890836</v>
      </c>
      <c r="AN63" s="5">
        <f t="shared" si="72"/>
        <v>13830.472386323576</v>
      </c>
      <c r="AO63" s="5">
        <f t="shared" si="72"/>
        <v>141004.72386323579</v>
      </c>
      <c r="AP63" s="5">
        <f t="shared" si="72"/>
        <v>25521.556018480565</v>
      </c>
      <c r="AQ63" s="5">
        <f t="shared" si="72"/>
        <v>257915.56018480565</v>
      </c>
      <c r="AR63" s="5"/>
      <c r="AT63" s="5">
        <f t="shared" si="49"/>
        <v>942031.49242157186</v>
      </c>
      <c r="AU63" s="5">
        <f t="shared" si="50"/>
        <v>317538.7053106422</v>
      </c>
      <c r="AV63" s="5">
        <f t="shared" si="51"/>
        <v>131446.25475649841</v>
      </c>
      <c r="AW63" s="5">
        <f t="shared" si="52"/>
        <v>76380.931817965276</v>
      </c>
      <c r="AX63" s="5">
        <f t="shared" si="53"/>
        <v>42180.514586040525</v>
      </c>
      <c r="AY63" s="5">
        <f t="shared" si="54"/>
        <v>10664.507461376284</v>
      </c>
      <c r="AZ63" s="5">
        <f t="shared" si="55"/>
        <v>6422.9419937834446</v>
      </c>
      <c r="BD63" s="3">
        <f t="shared" si="56"/>
        <v>941731.49242157186</v>
      </c>
      <c r="BE63" s="3">
        <f t="shared" si="57"/>
        <v>317238.7053106422</v>
      </c>
      <c r="BF63" s="3">
        <f t="shared" si="58"/>
        <v>131146.25475649841</v>
      </c>
      <c r="BG63" s="3">
        <f t="shared" si="59"/>
        <v>76080.931817965276</v>
      </c>
      <c r="BH63" s="3">
        <f t="shared" si="60"/>
        <v>41880.514586040525</v>
      </c>
      <c r="BI63" s="3">
        <f t="shared" si="61"/>
        <v>10364.507461376284</v>
      </c>
      <c r="BJ63" s="3">
        <f t="shared" si="62"/>
        <v>6122.9419937834446</v>
      </c>
      <c r="BK63" s="3"/>
      <c r="BL63" s="3"/>
      <c r="BN63" s="5">
        <f t="shared" si="63"/>
        <v>1721437.0678987042</v>
      </c>
      <c r="BO63" s="5">
        <f t="shared" si="64"/>
        <v>580259.68580855208</v>
      </c>
      <c r="BP63" s="5">
        <f t="shared" si="65"/>
        <v>240200.52110214482</v>
      </c>
      <c r="BQ63" s="5">
        <f t="shared" si="66"/>
        <v>139575.97847827332</v>
      </c>
      <c r="BR63" s="5">
        <f t="shared" si="67"/>
        <v>77079.271696956901</v>
      </c>
      <c r="BS63" s="5">
        <f t="shared" si="68"/>
        <v>19487.966806400429</v>
      </c>
      <c r="BT63" s="5">
        <f t="shared" si="69"/>
        <v>11737.070917491164</v>
      </c>
      <c r="BX63" s="3">
        <f t="shared" si="31"/>
        <v>1721137.0678987042</v>
      </c>
      <c r="BY63" s="3">
        <f t="shared" si="32"/>
        <v>579959.68580855208</v>
      </c>
      <c r="BZ63" s="3">
        <f t="shared" si="33"/>
        <v>239900.52110214482</v>
      </c>
      <c r="CA63" s="3">
        <f t="shared" si="34"/>
        <v>139275.97847827332</v>
      </c>
      <c r="CB63" s="3">
        <f t="shared" si="35"/>
        <v>76779.271696956901</v>
      </c>
      <c r="CC63" s="3">
        <f t="shared" si="36"/>
        <v>19187.966806400429</v>
      </c>
      <c r="CD63" s="3">
        <f t="shared" si="37"/>
        <v>11437.070917491164</v>
      </c>
      <c r="CE63" s="3"/>
      <c r="CF63" s="3"/>
    </row>
    <row r="64" spans="1:84" x14ac:dyDescent="0.3">
      <c r="A64">
        <v>60</v>
      </c>
      <c r="B64" t="s">
        <v>61</v>
      </c>
      <c r="C64">
        <v>3</v>
      </c>
      <c r="D64">
        <v>0</v>
      </c>
      <c r="E64">
        <v>600</v>
      </c>
      <c r="F64">
        <v>0.01</v>
      </c>
      <c r="G64">
        <v>8</v>
      </c>
      <c r="H64">
        <v>9.9301195491900002E-4</v>
      </c>
      <c r="I64">
        <v>2.7583665414410001E-3</v>
      </c>
      <c r="J64">
        <v>2.4501587901500001E-3</v>
      </c>
      <c r="K64">
        <v>6.8059966393069996E-3</v>
      </c>
      <c r="L64">
        <v>89.541020823366097</v>
      </c>
      <c r="M64">
        <v>895.41020823366102</v>
      </c>
      <c r="N64">
        <v>85.381624208599305</v>
      </c>
      <c r="O64">
        <v>853.81624208599305</v>
      </c>
      <c r="Q64" s="3">
        <f t="shared" si="41"/>
        <v>9.9301195491888292E-4</v>
      </c>
      <c r="R64" s="3">
        <f t="shared" si="42"/>
        <v>2.7583665414413414E-3</v>
      </c>
      <c r="S64" s="3">
        <f t="shared" si="43"/>
        <v>2.4501587901504382E-3</v>
      </c>
      <c r="T64" s="3">
        <f t="shared" si="44"/>
        <v>6.8059966393067724E-3</v>
      </c>
      <c r="U64" s="3">
        <f t="shared" si="45"/>
        <v>89.541020823366125</v>
      </c>
      <c r="V64" s="3">
        <f t="shared" si="46"/>
        <v>895.41020823366125</v>
      </c>
      <c r="W64" s="3">
        <f t="shared" si="47"/>
        <v>85.381624208599277</v>
      </c>
      <c r="X64" s="3">
        <f t="shared" si="48"/>
        <v>853.81624208599283</v>
      </c>
      <c r="Z64">
        <f t="shared" si="71"/>
        <v>0.99999999999988209</v>
      </c>
      <c r="AA64">
        <f t="shared" si="70"/>
        <v>1.0000000000001237</v>
      </c>
      <c r="AB64">
        <f t="shared" si="70"/>
        <v>1.0000000000001787</v>
      </c>
      <c r="AC64">
        <f t="shared" si="70"/>
        <v>0.99999999999996658</v>
      </c>
      <c r="AD64">
        <f t="shared" si="70"/>
        <v>1.0000000000000002</v>
      </c>
      <c r="AE64">
        <f t="shared" si="70"/>
        <v>1.0000000000000002</v>
      </c>
      <c r="AF64">
        <f t="shared" si="70"/>
        <v>0.99999999999999967</v>
      </c>
      <c r="AG64">
        <f t="shared" si="70"/>
        <v>0.99999999999999978</v>
      </c>
      <c r="AI64">
        <f t="shared" si="39"/>
        <v>0</v>
      </c>
      <c r="AJ64" s="5">
        <f t="shared" si="72"/>
        <v>-599.99900698804504</v>
      </c>
      <c r="AK64" s="5">
        <f t="shared" si="72"/>
        <v>-599.99724163345854</v>
      </c>
      <c r="AL64" s="5">
        <f t="shared" si="72"/>
        <v>-599.99754984120989</v>
      </c>
      <c r="AM64" s="5">
        <f t="shared" si="72"/>
        <v>-599.99319400336071</v>
      </c>
      <c r="AN64" s="5">
        <f t="shared" si="72"/>
        <v>-510.45897917663387</v>
      </c>
      <c r="AO64" s="5">
        <f t="shared" si="72"/>
        <v>295.41020823366125</v>
      </c>
      <c r="AP64" s="5">
        <f t="shared" si="72"/>
        <v>-514.61837579140069</v>
      </c>
      <c r="AQ64" s="5">
        <f t="shared" si="72"/>
        <v>253.81624208599283</v>
      </c>
      <c r="AR64" s="5"/>
      <c r="AT64" s="5">
        <f t="shared" si="49"/>
        <v>5969.4013882244089</v>
      </c>
      <c r="AU64" s="5">
        <f t="shared" si="50"/>
        <v>2012.1577713115983</v>
      </c>
      <c r="AV64" s="5">
        <f t="shared" si="51"/>
        <v>832.93972858945233</v>
      </c>
      <c r="AW64" s="5">
        <f t="shared" si="52"/>
        <v>484.00551796414118</v>
      </c>
      <c r="AX64" s="5">
        <f t="shared" si="53"/>
        <v>267.28662932348095</v>
      </c>
      <c r="AY64" s="5">
        <f t="shared" si="54"/>
        <v>67.578128923295182</v>
      </c>
      <c r="AZ64" s="5">
        <f t="shared" si="55"/>
        <v>40.700464010620969</v>
      </c>
      <c r="BD64" s="3">
        <f t="shared" si="56"/>
        <v>5369.4013882244089</v>
      </c>
      <c r="BE64" s="3">
        <f t="shared" si="57"/>
        <v>1412.1577713115983</v>
      </c>
      <c r="BF64" s="3">
        <f t="shared" si="58"/>
        <v>232.93972858945233</v>
      </c>
      <c r="BG64" s="3">
        <f t="shared" si="59"/>
        <v>-115.99448203585882</v>
      </c>
      <c r="BH64" s="3">
        <f t="shared" si="60"/>
        <v>-332.71337067651905</v>
      </c>
      <c r="BI64" s="3">
        <f t="shared" si="61"/>
        <v>-532.42187107670486</v>
      </c>
      <c r="BJ64" s="3">
        <f t="shared" si="62"/>
        <v>-559.29953598937902</v>
      </c>
      <c r="BK64" s="3"/>
      <c r="BL64" s="3"/>
      <c r="BN64" s="5">
        <f t="shared" si="63"/>
        <v>5692.1082805732849</v>
      </c>
      <c r="BO64" s="5">
        <f t="shared" si="64"/>
        <v>1918.6881844629052</v>
      </c>
      <c r="BP64" s="5">
        <f t="shared" si="65"/>
        <v>794.24766705673755</v>
      </c>
      <c r="BQ64" s="5">
        <f t="shared" si="66"/>
        <v>461.52229301945556</v>
      </c>
      <c r="BR64" s="5">
        <f t="shared" si="67"/>
        <v>254.87052002566949</v>
      </c>
      <c r="BS64" s="5">
        <f t="shared" si="68"/>
        <v>64.438961666867385</v>
      </c>
      <c r="BT64" s="5">
        <f t="shared" si="69"/>
        <v>38.80982918572694</v>
      </c>
      <c r="BX64" s="3">
        <f t="shared" si="31"/>
        <v>5092.1082805732849</v>
      </c>
      <c r="BY64" s="3">
        <f t="shared" si="32"/>
        <v>1318.6881844629052</v>
      </c>
      <c r="BZ64" s="3">
        <f t="shared" si="33"/>
        <v>194.24766705673755</v>
      </c>
      <c r="CA64" s="3">
        <f t="shared" si="34"/>
        <v>-138.47770698054444</v>
      </c>
      <c r="CB64" s="3">
        <f t="shared" si="35"/>
        <v>-345.12947997433048</v>
      </c>
      <c r="CC64" s="3">
        <f t="shared" si="36"/>
        <v>-535.56103833313261</v>
      </c>
      <c r="CD64" s="3">
        <f t="shared" si="37"/>
        <v>-561.19017081427307</v>
      </c>
      <c r="CE64" s="3"/>
      <c r="CF64" s="3"/>
    </row>
    <row r="65" spans="1:84" x14ac:dyDescent="0.3">
      <c r="A65">
        <v>61</v>
      </c>
      <c r="B65" t="s">
        <v>62</v>
      </c>
      <c r="C65">
        <v>10</v>
      </c>
      <c r="D65">
        <v>0</v>
      </c>
      <c r="E65">
        <v>100</v>
      </c>
      <c r="F65">
        <v>0.01</v>
      </c>
      <c r="G65">
        <v>4</v>
      </c>
      <c r="H65">
        <v>4.4133864663062003E-2</v>
      </c>
      <c r="I65">
        <v>0.122594068508504</v>
      </c>
      <c r="J65">
        <v>0.108895946228908</v>
      </c>
      <c r="K65">
        <v>0.30248873952474498</v>
      </c>
      <c r="L65">
        <v>1010.71457046484</v>
      </c>
      <c r="M65">
        <v>10107.145704648399</v>
      </c>
      <c r="N65">
        <v>1167.96788496369</v>
      </c>
      <c r="O65">
        <v>11679.678849636901</v>
      </c>
      <c r="Q65" s="3">
        <f t="shared" si="41"/>
        <v>4.4133864663061462E-2</v>
      </c>
      <c r="R65" s="3">
        <f t="shared" si="42"/>
        <v>0.12259406850850406</v>
      </c>
      <c r="S65" s="3">
        <f t="shared" si="43"/>
        <v>0.10889594622890836</v>
      </c>
      <c r="T65" s="3">
        <f t="shared" si="44"/>
        <v>0.30248873952474542</v>
      </c>
      <c r="U65" s="3">
        <f t="shared" si="45"/>
        <v>1010.7145704648352</v>
      </c>
      <c r="V65" s="3">
        <f t="shared" si="46"/>
        <v>10107.145704648352</v>
      </c>
      <c r="W65" s="3">
        <f t="shared" si="47"/>
        <v>1167.9678849636896</v>
      </c>
      <c r="X65" s="3">
        <f t="shared" si="48"/>
        <v>11679.678849636895</v>
      </c>
      <c r="Z65">
        <f t="shared" si="71"/>
        <v>0.99999999999998779</v>
      </c>
      <c r="AA65">
        <f t="shared" si="70"/>
        <v>1.0000000000000004</v>
      </c>
      <c r="AB65">
        <f t="shared" si="70"/>
        <v>1.0000000000000033</v>
      </c>
      <c r="AC65">
        <f t="shared" si="70"/>
        <v>1.0000000000000016</v>
      </c>
      <c r="AD65">
        <f t="shared" si="70"/>
        <v>0.99999999999999523</v>
      </c>
      <c r="AE65">
        <f t="shared" si="70"/>
        <v>0.99999999999999534</v>
      </c>
      <c r="AF65">
        <f t="shared" si="70"/>
        <v>0.99999999999999956</v>
      </c>
      <c r="AG65">
        <f t="shared" si="70"/>
        <v>0.99999999999999956</v>
      </c>
      <c r="AI65">
        <f t="shared" si="39"/>
        <v>0</v>
      </c>
      <c r="AJ65" s="5">
        <f t="shared" si="72"/>
        <v>-99.955866135336933</v>
      </c>
      <c r="AK65" s="5">
        <f t="shared" si="72"/>
        <v>-99.877405931491495</v>
      </c>
      <c r="AL65" s="5">
        <f t="shared" si="72"/>
        <v>-99.891104053771087</v>
      </c>
      <c r="AM65" s="5">
        <f t="shared" si="72"/>
        <v>-99.697511260475252</v>
      </c>
      <c r="AN65" s="5">
        <f t="shared" si="72"/>
        <v>910.71457046483522</v>
      </c>
      <c r="AO65" s="5">
        <f t="shared" si="72"/>
        <v>10007.145704648352</v>
      </c>
      <c r="AP65" s="5">
        <f t="shared" si="72"/>
        <v>1067.9678849636896</v>
      </c>
      <c r="AQ65" s="5">
        <f t="shared" si="72"/>
        <v>11579.678849636895</v>
      </c>
      <c r="AR65" s="5"/>
      <c r="AT65" s="5">
        <f t="shared" si="49"/>
        <v>67380.971364322351</v>
      </c>
      <c r="AU65" s="5">
        <f t="shared" si="50"/>
        <v>22712.686976737874</v>
      </c>
      <c r="AV65" s="5">
        <f t="shared" si="51"/>
        <v>9401.996004324048</v>
      </c>
      <c r="AW65" s="5">
        <f t="shared" si="52"/>
        <v>5463.322002512622</v>
      </c>
      <c r="AX65" s="5">
        <f t="shared" si="53"/>
        <v>3017.0584192980159</v>
      </c>
      <c r="AY65" s="5">
        <f t="shared" si="54"/>
        <v>762.8034494074227</v>
      </c>
      <c r="AZ65" s="5">
        <f t="shared" si="55"/>
        <v>459.41571384765234</v>
      </c>
      <c r="BD65" s="3">
        <f t="shared" si="56"/>
        <v>67280.971364322351</v>
      </c>
      <c r="BE65" s="3">
        <f t="shared" si="57"/>
        <v>22612.686976737874</v>
      </c>
      <c r="BF65" s="3">
        <f t="shared" si="58"/>
        <v>9301.996004324048</v>
      </c>
      <c r="BG65" s="3">
        <f t="shared" si="59"/>
        <v>5363.322002512622</v>
      </c>
      <c r="BH65" s="3">
        <f t="shared" si="60"/>
        <v>2917.0584192980159</v>
      </c>
      <c r="BI65" s="3">
        <f t="shared" si="61"/>
        <v>662.8034494074227</v>
      </c>
      <c r="BJ65" s="3">
        <f t="shared" si="62"/>
        <v>359.41571384765234</v>
      </c>
      <c r="BK65" s="3"/>
      <c r="BL65" s="3"/>
      <c r="BN65" s="5">
        <f t="shared" si="63"/>
        <v>77864.525664245972</v>
      </c>
      <c r="BO65" s="5">
        <f t="shared" si="64"/>
        <v>26246.469325026734</v>
      </c>
      <c r="BP65" s="5">
        <f t="shared" si="65"/>
        <v>10864.817534545949</v>
      </c>
      <c r="BQ65" s="5">
        <f t="shared" si="66"/>
        <v>6313.339918722646</v>
      </c>
      <c r="BR65" s="5">
        <f t="shared" si="67"/>
        <v>3486.4712983990735</v>
      </c>
      <c r="BS65" s="5">
        <f t="shared" si="68"/>
        <v>881.48519619901094</v>
      </c>
      <c r="BT65" s="5">
        <f t="shared" si="69"/>
        <v>530.89449316531341</v>
      </c>
      <c r="BX65" s="3">
        <f t="shared" si="31"/>
        <v>77764.525664245972</v>
      </c>
      <c r="BY65" s="3">
        <f t="shared" si="32"/>
        <v>26146.469325026734</v>
      </c>
      <c r="BZ65" s="3">
        <f t="shared" si="33"/>
        <v>10764.817534545949</v>
      </c>
      <c r="CA65" s="3">
        <f t="shared" si="34"/>
        <v>6213.339918722646</v>
      </c>
      <c r="CB65" s="3">
        <f t="shared" si="35"/>
        <v>3386.4712983990735</v>
      </c>
      <c r="CC65" s="3">
        <f t="shared" si="36"/>
        <v>781.48519619901094</v>
      </c>
      <c r="CD65" s="3">
        <f t="shared" si="37"/>
        <v>430.89449316531341</v>
      </c>
      <c r="CE65" s="3"/>
      <c r="CF65" s="3"/>
    </row>
    <row r="66" spans="1:84" x14ac:dyDescent="0.3">
      <c r="A66">
        <v>62</v>
      </c>
      <c r="B66" t="s">
        <v>63</v>
      </c>
      <c r="C66">
        <v>6</v>
      </c>
      <c r="D66">
        <v>0</v>
      </c>
      <c r="E66">
        <v>175</v>
      </c>
      <c r="F66">
        <v>0.01</v>
      </c>
      <c r="G66">
        <v>8</v>
      </c>
      <c r="H66">
        <v>3.9720478196760001E-3</v>
      </c>
      <c r="I66">
        <v>1.1033466165764999E-2</v>
      </c>
      <c r="J66">
        <v>9.8006351606020007E-3</v>
      </c>
      <c r="K66">
        <v>2.7223986557226999E-2</v>
      </c>
      <c r="L66">
        <v>358.16408329346399</v>
      </c>
      <c r="M66">
        <v>3581.64083293464</v>
      </c>
      <c r="N66">
        <v>341.52649683439699</v>
      </c>
      <c r="O66">
        <v>3415.2649683439699</v>
      </c>
      <c r="Q66" s="3">
        <f t="shared" si="41"/>
        <v>3.9720478196755317E-3</v>
      </c>
      <c r="R66" s="3">
        <f t="shared" si="42"/>
        <v>1.1033466165765365E-2</v>
      </c>
      <c r="S66" s="3">
        <f t="shared" si="43"/>
        <v>9.8006351606017526E-3</v>
      </c>
      <c r="T66" s="3">
        <f t="shared" si="44"/>
        <v>2.7223986557227089E-2</v>
      </c>
      <c r="U66" s="3">
        <f t="shared" si="45"/>
        <v>358.1640832934645</v>
      </c>
      <c r="V66" s="3">
        <f t="shared" si="46"/>
        <v>3581.640832934645</v>
      </c>
      <c r="W66" s="3">
        <f t="shared" si="47"/>
        <v>341.52649683439711</v>
      </c>
      <c r="X66" s="3">
        <f t="shared" si="48"/>
        <v>3415.2649683439713</v>
      </c>
      <c r="Z66">
        <f t="shared" si="71"/>
        <v>0.99999999999988209</v>
      </c>
      <c r="AA66">
        <f t="shared" si="70"/>
        <v>1.0000000000000331</v>
      </c>
      <c r="AB66">
        <f t="shared" si="70"/>
        <v>0.99999999999997469</v>
      </c>
      <c r="AC66">
        <f t="shared" si="70"/>
        <v>1.0000000000000033</v>
      </c>
      <c r="AD66">
        <f t="shared" si="70"/>
        <v>1.0000000000000013</v>
      </c>
      <c r="AE66">
        <f t="shared" si="70"/>
        <v>1.0000000000000013</v>
      </c>
      <c r="AF66">
        <f t="shared" si="70"/>
        <v>1.0000000000000002</v>
      </c>
      <c r="AG66">
        <f t="shared" si="70"/>
        <v>1.0000000000000004</v>
      </c>
      <c r="AI66">
        <f t="shared" si="39"/>
        <v>0</v>
      </c>
      <c r="AJ66" s="5">
        <f t="shared" si="72"/>
        <v>-174.99602795218033</v>
      </c>
      <c r="AK66" s="5">
        <f t="shared" si="72"/>
        <v>-174.98896653383423</v>
      </c>
      <c r="AL66" s="5">
        <f t="shared" si="72"/>
        <v>-174.99019936483938</v>
      </c>
      <c r="AM66" s="5">
        <f t="shared" si="72"/>
        <v>-174.97277601344277</v>
      </c>
      <c r="AN66" s="5">
        <f t="shared" si="72"/>
        <v>183.1640832934645</v>
      </c>
      <c r="AO66" s="5">
        <f t="shared" si="72"/>
        <v>3406.640832934645</v>
      </c>
      <c r="AP66" s="5">
        <f t="shared" si="72"/>
        <v>166.52649683439711</v>
      </c>
      <c r="AQ66" s="5">
        <f t="shared" si="72"/>
        <v>3240.2649683439713</v>
      </c>
      <c r="AR66" s="5"/>
      <c r="AT66" s="5">
        <f t="shared" si="49"/>
        <v>23877.605552897636</v>
      </c>
      <c r="AU66" s="5">
        <f t="shared" si="50"/>
        <v>8048.631085246393</v>
      </c>
      <c r="AV66" s="5">
        <f t="shared" si="51"/>
        <v>3331.7589143578093</v>
      </c>
      <c r="AW66" s="5">
        <f t="shared" si="52"/>
        <v>1936.0220718565647</v>
      </c>
      <c r="AX66" s="5">
        <f t="shared" si="53"/>
        <v>1069.1465172939238</v>
      </c>
      <c r="AY66" s="5">
        <f t="shared" si="54"/>
        <v>270.31251569318073</v>
      </c>
      <c r="AZ66" s="5">
        <f t="shared" si="55"/>
        <v>162.80185604248388</v>
      </c>
      <c r="BD66" s="3">
        <f t="shared" si="56"/>
        <v>23702.605552897636</v>
      </c>
      <c r="BE66" s="3">
        <f t="shared" si="57"/>
        <v>7873.631085246393</v>
      </c>
      <c r="BF66" s="3">
        <f t="shared" si="58"/>
        <v>3156.7589143578093</v>
      </c>
      <c r="BG66" s="3">
        <f t="shared" si="59"/>
        <v>1761.0220718565647</v>
      </c>
      <c r="BH66" s="3">
        <f t="shared" si="60"/>
        <v>894.14651729392381</v>
      </c>
      <c r="BI66" s="3">
        <f t="shared" si="61"/>
        <v>95.312515693180728</v>
      </c>
      <c r="BJ66" s="3">
        <f t="shared" si="62"/>
        <v>-12.198143957516123</v>
      </c>
      <c r="BK66" s="3"/>
      <c r="BL66" s="3"/>
      <c r="BN66" s="5">
        <f t="shared" si="63"/>
        <v>22768.43312229314</v>
      </c>
      <c r="BO66" s="5">
        <f t="shared" si="64"/>
        <v>7674.7527378516206</v>
      </c>
      <c r="BP66" s="5">
        <f t="shared" si="65"/>
        <v>3176.9906682269502</v>
      </c>
      <c r="BQ66" s="5">
        <f t="shared" si="66"/>
        <v>1846.0891720778222</v>
      </c>
      <c r="BR66" s="5">
        <f t="shared" si="67"/>
        <v>1019.482080102678</v>
      </c>
      <c r="BS66" s="5">
        <f t="shared" si="68"/>
        <v>257.75584666746954</v>
      </c>
      <c r="BT66" s="5">
        <f t="shared" si="69"/>
        <v>155.23931674290776</v>
      </c>
      <c r="BX66" s="3">
        <f t="shared" si="31"/>
        <v>22593.43312229314</v>
      </c>
      <c r="BY66" s="3">
        <f t="shared" si="32"/>
        <v>7499.7527378516206</v>
      </c>
      <c r="BZ66" s="3">
        <f t="shared" si="33"/>
        <v>3001.9906682269502</v>
      </c>
      <c r="CA66" s="3">
        <f t="shared" si="34"/>
        <v>1671.0891720778222</v>
      </c>
      <c r="CB66" s="3">
        <f t="shared" si="35"/>
        <v>844.48208010267797</v>
      </c>
      <c r="CC66" s="3">
        <f t="shared" si="36"/>
        <v>82.755846667469541</v>
      </c>
      <c r="CD66" s="3">
        <f t="shared" si="37"/>
        <v>-19.760683257092239</v>
      </c>
      <c r="CE66" s="3"/>
      <c r="CF66" s="3"/>
    </row>
    <row r="67" spans="1:84" x14ac:dyDescent="0.3">
      <c r="A67">
        <v>63</v>
      </c>
      <c r="B67" t="s">
        <v>64</v>
      </c>
      <c r="C67">
        <v>6</v>
      </c>
      <c r="D67">
        <v>0</v>
      </c>
      <c r="E67">
        <v>420</v>
      </c>
      <c r="F67">
        <v>11.4</v>
      </c>
      <c r="G67">
        <v>0.5</v>
      </c>
      <c r="H67">
        <v>1321490.7766912801</v>
      </c>
      <c r="I67">
        <v>3670807.7130313399</v>
      </c>
      <c r="J67">
        <v>3260647.7964078202</v>
      </c>
      <c r="K67">
        <v>9057354.9900217094</v>
      </c>
      <c r="L67">
        <v>6604.1589718400401</v>
      </c>
      <c r="M67">
        <v>66041.589718400399</v>
      </c>
      <c r="N67">
        <v>6482.3407090119199</v>
      </c>
      <c r="O67">
        <v>64823.407090119203</v>
      </c>
      <c r="Q67" s="3">
        <f t="shared" si="41"/>
        <v>1321490.7766912815</v>
      </c>
      <c r="R67" s="3">
        <f t="shared" si="42"/>
        <v>3670807.7130313376</v>
      </c>
      <c r="S67" s="3">
        <f t="shared" si="43"/>
        <v>3260647.796407816</v>
      </c>
      <c r="T67" s="3">
        <f t="shared" si="44"/>
        <v>9057354.9900217112</v>
      </c>
      <c r="U67" s="3">
        <f t="shared" si="45"/>
        <v>6604.1589718400392</v>
      </c>
      <c r="V67" s="3">
        <f t="shared" si="46"/>
        <v>66041.589718400399</v>
      </c>
      <c r="W67" s="3">
        <f t="shared" si="47"/>
        <v>6482.3407090119199</v>
      </c>
      <c r="X67" s="3">
        <f t="shared" si="48"/>
        <v>64823.407090119195</v>
      </c>
      <c r="Z67">
        <f t="shared" si="71"/>
        <v>1.0000000000000011</v>
      </c>
      <c r="AA67">
        <f t="shared" si="70"/>
        <v>0.99999999999999933</v>
      </c>
      <c r="AB67">
        <f t="shared" si="70"/>
        <v>0.99999999999999867</v>
      </c>
      <c r="AC67">
        <f t="shared" si="70"/>
        <v>1.0000000000000002</v>
      </c>
      <c r="AD67">
        <f t="shared" si="70"/>
        <v>0.99999999999999989</v>
      </c>
      <c r="AE67">
        <f t="shared" si="70"/>
        <v>1</v>
      </c>
      <c r="AF67">
        <f t="shared" si="70"/>
        <v>1</v>
      </c>
      <c r="AG67">
        <f t="shared" si="70"/>
        <v>0.99999999999999989</v>
      </c>
      <c r="AI67">
        <f t="shared" si="39"/>
        <v>0</v>
      </c>
      <c r="AJ67" s="5">
        <f t="shared" si="72"/>
        <v>1321070.7766912815</v>
      </c>
      <c r="AK67" s="5">
        <f t="shared" si="72"/>
        <v>3670387.7130313376</v>
      </c>
      <c r="AL67" s="5">
        <f t="shared" si="72"/>
        <v>3260227.796407816</v>
      </c>
      <c r="AM67" s="5">
        <f t="shared" si="72"/>
        <v>9056934.9900217112</v>
      </c>
      <c r="AN67" s="5">
        <f t="shared" si="72"/>
        <v>6184.1589718400392</v>
      </c>
      <c r="AO67" s="5">
        <f t="shared" si="72"/>
        <v>65621.589718400399</v>
      </c>
      <c r="AP67" s="5">
        <f t="shared" si="72"/>
        <v>6062.3407090119199</v>
      </c>
      <c r="AQ67" s="5">
        <f t="shared" si="72"/>
        <v>64403.407090119195</v>
      </c>
      <c r="AR67" s="5"/>
      <c r="AT67" s="5">
        <f t="shared" si="49"/>
        <v>440277.26478933595</v>
      </c>
      <c r="AU67" s="5">
        <f t="shared" si="50"/>
        <v>148408.06678292222</v>
      </c>
      <c r="AV67" s="5">
        <f t="shared" si="51"/>
        <v>61434.036947349203</v>
      </c>
      <c r="AW67" s="5">
        <f t="shared" si="52"/>
        <v>35698.156604540753</v>
      </c>
      <c r="AX67" s="5">
        <f t="shared" si="53"/>
        <v>19713.907378626984</v>
      </c>
      <c r="AY67" s="5">
        <f t="shared" si="54"/>
        <v>4984.2709221434252</v>
      </c>
      <c r="AZ67" s="5">
        <f t="shared" si="55"/>
        <v>3001.8904417454723</v>
      </c>
      <c r="BD67" s="3">
        <f t="shared" si="56"/>
        <v>439857.26478933595</v>
      </c>
      <c r="BE67" s="3">
        <f t="shared" si="57"/>
        <v>147988.06678292222</v>
      </c>
      <c r="BF67" s="3">
        <f t="shared" si="58"/>
        <v>61014.036947349203</v>
      </c>
      <c r="BG67" s="3">
        <f t="shared" si="59"/>
        <v>35278.156604540753</v>
      </c>
      <c r="BH67" s="3">
        <f t="shared" si="60"/>
        <v>19293.907378626984</v>
      </c>
      <c r="BI67" s="3">
        <f t="shared" si="61"/>
        <v>4564.2709221434252</v>
      </c>
      <c r="BJ67" s="3">
        <f t="shared" si="62"/>
        <v>2581.8904417454723</v>
      </c>
      <c r="BK67" s="3"/>
      <c r="BL67" s="3"/>
      <c r="BN67" s="5">
        <f t="shared" si="63"/>
        <v>432156.04726746125</v>
      </c>
      <c r="BO67" s="5">
        <f t="shared" si="64"/>
        <v>145670.57773060494</v>
      </c>
      <c r="BP67" s="5">
        <f t="shared" si="65"/>
        <v>60300.843804762051</v>
      </c>
      <c r="BQ67" s="5">
        <f t="shared" si="66"/>
        <v>35039.679508172543</v>
      </c>
      <c r="BR67" s="5">
        <f t="shared" si="67"/>
        <v>19350.270773169912</v>
      </c>
      <c r="BS67" s="5">
        <f t="shared" si="68"/>
        <v>4892.3326105750339</v>
      </c>
      <c r="BT67" s="5">
        <f t="shared" si="69"/>
        <v>2946.518504096327</v>
      </c>
      <c r="BX67" s="3">
        <f t="shared" si="31"/>
        <v>431736.04726746125</v>
      </c>
      <c r="BY67" s="3">
        <f t="shared" si="32"/>
        <v>145250.57773060494</v>
      </c>
      <c r="BZ67" s="3">
        <f t="shared" si="33"/>
        <v>59880.843804762051</v>
      </c>
      <c r="CA67" s="3">
        <f t="shared" si="34"/>
        <v>34619.679508172543</v>
      </c>
      <c r="CB67" s="3">
        <f t="shared" si="35"/>
        <v>18930.270773169912</v>
      </c>
      <c r="CC67" s="3">
        <f t="shared" si="36"/>
        <v>4472.3326105750339</v>
      </c>
      <c r="CD67" s="3">
        <f t="shared" si="37"/>
        <v>2526.518504096327</v>
      </c>
      <c r="CE67" s="3"/>
      <c r="CF67" s="3"/>
    </row>
    <row r="68" spans="1:84" x14ac:dyDescent="0.3">
      <c r="A68">
        <v>64</v>
      </c>
      <c r="B68" t="s">
        <v>65</v>
      </c>
      <c r="C68">
        <v>5</v>
      </c>
      <c r="D68">
        <v>0</v>
      </c>
      <c r="E68">
        <v>540</v>
      </c>
      <c r="F68">
        <v>0.01</v>
      </c>
      <c r="G68">
        <v>8</v>
      </c>
      <c r="H68">
        <v>2.7583665414410001E-3</v>
      </c>
      <c r="I68">
        <v>7.6621292817819998E-3</v>
      </c>
      <c r="J68">
        <v>6.8059966393069996E-3</v>
      </c>
      <c r="K68">
        <v>1.8905546220297002E-2</v>
      </c>
      <c r="L68">
        <v>248.72505784268401</v>
      </c>
      <c r="M68">
        <v>2487.2505784268401</v>
      </c>
      <c r="N68">
        <v>237.17117835721999</v>
      </c>
      <c r="O68">
        <v>2371.7117835722001</v>
      </c>
      <c r="Q68" s="3">
        <f t="shared" si="41"/>
        <v>2.7583665414413414E-3</v>
      </c>
      <c r="R68" s="3">
        <f t="shared" si="42"/>
        <v>7.6621292817815037E-3</v>
      </c>
      <c r="S68" s="3">
        <f t="shared" si="43"/>
        <v>6.8059966393067724E-3</v>
      </c>
      <c r="T68" s="3">
        <f t="shared" si="44"/>
        <v>1.8905546220296589E-2</v>
      </c>
      <c r="U68" s="3">
        <f t="shared" si="45"/>
        <v>248.72505784268367</v>
      </c>
      <c r="V68" s="3">
        <f t="shared" si="46"/>
        <v>2487.2505784268365</v>
      </c>
      <c r="W68" s="3">
        <f t="shared" si="47"/>
        <v>237.17117835722021</v>
      </c>
      <c r="X68" s="3">
        <f t="shared" si="48"/>
        <v>2371.7117835722024</v>
      </c>
      <c r="Z68">
        <f t="shared" si="71"/>
        <v>1.0000000000001237</v>
      </c>
      <c r="AA68">
        <f t="shared" si="70"/>
        <v>0.99999999999993527</v>
      </c>
      <c r="AB68">
        <f t="shared" si="70"/>
        <v>0.99999999999996658</v>
      </c>
      <c r="AC68">
        <f t="shared" si="70"/>
        <v>0.99999999999997813</v>
      </c>
      <c r="AD68">
        <f t="shared" si="70"/>
        <v>0.99999999999999867</v>
      </c>
      <c r="AE68">
        <f t="shared" si="70"/>
        <v>0.99999999999999856</v>
      </c>
      <c r="AF68">
        <f t="shared" si="70"/>
        <v>1.0000000000000009</v>
      </c>
      <c r="AG68">
        <f t="shared" si="70"/>
        <v>1.0000000000000009</v>
      </c>
      <c r="AI68">
        <f t="shared" si="39"/>
        <v>0</v>
      </c>
      <c r="AJ68" s="5">
        <f t="shared" si="72"/>
        <v>-539.99724163345854</v>
      </c>
      <c r="AK68" s="5">
        <f t="shared" si="72"/>
        <v>-539.99233787071819</v>
      </c>
      <c r="AL68" s="5">
        <f t="shared" si="72"/>
        <v>-539.99319400336071</v>
      </c>
      <c r="AM68" s="5">
        <f t="shared" si="72"/>
        <v>-539.98109445377975</v>
      </c>
      <c r="AN68" s="5">
        <f t="shared" si="72"/>
        <v>-291.27494215731633</v>
      </c>
      <c r="AO68" s="5">
        <f t="shared" si="72"/>
        <v>1947.2505784268365</v>
      </c>
      <c r="AP68" s="5">
        <f t="shared" si="72"/>
        <v>-302.82882164277976</v>
      </c>
      <c r="AQ68" s="5">
        <f t="shared" si="72"/>
        <v>1831.7117835722024</v>
      </c>
      <c r="AR68" s="5"/>
      <c r="AT68" s="5">
        <f t="shared" si="49"/>
        <v>16581.670522845579</v>
      </c>
      <c r="AU68" s="5">
        <f t="shared" si="50"/>
        <v>5589.3271425322182</v>
      </c>
      <c r="AV68" s="5">
        <f t="shared" si="51"/>
        <v>2313.7214683040343</v>
      </c>
      <c r="AW68" s="5">
        <f t="shared" si="52"/>
        <v>1344.4597721226144</v>
      </c>
      <c r="AX68" s="5">
        <f t="shared" si="53"/>
        <v>742.46285923189157</v>
      </c>
      <c r="AY68" s="5">
        <f t="shared" si="54"/>
        <v>187.71702478693106</v>
      </c>
      <c r="AZ68" s="5">
        <f t="shared" si="55"/>
        <v>113.05684447394712</v>
      </c>
      <c r="BD68" s="3">
        <f t="shared" si="56"/>
        <v>16041.670522845579</v>
      </c>
      <c r="BE68" s="3">
        <f t="shared" si="57"/>
        <v>5049.3271425322182</v>
      </c>
      <c r="BF68" s="3">
        <f t="shared" si="58"/>
        <v>1773.7214683040343</v>
      </c>
      <c r="BG68" s="3">
        <f t="shared" si="59"/>
        <v>804.45977212261437</v>
      </c>
      <c r="BH68" s="3">
        <f t="shared" si="60"/>
        <v>202.46285923189157</v>
      </c>
      <c r="BI68" s="3">
        <f t="shared" si="61"/>
        <v>-352.28297521306894</v>
      </c>
      <c r="BJ68" s="3">
        <f t="shared" si="62"/>
        <v>-426.94315552605286</v>
      </c>
      <c r="BK68" s="3"/>
      <c r="BL68" s="3"/>
      <c r="BN68" s="5">
        <f t="shared" si="63"/>
        <v>15811.411890481348</v>
      </c>
      <c r="BO68" s="5">
        <f t="shared" si="64"/>
        <v>5329.6894012858484</v>
      </c>
      <c r="BP68" s="5">
        <f t="shared" si="65"/>
        <v>2206.2435196020483</v>
      </c>
      <c r="BQ68" s="5">
        <f t="shared" si="66"/>
        <v>1282.0063694984876</v>
      </c>
      <c r="BR68" s="5">
        <f t="shared" si="67"/>
        <v>707.9736667379708</v>
      </c>
      <c r="BS68" s="5">
        <f t="shared" si="68"/>
        <v>178.99711574129827</v>
      </c>
      <c r="BT68" s="5">
        <f t="shared" si="69"/>
        <v>107.80508107146373</v>
      </c>
      <c r="BX68" s="3">
        <f t="shared" si="31"/>
        <v>15271.411890481348</v>
      </c>
      <c r="BY68" s="3">
        <f t="shared" si="32"/>
        <v>4789.6894012858484</v>
      </c>
      <c r="BZ68" s="3">
        <f t="shared" si="33"/>
        <v>1666.2435196020483</v>
      </c>
      <c r="CA68" s="3">
        <f t="shared" si="34"/>
        <v>742.00636949848763</v>
      </c>
      <c r="CB68" s="3">
        <f t="shared" si="35"/>
        <v>167.9736667379708</v>
      </c>
      <c r="CC68" s="3">
        <f t="shared" si="36"/>
        <v>-361.00288425870173</v>
      </c>
      <c r="CD68" s="3">
        <f t="shared" si="37"/>
        <v>-432.19491892853625</v>
      </c>
      <c r="CE68" s="3"/>
      <c r="CF68" s="3"/>
    </row>
    <row r="69" spans="1:84" x14ac:dyDescent="0.3">
      <c r="A69">
        <v>65</v>
      </c>
      <c r="B69" t="s">
        <v>66</v>
      </c>
      <c r="C69">
        <v>1</v>
      </c>
      <c r="D69">
        <v>0</v>
      </c>
      <c r="E69">
        <v>180</v>
      </c>
      <c r="F69">
        <v>1.5</v>
      </c>
      <c r="G69">
        <v>8</v>
      </c>
      <c r="H69">
        <v>2.4825298872972099</v>
      </c>
      <c r="I69">
        <v>6.8959163536033499</v>
      </c>
      <c r="J69">
        <v>6.1253969753760904</v>
      </c>
      <c r="K69">
        <v>17.014991598266899</v>
      </c>
      <c r="L69">
        <v>28.552796653704</v>
      </c>
      <c r="M69">
        <v>285.52796653704002</v>
      </c>
      <c r="N69">
        <v>42.652970308923997</v>
      </c>
      <c r="O69">
        <v>426.52970308924</v>
      </c>
      <c r="Q69" s="3">
        <f t="shared" ref="Q69:Q100" si="73">(((3*C69)^2)/(4*PI()*0.1)*($F$2*F69/G69)^2)</f>
        <v>2.4825298872972064</v>
      </c>
      <c r="R69" s="3">
        <f t="shared" ref="R69:R100" si="74">(((5*C69)^2)/(4*PI()*0.1)*($F$2*F69/G69)^2)</f>
        <v>6.8959163536033508</v>
      </c>
      <c r="S69" s="3">
        <f t="shared" ref="S69:S100" si="75">(PI()*(3*C69)^2)/(16*0.1)*($F$2*F69/G69)^2</f>
        <v>6.125396975376094</v>
      </c>
      <c r="T69" s="3">
        <f t="shared" ref="T69:T100" si="76">(PI()*(5*C69)^2)/(16*0.1)*($F$2*F69/G69)^2</f>
        <v>17.014991598266924</v>
      </c>
      <c r="U69" s="3">
        <f t="shared" ref="U69:U100" si="77">4*C69^2/(PI()*PI()*0.01)*LN((4/PI())*($F$2*F69+G69)/G69)</f>
        <v>28.552796653704043</v>
      </c>
      <c r="V69" s="3">
        <f t="shared" ref="V69:V100" si="78">4*C69^2/(PI()*PI()*0.001)*LN((4/PI())*($F$2*F69+G69)/G69)</f>
        <v>285.52796653704041</v>
      </c>
      <c r="W69" s="3">
        <f t="shared" ref="W69:W100" si="79">(0.5*C69^2/0.01)*($F$2*F69/G69)^(0.3)</f>
        <v>42.65297030892399</v>
      </c>
      <c r="X69" s="3">
        <f t="shared" ref="X69:X100" si="80">(0.5*C69^2/0.001)*($F$2*F69/G69)^(0.3)</f>
        <v>426.52970308923994</v>
      </c>
      <c r="Z69">
        <f t="shared" si="71"/>
        <v>0.99999999999999856</v>
      </c>
      <c r="AA69">
        <f t="shared" si="70"/>
        <v>1.0000000000000002</v>
      </c>
      <c r="AB69">
        <f t="shared" si="70"/>
        <v>1.0000000000000007</v>
      </c>
      <c r="AC69">
        <f t="shared" si="70"/>
        <v>1.0000000000000016</v>
      </c>
      <c r="AD69">
        <f t="shared" si="70"/>
        <v>1.0000000000000016</v>
      </c>
      <c r="AE69">
        <f t="shared" si="70"/>
        <v>1.0000000000000013</v>
      </c>
      <c r="AF69">
        <f t="shared" si="70"/>
        <v>0.99999999999999978</v>
      </c>
      <c r="AG69">
        <f t="shared" si="70"/>
        <v>0.99999999999999989</v>
      </c>
      <c r="AI69">
        <f t="shared" si="39"/>
        <v>0</v>
      </c>
      <c r="AJ69" s="5">
        <f t="shared" si="72"/>
        <v>-177.5174701127028</v>
      </c>
      <c r="AK69" s="5">
        <f t="shared" si="72"/>
        <v>-173.10408364639665</v>
      </c>
      <c r="AL69" s="5">
        <f t="shared" si="72"/>
        <v>-173.87460302462389</v>
      </c>
      <c r="AM69" s="5">
        <f t="shared" si="72"/>
        <v>-162.98500840173307</v>
      </c>
      <c r="AN69" s="5">
        <f t="shared" si="72"/>
        <v>-151.44720334629596</v>
      </c>
      <c r="AO69" s="5">
        <f t="shared" si="72"/>
        <v>105.52796653704041</v>
      </c>
      <c r="AP69" s="5">
        <f t="shared" si="72"/>
        <v>-137.34702969107602</v>
      </c>
      <c r="AQ69" s="5">
        <f t="shared" si="72"/>
        <v>246.52970308923994</v>
      </c>
      <c r="AR69" s="5"/>
      <c r="AT69" s="5">
        <f t="shared" ref="AT69:AT100" si="81">4*C69^2/(PI()*PI()*$AT$3)*LN((4/PI())*($F$2*F69+G69)/G69)</f>
        <v>1903.5197769136028</v>
      </c>
      <c r="AU69" s="5">
        <f t="shared" ref="AU69:AU100" si="82">4*C69^2/(PI()*PI()*$AU$3)*LN((4/PI())*($F$2*F69+G69)/G69)</f>
        <v>641.6358798585178</v>
      </c>
      <c r="AV69" s="5">
        <f t="shared" ref="AV69:AV100" si="83">4*C69^2/(PI()*PI()*$AV$3)*LN((4/PI())*($F$2*F69+G69)/G69)</f>
        <v>265.60741073213063</v>
      </c>
      <c r="AW69" s="5">
        <f t="shared" ref="AW69:AW100" si="84">4*C69^2/(PI()*PI()*$AW$3)*LN((4/PI())*($F$2*F69+G69)/G69)</f>
        <v>154.3394413713732</v>
      </c>
      <c r="AX69" s="5">
        <f t="shared" ref="AX69:AX100" si="85">4*C69^2/(PI()*PI()*$AX$3)*LN((4/PI())*($F$2*F69+G69)/G69)</f>
        <v>85.232228817026993</v>
      </c>
      <c r="AY69" s="5">
        <f t="shared" ref="AY69:AY100" si="86">4*C69^2/(PI()*PI()*$AY$3)*LN((4/PI())*($F$2*F69+G69)/G69)</f>
        <v>21.54928049336154</v>
      </c>
      <c r="AZ69" s="5">
        <f t="shared" ref="AZ69:AZ100" si="87">4*C69^2/(PI()*PI()*$AZ$3)*LN((4/PI())*($F$2*F69+G69)/G69)</f>
        <v>12.978543933501836</v>
      </c>
      <c r="BD69" s="3">
        <f t="shared" ref="BD69:BD100" si="88">AT69-$E69</f>
        <v>1723.5197769136028</v>
      </c>
      <c r="BE69" s="3">
        <f t="shared" ref="BE69:BE100" si="89">AU69-$E69</f>
        <v>461.6358798585178</v>
      </c>
      <c r="BF69" s="3">
        <f t="shared" ref="BF69:BF100" si="90">AV69-$E69</f>
        <v>85.607410732130631</v>
      </c>
      <c r="BG69" s="3">
        <f t="shared" ref="BG69:BG100" si="91">AW69-$E69</f>
        <v>-25.660558628626802</v>
      </c>
      <c r="BH69" s="3">
        <f t="shared" ref="BH69:BH100" si="92">AX69-$E69</f>
        <v>-94.767771182973007</v>
      </c>
      <c r="BI69" s="3">
        <f t="shared" ref="BI69:BI100" si="93">AY69-$E69</f>
        <v>-158.45071950663845</v>
      </c>
      <c r="BJ69" s="3">
        <f t="shared" ref="BJ69:BJ100" si="94">AZ69-$E69</f>
        <v>-167.02145606649816</v>
      </c>
      <c r="BK69" s="3"/>
      <c r="BL69" s="3"/>
      <c r="BN69" s="5">
        <f t="shared" ref="BN69:BN100" si="95">(0.5*C69^2/$BN$3)*($F$2*F69/G69)^(0.3)</f>
        <v>2843.5313539282661</v>
      </c>
      <c r="BO69" s="5">
        <f t="shared" ref="BO69:BO100" si="96">(0.5*C69^2/$BO$3)*($F$2*F69/G69)^(0.3)</f>
        <v>958.49371480728075</v>
      </c>
      <c r="BP69" s="5">
        <f t="shared" ref="BP69:BP100" si="97">(0.5*C69^2/$BP$3)*($F$2*F69/G69)^(0.3)</f>
        <v>396.77181682719993</v>
      </c>
      <c r="BQ69" s="5">
        <f t="shared" ref="BQ69:BQ100" si="98">(0.5*C69^2/$BQ$3)*($F$2*F69/G69)^(0.3)</f>
        <v>230.55659626445401</v>
      </c>
      <c r="BR69" s="5">
        <f t="shared" ref="BR69:BR100" si="99">(0.5*C69^2/$BR$3)*($F$2*F69/G69)^(0.3)</f>
        <v>127.32229942962387</v>
      </c>
      <c r="BS69" s="5">
        <f t="shared" ref="BS69:BS100" si="100">(0.5*C69^2/$BS$3)*($F$2*F69/G69)^(0.3)</f>
        <v>32.190920987867159</v>
      </c>
      <c r="BT69" s="5">
        <f t="shared" ref="BT69:BT100" si="101">(0.5*C69^2/$BT$3)*($F$2*F69/G69)^(0.3)</f>
        <v>19.387713776783631</v>
      </c>
      <c r="BX69" s="3">
        <f t="shared" ref="BX69:BX113" si="102">BN69-$E69</f>
        <v>2663.5313539282661</v>
      </c>
      <c r="BY69" s="3">
        <f t="shared" ref="BY69:BY113" si="103">BO69-$E69</f>
        <v>778.49371480728075</v>
      </c>
      <c r="BZ69" s="3">
        <f t="shared" ref="BZ69:BZ113" si="104">BP69-$E69</f>
        <v>216.77181682719993</v>
      </c>
      <c r="CA69" s="3">
        <f t="shared" ref="CA69:CA113" si="105">BQ69-$E69</f>
        <v>50.556596264454015</v>
      </c>
      <c r="CB69" s="3">
        <f t="shared" ref="CB69:CB113" si="106">BR69-$E69</f>
        <v>-52.677700570376132</v>
      </c>
      <c r="CC69" s="3">
        <f t="shared" ref="CC69:CC113" si="107">BS69-$E69</f>
        <v>-147.80907901213283</v>
      </c>
      <c r="CD69" s="3">
        <f t="shared" ref="CD69:CD113" si="108">BT69-$E69</f>
        <v>-160.61228622321636</v>
      </c>
      <c r="CE69" s="3"/>
      <c r="CF69" s="3"/>
    </row>
    <row r="70" spans="1:84" x14ac:dyDescent="0.3">
      <c r="A70">
        <v>66</v>
      </c>
      <c r="B70" t="s">
        <v>67</v>
      </c>
      <c r="C70">
        <v>2</v>
      </c>
      <c r="D70">
        <v>0</v>
      </c>
      <c r="E70">
        <v>30</v>
      </c>
      <c r="F70">
        <v>1.9E-2</v>
      </c>
      <c r="G70">
        <v>8</v>
      </c>
      <c r="H70">
        <v>1.5932325143370001E-3</v>
      </c>
      <c r="I70">
        <v>4.4256458731569996E-3</v>
      </c>
      <c r="J70">
        <v>3.9311436588639996E-3</v>
      </c>
      <c r="K70">
        <v>1.0919843496842999E-2</v>
      </c>
      <c r="L70">
        <v>40.365436421200599</v>
      </c>
      <c r="M70">
        <v>403.65436421200599</v>
      </c>
      <c r="N70">
        <v>46.005311355583501</v>
      </c>
      <c r="O70">
        <v>460.05311355583501</v>
      </c>
      <c r="Q70" s="3">
        <f t="shared" si="73"/>
        <v>1.593232514336518E-3</v>
      </c>
      <c r="R70" s="3">
        <f t="shared" si="74"/>
        <v>4.4256458731569944E-3</v>
      </c>
      <c r="S70" s="3">
        <f t="shared" si="75"/>
        <v>3.9311436588635902E-3</v>
      </c>
      <c r="T70" s="3">
        <f t="shared" si="76"/>
        <v>1.0919843496843306E-2</v>
      </c>
      <c r="U70" s="3">
        <f t="shared" si="77"/>
        <v>40.365436421200549</v>
      </c>
      <c r="V70" s="3">
        <f t="shared" si="78"/>
        <v>403.65436421200548</v>
      </c>
      <c r="W70" s="3">
        <f t="shared" si="79"/>
        <v>46.005311355583451</v>
      </c>
      <c r="X70" s="3">
        <f t="shared" si="80"/>
        <v>460.0531135558345</v>
      </c>
      <c r="Z70">
        <f t="shared" si="71"/>
        <v>0.99999999999969746</v>
      </c>
      <c r="AA70">
        <f t="shared" si="70"/>
        <v>0.99999999999999878</v>
      </c>
      <c r="AB70">
        <f t="shared" si="70"/>
        <v>0.99999999999989586</v>
      </c>
      <c r="AC70">
        <f t="shared" si="70"/>
        <v>1.0000000000000282</v>
      </c>
      <c r="AD70">
        <f t="shared" si="70"/>
        <v>0.99999999999999878</v>
      </c>
      <c r="AE70">
        <f t="shared" si="70"/>
        <v>0.99999999999999878</v>
      </c>
      <c r="AF70">
        <f t="shared" si="70"/>
        <v>0.99999999999999889</v>
      </c>
      <c r="AG70">
        <f t="shared" si="70"/>
        <v>0.99999999999999889</v>
      </c>
      <c r="AI70">
        <f t="shared" ref="AI70:AI113" si="109">E70-E70</f>
        <v>0</v>
      </c>
      <c r="AJ70" s="5">
        <f t="shared" si="72"/>
        <v>-29.998406767485662</v>
      </c>
      <c r="AK70" s="5">
        <f t="shared" si="72"/>
        <v>-29.995574354126845</v>
      </c>
      <c r="AL70" s="5">
        <f t="shared" si="72"/>
        <v>-29.996068856341136</v>
      </c>
      <c r="AM70" s="5">
        <f t="shared" si="72"/>
        <v>-29.989080156503157</v>
      </c>
      <c r="AN70" s="5">
        <f t="shared" si="72"/>
        <v>10.365436421200549</v>
      </c>
      <c r="AO70" s="5">
        <f t="shared" si="72"/>
        <v>373.65436421200548</v>
      </c>
      <c r="AP70" s="5">
        <f t="shared" si="72"/>
        <v>16.005311355583451</v>
      </c>
      <c r="AQ70" s="5">
        <f t="shared" si="72"/>
        <v>430.0531135558345</v>
      </c>
      <c r="AR70" s="5"/>
      <c r="AT70" s="5">
        <f t="shared" si="81"/>
        <v>2691.0290947467033</v>
      </c>
      <c r="AU70" s="5">
        <f t="shared" si="82"/>
        <v>907.08845890338318</v>
      </c>
      <c r="AV70" s="5">
        <f t="shared" si="83"/>
        <v>375.4924318251214</v>
      </c>
      <c r="AW70" s="5">
        <f t="shared" si="84"/>
        <v>218.19154822270565</v>
      </c>
      <c r="AX70" s="5">
        <f t="shared" si="85"/>
        <v>120.49384006328522</v>
      </c>
      <c r="AY70" s="5">
        <f t="shared" si="86"/>
        <v>30.464480317887205</v>
      </c>
      <c r="AZ70" s="5">
        <f t="shared" si="87"/>
        <v>18.347925646000245</v>
      </c>
      <c r="BD70" s="3">
        <f t="shared" si="88"/>
        <v>2661.0290947467033</v>
      </c>
      <c r="BE70" s="3">
        <f t="shared" si="89"/>
        <v>877.08845890338318</v>
      </c>
      <c r="BF70" s="3">
        <f t="shared" si="90"/>
        <v>345.4924318251214</v>
      </c>
      <c r="BG70" s="3">
        <f t="shared" si="91"/>
        <v>188.19154822270565</v>
      </c>
      <c r="BH70" s="3">
        <f t="shared" si="92"/>
        <v>90.493840063285219</v>
      </c>
      <c r="BI70" s="3">
        <f t="shared" si="93"/>
        <v>0.46448031788720456</v>
      </c>
      <c r="BJ70" s="3">
        <f t="shared" si="94"/>
        <v>-11.652074353999755</v>
      </c>
      <c r="BK70" s="3"/>
      <c r="BL70" s="3"/>
      <c r="BN70" s="5">
        <f t="shared" si="95"/>
        <v>3067.0207570388966</v>
      </c>
      <c r="BO70" s="5">
        <f t="shared" si="96"/>
        <v>1033.8272214737854</v>
      </c>
      <c r="BP70" s="5">
        <f t="shared" si="97"/>
        <v>427.95638470310183</v>
      </c>
      <c r="BQ70" s="5">
        <f t="shared" si="98"/>
        <v>248.67735867882945</v>
      </c>
      <c r="BR70" s="5">
        <f t="shared" si="99"/>
        <v>137.32928762860732</v>
      </c>
      <c r="BS70" s="5">
        <f t="shared" si="100"/>
        <v>34.720989702327131</v>
      </c>
      <c r="BT70" s="5">
        <f t="shared" si="101"/>
        <v>20.911505161628842</v>
      </c>
      <c r="BX70" s="3">
        <f t="shared" si="102"/>
        <v>3037.0207570388966</v>
      </c>
      <c r="BY70" s="3">
        <f t="shared" si="103"/>
        <v>1003.8272214737854</v>
      </c>
      <c r="BZ70" s="3">
        <f t="shared" si="104"/>
        <v>397.95638470310183</v>
      </c>
      <c r="CA70" s="3">
        <f t="shared" si="105"/>
        <v>218.67735867882945</v>
      </c>
      <c r="CB70" s="3">
        <f t="shared" si="106"/>
        <v>107.32928762860732</v>
      </c>
      <c r="CC70" s="3">
        <f t="shared" si="107"/>
        <v>4.720989702327131</v>
      </c>
      <c r="CD70" s="3">
        <f t="shared" si="108"/>
        <v>-9.0884948383711581</v>
      </c>
      <c r="CE70" s="3"/>
      <c r="CF70" s="3"/>
    </row>
    <row r="71" spans="1:84" x14ac:dyDescent="0.3">
      <c r="A71">
        <v>67</v>
      </c>
      <c r="B71" t="s">
        <v>68</v>
      </c>
      <c r="C71">
        <v>5</v>
      </c>
      <c r="D71">
        <v>0</v>
      </c>
      <c r="E71">
        <v>450</v>
      </c>
      <c r="F71">
        <v>0.65</v>
      </c>
      <c r="G71">
        <v>8</v>
      </c>
      <c r="H71">
        <v>11.6540986375897</v>
      </c>
      <c r="I71">
        <v>32.372496215526901</v>
      </c>
      <c r="J71">
        <v>28.755335801071102</v>
      </c>
      <c r="K71">
        <v>79.875932780753104</v>
      </c>
      <c r="L71">
        <v>474.99334870626598</v>
      </c>
      <c r="M71">
        <v>4749.9334870626599</v>
      </c>
      <c r="N71">
        <v>829.72832915513004</v>
      </c>
      <c r="O71">
        <v>8297.2832915513009</v>
      </c>
      <c r="Q71" s="3">
        <f t="shared" si="73"/>
        <v>11.654098637589666</v>
      </c>
      <c r="R71" s="3">
        <f t="shared" si="74"/>
        <v>32.372496215526851</v>
      </c>
      <c r="S71" s="3">
        <f t="shared" si="75"/>
        <v>28.755335801071109</v>
      </c>
      <c r="T71" s="3">
        <f t="shared" si="76"/>
        <v>79.875932780753089</v>
      </c>
      <c r="U71" s="3">
        <f t="shared" si="77"/>
        <v>474.99334870626632</v>
      </c>
      <c r="V71" s="3">
        <f t="shared" si="78"/>
        <v>4749.9334870626626</v>
      </c>
      <c r="W71" s="3">
        <f t="shared" si="79"/>
        <v>829.72832915513027</v>
      </c>
      <c r="X71" s="3">
        <f t="shared" si="80"/>
        <v>8297.2832915513027</v>
      </c>
      <c r="Z71">
        <f t="shared" si="71"/>
        <v>0.99999999999999711</v>
      </c>
      <c r="AA71">
        <f t="shared" si="70"/>
        <v>0.99999999999999845</v>
      </c>
      <c r="AB71">
        <f t="shared" si="70"/>
        <v>1.0000000000000002</v>
      </c>
      <c r="AC71">
        <f t="shared" si="70"/>
        <v>0.99999999999999978</v>
      </c>
      <c r="AD71">
        <f t="shared" si="70"/>
        <v>1.0000000000000007</v>
      </c>
      <c r="AE71">
        <f t="shared" si="70"/>
        <v>1.0000000000000007</v>
      </c>
      <c r="AF71">
        <f t="shared" si="70"/>
        <v>1.0000000000000002</v>
      </c>
      <c r="AG71">
        <f t="shared" si="70"/>
        <v>1.0000000000000002</v>
      </c>
      <c r="AI71">
        <f t="shared" si="109"/>
        <v>0</v>
      </c>
      <c r="AJ71" s="5">
        <f t="shared" si="72"/>
        <v>-438.34590136241036</v>
      </c>
      <c r="AK71" s="5">
        <f t="shared" si="72"/>
        <v>-417.62750378447316</v>
      </c>
      <c r="AL71" s="5">
        <f t="shared" si="72"/>
        <v>-421.24466419892889</v>
      </c>
      <c r="AM71" s="5">
        <f t="shared" si="72"/>
        <v>-370.12406721924691</v>
      </c>
      <c r="AN71" s="5">
        <f t="shared" si="72"/>
        <v>24.993348706266318</v>
      </c>
      <c r="AO71" s="5">
        <f t="shared" si="72"/>
        <v>4299.9334870626626</v>
      </c>
      <c r="AP71" s="5">
        <f t="shared" si="72"/>
        <v>379.72832915513027</v>
      </c>
      <c r="AQ71" s="5">
        <f t="shared" si="72"/>
        <v>7847.2832915513027</v>
      </c>
      <c r="AR71" s="5"/>
      <c r="AT71" s="5">
        <f t="shared" si="81"/>
        <v>31666.223247084425</v>
      </c>
      <c r="AU71" s="5">
        <f t="shared" si="82"/>
        <v>10674.007836095874</v>
      </c>
      <c r="AV71" s="5">
        <f t="shared" si="83"/>
        <v>4418.5427786629425</v>
      </c>
      <c r="AW71" s="5">
        <f t="shared" si="84"/>
        <v>2567.5316146284663</v>
      </c>
      <c r="AX71" s="5">
        <f t="shared" si="85"/>
        <v>1417.8905931530339</v>
      </c>
      <c r="AY71" s="5">
        <f t="shared" si="86"/>
        <v>358.48554619340848</v>
      </c>
      <c r="AZ71" s="5">
        <f t="shared" si="87"/>
        <v>215.9060675937574</v>
      </c>
      <c r="BD71" s="3">
        <f t="shared" si="88"/>
        <v>31216.223247084425</v>
      </c>
      <c r="BE71" s="3">
        <f t="shared" si="89"/>
        <v>10224.007836095874</v>
      </c>
      <c r="BF71" s="3">
        <f t="shared" si="90"/>
        <v>3968.5427786629425</v>
      </c>
      <c r="BG71" s="3">
        <f t="shared" si="91"/>
        <v>2117.5316146284663</v>
      </c>
      <c r="BH71" s="3">
        <f t="shared" si="92"/>
        <v>967.89059315303393</v>
      </c>
      <c r="BI71" s="3">
        <f t="shared" si="93"/>
        <v>-91.514453806591519</v>
      </c>
      <c r="BJ71" s="3">
        <f t="shared" si="94"/>
        <v>-234.0939324062426</v>
      </c>
      <c r="BK71" s="3"/>
      <c r="BL71" s="3"/>
      <c r="BN71" s="5">
        <f t="shared" si="95"/>
        <v>55315.221943675344</v>
      </c>
      <c r="BO71" s="5">
        <f t="shared" si="96"/>
        <v>18645.580430452366</v>
      </c>
      <c r="BP71" s="5">
        <f t="shared" si="97"/>
        <v>7718.4030619081877</v>
      </c>
      <c r="BQ71" s="5">
        <f t="shared" si="98"/>
        <v>4485.0179954331361</v>
      </c>
      <c r="BR71" s="5">
        <f t="shared" si="99"/>
        <v>2476.8009825526274</v>
      </c>
      <c r="BS71" s="5">
        <f t="shared" si="100"/>
        <v>626.21005973972092</v>
      </c>
      <c r="BT71" s="5">
        <f t="shared" si="101"/>
        <v>377.14924052505916</v>
      </c>
      <c r="BX71" s="3">
        <f t="shared" si="102"/>
        <v>54865.221943675344</v>
      </c>
      <c r="BY71" s="3">
        <f t="shared" si="103"/>
        <v>18195.580430452366</v>
      </c>
      <c r="BZ71" s="3">
        <f t="shared" si="104"/>
        <v>7268.4030619081877</v>
      </c>
      <c r="CA71" s="3">
        <f t="shared" si="105"/>
        <v>4035.0179954331361</v>
      </c>
      <c r="CB71" s="3">
        <f t="shared" si="106"/>
        <v>2026.8009825526274</v>
      </c>
      <c r="CC71" s="3">
        <f t="shared" si="107"/>
        <v>176.21005973972092</v>
      </c>
      <c r="CD71" s="3">
        <f t="shared" si="108"/>
        <v>-72.850759474940844</v>
      </c>
      <c r="CE71" s="3"/>
      <c r="CF71" s="3"/>
    </row>
    <row r="72" spans="1:84" x14ac:dyDescent="0.3">
      <c r="A72">
        <v>68</v>
      </c>
      <c r="B72" t="s">
        <v>69</v>
      </c>
      <c r="C72">
        <v>2.2999999999999998</v>
      </c>
      <c r="D72">
        <v>0</v>
      </c>
      <c r="E72">
        <v>450</v>
      </c>
      <c r="F72">
        <v>1.7000000000000001E-2</v>
      </c>
      <c r="G72">
        <v>4.2</v>
      </c>
      <c r="H72">
        <v>6.1199359306609996E-3</v>
      </c>
      <c r="I72">
        <v>1.6999822029613001E-2</v>
      </c>
      <c r="J72">
        <v>1.5100336648909E-2</v>
      </c>
      <c r="K72">
        <v>4.1945379580301999E-2</v>
      </c>
      <c r="L72">
        <v>54.498062305745599</v>
      </c>
      <c r="M72">
        <v>544.980623057456</v>
      </c>
      <c r="N72">
        <v>71.394451283525598</v>
      </c>
      <c r="O72">
        <v>713.94451283525598</v>
      </c>
      <c r="Q72" s="3">
        <f t="shared" si="73"/>
        <v>6.1199359306607663E-3</v>
      </c>
      <c r="R72" s="3">
        <f t="shared" si="74"/>
        <v>1.6999822029613244E-2</v>
      </c>
      <c r="S72" s="3">
        <f t="shared" si="75"/>
        <v>1.5100336648908599E-2</v>
      </c>
      <c r="T72" s="3">
        <f t="shared" si="76"/>
        <v>4.1945379580301666E-2</v>
      </c>
      <c r="U72" s="3">
        <f t="shared" si="77"/>
        <v>54.498062305745549</v>
      </c>
      <c r="V72" s="3">
        <f t="shared" si="78"/>
        <v>544.98062305745543</v>
      </c>
      <c r="W72" s="3">
        <f t="shared" si="79"/>
        <v>71.394451283525555</v>
      </c>
      <c r="X72" s="3">
        <f t="shared" si="80"/>
        <v>713.94451283525564</v>
      </c>
      <c r="Z72">
        <f t="shared" si="71"/>
        <v>0.99999999999996192</v>
      </c>
      <c r="AA72">
        <f t="shared" si="70"/>
        <v>1.0000000000000142</v>
      </c>
      <c r="AB72">
        <f t="shared" si="70"/>
        <v>0.99999999999997347</v>
      </c>
      <c r="AC72">
        <f t="shared" si="70"/>
        <v>0.99999999999999201</v>
      </c>
      <c r="AD72">
        <f t="shared" si="70"/>
        <v>0.99999999999999911</v>
      </c>
      <c r="AE72">
        <f t="shared" si="70"/>
        <v>0.999999999999999</v>
      </c>
      <c r="AF72">
        <f t="shared" si="70"/>
        <v>0.99999999999999944</v>
      </c>
      <c r="AG72">
        <f t="shared" si="70"/>
        <v>0.99999999999999956</v>
      </c>
      <c r="AI72">
        <f t="shared" si="109"/>
        <v>0</v>
      </c>
      <c r="AJ72" s="5">
        <f t="shared" si="72"/>
        <v>-449.99388006406934</v>
      </c>
      <c r="AK72" s="5">
        <f t="shared" si="72"/>
        <v>-449.98300017797038</v>
      </c>
      <c r="AL72" s="5">
        <f t="shared" si="72"/>
        <v>-449.98489966335109</v>
      </c>
      <c r="AM72" s="5">
        <f t="shared" si="72"/>
        <v>-449.95805462041972</v>
      </c>
      <c r="AN72" s="5">
        <f t="shared" si="72"/>
        <v>-395.50193769425448</v>
      </c>
      <c r="AO72" s="5">
        <f t="shared" si="72"/>
        <v>94.980623057455432</v>
      </c>
      <c r="AP72" s="5">
        <f t="shared" si="72"/>
        <v>-378.60554871647446</v>
      </c>
      <c r="AQ72" s="5">
        <f t="shared" si="72"/>
        <v>263.94451283525564</v>
      </c>
      <c r="AR72" s="5"/>
      <c r="AT72" s="5">
        <f t="shared" si="81"/>
        <v>3633.20415371637</v>
      </c>
      <c r="AU72" s="5">
        <f t="shared" si="82"/>
        <v>1224.6755574324845</v>
      </c>
      <c r="AV72" s="5">
        <f t="shared" si="83"/>
        <v>506.95871912321445</v>
      </c>
      <c r="AW72" s="5">
        <f t="shared" si="84"/>
        <v>294.58412057159757</v>
      </c>
      <c r="AX72" s="5">
        <f t="shared" si="85"/>
        <v>162.68078300222552</v>
      </c>
      <c r="AY72" s="5">
        <f t="shared" si="86"/>
        <v>41.130613060940036</v>
      </c>
      <c r="AZ72" s="5">
        <f t="shared" si="87"/>
        <v>24.771846502611613</v>
      </c>
      <c r="BD72" s="3">
        <f t="shared" si="88"/>
        <v>3183.20415371637</v>
      </c>
      <c r="BE72" s="3">
        <f t="shared" si="89"/>
        <v>774.67555743248454</v>
      </c>
      <c r="BF72" s="3">
        <f t="shared" si="90"/>
        <v>56.958719123214451</v>
      </c>
      <c r="BG72" s="3">
        <f t="shared" si="91"/>
        <v>-155.41587942840243</v>
      </c>
      <c r="BH72" s="3">
        <f t="shared" si="92"/>
        <v>-287.31921699777445</v>
      </c>
      <c r="BI72" s="3">
        <f t="shared" si="93"/>
        <v>-408.86938693905995</v>
      </c>
      <c r="BJ72" s="3">
        <f t="shared" si="94"/>
        <v>-425.2281534973884</v>
      </c>
      <c r="BK72" s="3"/>
      <c r="BL72" s="3"/>
      <c r="BN72" s="5">
        <f t="shared" si="95"/>
        <v>4759.6300855683703</v>
      </c>
      <c r="BO72" s="5">
        <f t="shared" si="96"/>
        <v>1604.3696917646193</v>
      </c>
      <c r="BP72" s="5">
        <f t="shared" si="97"/>
        <v>664.13443054442382</v>
      </c>
      <c r="BQ72" s="5">
        <f t="shared" si="98"/>
        <v>385.91595288392193</v>
      </c>
      <c r="BR72" s="5">
        <f t="shared" si="99"/>
        <v>213.11776502544942</v>
      </c>
      <c r="BS72" s="5">
        <f t="shared" si="100"/>
        <v>53.882604742283441</v>
      </c>
      <c r="BT72" s="5">
        <f t="shared" si="101"/>
        <v>32.452023310693434</v>
      </c>
      <c r="BX72" s="3">
        <f t="shared" si="102"/>
        <v>4309.6300855683703</v>
      </c>
      <c r="BY72" s="3">
        <f t="shared" si="103"/>
        <v>1154.3696917646193</v>
      </c>
      <c r="BZ72" s="3">
        <f t="shared" si="104"/>
        <v>214.13443054442382</v>
      </c>
      <c r="CA72" s="3">
        <f t="shared" si="105"/>
        <v>-64.084047116078068</v>
      </c>
      <c r="CB72" s="3">
        <f t="shared" si="106"/>
        <v>-236.88223497455058</v>
      </c>
      <c r="CC72" s="3">
        <f t="shared" si="107"/>
        <v>-396.11739525771657</v>
      </c>
      <c r="CD72" s="3">
        <f t="shared" si="108"/>
        <v>-417.54797668930655</v>
      </c>
      <c r="CE72" s="3"/>
      <c r="CF72" s="3"/>
    </row>
    <row r="73" spans="1:84" x14ac:dyDescent="0.3">
      <c r="A73">
        <v>69</v>
      </c>
      <c r="B73" t="s">
        <v>70</v>
      </c>
      <c r="C73">
        <v>3.75</v>
      </c>
      <c r="D73">
        <v>0</v>
      </c>
      <c r="E73">
        <v>140</v>
      </c>
      <c r="F73">
        <v>4.0000000000000002E-4</v>
      </c>
      <c r="G73">
        <v>2.2400000000000002</v>
      </c>
      <c r="H73" s="1">
        <v>3.1664922031852101E-5</v>
      </c>
      <c r="I73" s="1">
        <v>8.7958116755144805E-5</v>
      </c>
      <c r="J73" s="1">
        <v>7.81300634614297E-5</v>
      </c>
      <c r="K73">
        <v>2.1702795406000001E-4</v>
      </c>
      <c r="L73">
        <v>137.99472116453799</v>
      </c>
      <c r="M73">
        <v>1379.9472116453801</v>
      </c>
      <c r="N73">
        <v>74.414064455346903</v>
      </c>
      <c r="O73">
        <v>744.14064455346897</v>
      </c>
      <c r="Q73" s="3">
        <f t="shared" si="73"/>
        <v>3.1664922031852121E-5</v>
      </c>
      <c r="R73" s="3">
        <f t="shared" si="74"/>
        <v>8.7958116755144778E-5</v>
      </c>
      <c r="S73" s="3">
        <f t="shared" si="75"/>
        <v>7.8130063461429754E-5</v>
      </c>
      <c r="T73" s="3">
        <f t="shared" si="76"/>
        <v>2.1702795405952711E-4</v>
      </c>
      <c r="U73" s="3">
        <f t="shared" si="77"/>
        <v>137.99472116453765</v>
      </c>
      <c r="V73" s="3">
        <f t="shared" si="78"/>
        <v>1379.9472116453767</v>
      </c>
      <c r="W73" s="3">
        <f t="shared" si="79"/>
        <v>74.414064455346846</v>
      </c>
      <c r="X73" s="3">
        <f t="shared" si="80"/>
        <v>744.14064455346852</v>
      </c>
      <c r="Z73">
        <f t="shared" si="71"/>
        <v>1.0000000000000007</v>
      </c>
      <c r="AA73">
        <f t="shared" si="70"/>
        <v>0.99999999999999967</v>
      </c>
      <c r="AB73">
        <f t="shared" si="70"/>
        <v>1.0000000000000007</v>
      </c>
      <c r="AC73">
        <f t="shared" si="70"/>
        <v>0.99999999999782097</v>
      </c>
      <c r="AD73">
        <f t="shared" si="70"/>
        <v>0.99999999999999756</v>
      </c>
      <c r="AE73">
        <f t="shared" si="70"/>
        <v>0.99999999999999756</v>
      </c>
      <c r="AF73">
        <f t="shared" si="70"/>
        <v>0.99999999999999922</v>
      </c>
      <c r="AG73">
        <f t="shared" si="70"/>
        <v>0.99999999999999933</v>
      </c>
      <c r="AI73">
        <f t="shared" si="109"/>
        <v>0</v>
      </c>
      <c r="AJ73" s="5">
        <f t="shared" si="72"/>
        <v>-139.99996833507797</v>
      </c>
      <c r="AK73" s="5">
        <f t="shared" si="72"/>
        <v>-139.99991204188325</v>
      </c>
      <c r="AL73" s="5">
        <f t="shared" si="72"/>
        <v>-139.99992186993654</v>
      </c>
      <c r="AM73" s="5">
        <f t="shared" si="72"/>
        <v>-139.99978297204595</v>
      </c>
      <c r="AN73" s="5">
        <f t="shared" si="72"/>
        <v>-2.0052788354623488</v>
      </c>
      <c r="AO73" s="5">
        <f t="shared" si="72"/>
        <v>1239.9472116453767</v>
      </c>
      <c r="AP73" s="5">
        <f t="shared" si="72"/>
        <v>-65.585935544653154</v>
      </c>
      <c r="AQ73" s="5">
        <f t="shared" si="72"/>
        <v>604.14064455346852</v>
      </c>
      <c r="AR73" s="5"/>
      <c r="AT73" s="5">
        <f t="shared" si="81"/>
        <v>9199.6480776358458</v>
      </c>
      <c r="AU73" s="5">
        <f t="shared" si="82"/>
        <v>3101.0049699896108</v>
      </c>
      <c r="AV73" s="5">
        <f t="shared" si="83"/>
        <v>1283.6718247863969</v>
      </c>
      <c r="AW73" s="5">
        <f t="shared" si="84"/>
        <v>745.91741170020362</v>
      </c>
      <c r="AX73" s="5">
        <f t="shared" si="85"/>
        <v>411.92454078966466</v>
      </c>
      <c r="AY73" s="5">
        <f t="shared" si="86"/>
        <v>104.14695936946238</v>
      </c>
      <c r="AZ73" s="5">
        <f t="shared" si="87"/>
        <v>62.724873256608035</v>
      </c>
      <c r="BD73" s="3">
        <f t="shared" si="88"/>
        <v>9059.6480776358458</v>
      </c>
      <c r="BE73" s="3">
        <f t="shared" si="89"/>
        <v>2961.0049699896108</v>
      </c>
      <c r="BF73" s="3">
        <f t="shared" si="90"/>
        <v>1143.6718247863969</v>
      </c>
      <c r="BG73" s="3">
        <f t="shared" si="91"/>
        <v>605.91741170020362</v>
      </c>
      <c r="BH73" s="3">
        <f t="shared" si="92"/>
        <v>271.92454078966466</v>
      </c>
      <c r="BI73" s="3">
        <f t="shared" si="93"/>
        <v>-35.85304063053762</v>
      </c>
      <c r="BJ73" s="3">
        <f t="shared" si="94"/>
        <v>-77.275126743391965</v>
      </c>
      <c r="BK73" s="3"/>
      <c r="BL73" s="3"/>
      <c r="BN73" s="5">
        <f t="shared" si="95"/>
        <v>4960.9376303564559</v>
      </c>
      <c r="BO73" s="5">
        <f t="shared" si="96"/>
        <v>1672.2261675358843</v>
      </c>
      <c r="BP73" s="5">
        <f t="shared" si="97"/>
        <v>692.22385539857544</v>
      </c>
      <c r="BQ73" s="5">
        <f t="shared" si="98"/>
        <v>402.23818624511807</v>
      </c>
      <c r="BR73" s="5">
        <f t="shared" si="99"/>
        <v>222.13153568760251</v>
      </c>
      <c r="BS73" s="5">
        <f t="shared" si="100"/>
        <v>56.16155807950706</v>
      </c>
      <c r="BT73" s="5">
        <f t="shared" si="101"/>
        <v>33.824574752430387</v>
      </c>
      <c r="BX73" s="3">
        <f t="shared" si="102"/>
        <v>4820.9376303564559</v>
      </c>
      <c r="BY73" s="3">
        <f t="shared" si="103"/>
        <v>1532.2261675358843</v>
      </c>
      <c r="BZ73" s="3">
        <f t="shared" si="104"/>
        <v>552.22385539857544</v>
      </c>
      <c r="CA73" s="3">
        <f t="shared" si="105"/>
        <v>262.23818624511807</v>
      </c>
      <c r="CB73" s="3">
        <f t="shared" si="106"/>
        <v>82.131535687602508</v>
      </c>
      <c r="CC73" s="3">
        <f t="shared" si="107"/>
        <v>-83.83844192049294</v>
      </c>
      <c r="CD73" s="3">
        <f t="shared" si="108"/>
        <v>-106.17542524756962</v>
      </c>
      <c r="CE73" s="3"/>
      <c r="CF73" s="3"/>
    </row>
    <row r="74" spans="1:84" x14ac:dyDescent="0.3">
      <c r="A74">
        <v>70</v>
      </c>
      <c r="B74" t="s">
        <v>71</v>
      </c>
      <c r="C74">
        <v>3</v>
      </c>
      <c r="D74">
        <v>0</v>
      </c>
      <c r="E74">
        <v>250</v>
      </c>
      <c r="F74">
        <v>23</v>
      </c>
      <c r="G74">
        <v>0.99</v>
      </c>
      <c r="H74">
        <v>343020.23003503401</v>
      </c>
      <c r="I74">
        <v>952833.97231953905</v>
      </c>
      <c r="J74">
        <v>846368.49300411402</v>
      </c>
      <c r="K74">
        <v>2351023.5916780899</v>
      </c>
      <c r="L74">
        <v>1657.79781440999</v>
      </c>
      <c r="M74">
        <v>16577.9781440999</v>
      </c>
      <c r="N74">
        <v>1629.74328621073</v>
      </c>
      <c r="O74">
        <v>16297.4328621073</v>
      </c>
      <c r="Q74" s="3">
        <f t="shared" si="73"/>
        <v>343020.23003503407</v>
      </c>
      <c r="R74" s="3">
        <f t="shared" si="74"/>
        <v>952833.97231953894</v>
      </c>
      <c r="S74" s="3">
        <f t="shared" si="75"/>
        <v>846368.4930041139</v>
      </c>
      <c r="T74" s="3">
        <f t="shared" si="76"/>
        <v>2351023.5916780941</v>
      </c>
      <c r="U74" s="3">
        <f t="shared" si="77"/>
        <v>1657.7978144099898</v>
      </c>
      <c r="V74" s="3">
        <f t="shared" si="78"/>
        <v>16577.9781440999</v>
      </c>
      <c r="W74" s="3">
        <f t="shared" si="79"/>
        <v>1629.7432862107248</v>
      </c>
      <c r="X74" s="3">
        <f t="shared" si="80"/>
        <v>16297.432862107249</v>
      </c>
      <c r="Z74">
        <f t="shared" si="71"/>
        <v>1.0000000000000002</v>
      </c>
      <c r="AA74">
        <f t="shared" si="70"/>
        <v>0.99999999999999989</v>
      </c>
      <c r="AB74">
        <f t="shared" si="70"/>
        <v>0.99999999999999989</v>
      </c>
      <c r="AC74">
        <f t="shared" si="70"/>
        <v>1.0000000000000018</v>
      </c>
      <c r="AD74">
        <f t="shared" si="70"/>
        <v>0.99999999999999989</v>
      </c>
      <c r="AE74">
        <f t="shared" si="70"/>
        <v>1</v>
      </c>
      <c r="AF74">
        <f t="shared" si="70"/>
        <v>0.99999999999999678</v>
      </c>
      <c r="AG74">
        <f t="shared" si="70"/>
        <v>0.99999999999999689</v>
      </c>
      <c r="AI74">
        <f t="shared" si="109"/>
        <v>0</v>
      </c>
      <c r="AJ74" s="5">
        <f t="shared" si="72"/>
        <v>342770.23003503407</v>
      </c>
      <c r="AK74" s="5">
        <f t="shared" si="72"/>
        <v>952583.97231953894</v>
      </c>
      <c r="AL74" s="5">
        <f t="shared" si="72"/>
        <v>846118.4930041139</v>
      </c>
      <c r="AM74" s="5">
        <f t="shared" si="72"/>
        <v>2350773.5916780941</v>
      </c>
      <c r="AN74" s="5">
        <f t="shared" si="72"/>
        <v>1407.7978144099898</v>
      </c>
      <c r="AO74" s="5">
        <f t="shared" si="72"/>
        <v>16327.9781440999</v>
      </c>
      <c r="AP74" s="5">
        <f t="shared" si="72"/>
        <v>1379.7432862107248</v>
      </c>
      <c r="AQ74" s="5">
        <f t="shared" si="72"/>
        <v>16047.432862107249</v>
      </c>
      <c r="AR74" s="5"/>
      <c r="AT74" s="5">
        <f t="shared" si="81"/>
        <v>110519.85429399932</v>
      </c>
      <c r="AU74" s="5">
        <f t="shared" si="82"/>
        <v>37253.883469887413</v>
      </c>
      <c r="AV74" s="5">
        <f t="shared" si="83"/>
        <v>15421.375017767348</v>
      </c>
      <c r="AW74" s="5">
        <f t="shared" si="84"/>
        <v>8961.0692670810258</v>
      </c>
      <c r="AX74" s="5">
        <f t="shared" si="85"/>
        <v>4948.6501922686257</v>
      </c>
      <c r="AY74" s="5">
        <f t="shared" si="86"/>
        <v>1251.1681618188602</v>
      </c>
      <c r="AZ74" s="5">
        <f t="shared" si="87"/>
        <v>753.54446109544995</v>
      </c>
      <c r="BD74" s="3">
        <f t="shared" si="88"/>
        <v>110269.85429399932</v>
      </c>
      <c r="BE74" s="3">
        <f t="shared" si="89"/>
        <v>37003.883469887413</v>
      </c>
      <c r="BF74" s="3">
        <f t="shared" si="90"/>
        <v>15171.375017767348</v>
      </c>
      <c r="BG74" s="3">
        <f t="shared" si="91"/>
        <v>8711.0692670810258</v>
      </c>
      <c r="BH74" s="3">
        <f t="shared" si="92"/>
        <v>4698.6501922686257</v>
      </c>
      <c r="BI74" s="3">
        <f t="shared" si="93"/>
        <v>1001.1681618188602</v>
      </c>
      <c r="BJ74" s="3">
        <f t="shared" si="94"/>
        <v>503.54446109544995</v>
      </c>
      <c r="BK74" s="3"/>
      <c r="BL74" s="3"/>
      <c r="BN74" s="5">
        <f t="shared" si="95"/>
        <v>108649.5524140483</v>
      </c>
      <c r="BO74" s="5">
        <f t="shared" si="96"/>
        <v>36623.444633948871</v>
      </c>
      <c r="BP74" s="5">
        <f t="shared" si="97"/>
        <v>15160.402662425349</v>
      </c>
      <c r="BQ74" s="5">
        <f t="shared" si="98"/>
        <v>8809.4231687066203</v>
      </c>
      <c r="BR74" s="5">
        <f t="shared" si="99"/>
        <v>4864.9053319723134</v>
      </c>
      <c r="BS74" s="5">
        <f t="shared" si="100"/>
        <v>1229.9949329892263</v>
      </c>
      <c r="BT74" s="5">
        <f t="shared" si="101"/>
        <v>740.7924028230567</v>
      </c>
      <c r="BX74" s="3">
        <f t="shared" si="102"/>
        <v>108399.5524140483</v>
      </c>
      <c r="BY74" s="3">
        <f t="shared" si="103"/>
        <v>36373.444633948871</v>
      </c>
      <c r="BZ74" s="3">
        <f t="shared" si="104"/>
        <v>14910.402662425349</v>
      </c>
      <c r="CA74" s="3">
        <f t="shared" si="105"/>
        <v>8559.4231687066203</v>
      </c>
      <c r="CB74" s="3">
        <f t="shared" si="106"/>
        <v>4614.9053319723134</v>
      </c>
      <c r="CC74" s="3">
        <f t="shared" si="107"/>
        <v>979.9949329892263</v>
      </c>
      <c r="CD74" s="3">
        <f t="shared" si="108"/>
        <v>490.7924028230567</v>
      </c>
      <c r="CE74" s="3"/>
      <c r="CF74" s="3"/>
    </row>
    <row r="75" spans="1:84" x14ac:dyDescent="0.3">
      <c r="A75">
        <v>71</v>
      </c>
      <c r="B75" t="s">
        <v>72</v>
      </c>
      <c r="C75">
        <v>1</v>
      </c>
      <c r="D75">
        <v>0</v>
      </c>
      <c r="E75">
        <v>900</v>
      </c>
      <c r="F75">
        <v>0.75</v>
      </c>
      <c r="G75">
        <v>8</v>
      </c>
      <c r="H75">
        <v>0.62063247182430203</v>
      </c>
      <c r="I75">
        <v>1.7239790884008399</v>
      </c>
      <c r="J75">
        <v>1.5313492438440199</v>
      </c>
      <c r="K75">
        <v>4.2537478995667302</v>
      </c>
      <c r="L75">
        <v>20.247718475243399</v>
      </c>
      <c r="M75">
        <v>202.477184752434</v>
      </c>
      <c r="N75">
        <v>34.644977345134897</v>
      </c>
      <c r="O75">
        <v>346.44977345134902</v>
      </c>
      <c r="Q75" s="3">
        <f t="shared" si="73"/>
        <v>0.62063247182430159</v>
      </c>
      <c r="R75" s="3">
        <f t="shared" si="74"/>
        <v>1.7239790884008377</v>
      </c>
      <c r="S75" s="3">
        <f t="shared" si="75"/>
        <v>1.5313492438440235</v>
      </c>
      <c r="T75" s="3">
        <f t="shared" si="76"/>
        <v>4.253747899566731</v>
      </c>
      <c r="U75" s="3">
        <f t="shared" si="77"/>
        <v>20.247718475243431</v>
      </c>
      <c r="V75" s="3">
        <f t="shared" si="78"/>
        <v>202.47718475243428</v>
      </c>
      <c r="W75" s="3">
        <f t="shared" si="79"/>
        <v>34.644977345134876</v>
      </c>
      <c r="X75" s="3">
        <f t="shared" si="80"/>
        <v>346.44977345134873</v>
      </c>
      <c r="Z75">
        <f t="shared" si="71"/>
        <v>0.99999999999999933</v>
      </c>
      <c r="AA75">
        <f t="shared" si="70"/>
        <v>0.99999999999999867</v>
      </c>
      <c r="AB75">
        <f t="shared" si="70"/>
        <v>1.0000000000000022</v>
      </c>
      <c r="AC75">
        <f t="shared" si="70"/>
        <v>1.0000000000000002</v>
      </c>
      <c r="AD75">
        <f t="shared" si="70"/>
        <v>1.0000000000000016</v>
      </c>
      <c r="AE75">
        <f t="shared" si="70"/>
        <v>1.0000000000000013</v>
      </c>
      <c r="AF75">
        <f t="shared" si="70"/>
        <v>0.99999999999999933</v>
      </c>
      <c r="AG75">
        <f t="shared" si="70"/>
        <v>0.99999999999999922</v>
      </c>
      <c r="AI75">
        <f t="shared" si="109"/>
        <v>0</v>
      </c>
      <c r="AJ75" s="5">
        <f t="shared" si="72"/>
        <v>-899.37936752817575</v>
      </c>
      <c r="AK75" s="5">
        <f t="shared" si="72"/>
        <v>-898.27602091159918</v>
      </c>
      <c r="AL75" s="5">
        <f t="shared" si="72"/>
        <v>-898.46865075615597</v>
      </c>
      <c r="AM75" s="5">
        <f t="shared" si="72"/>
        <v>-895.74625210043325</v>
      </c>
      <c r="AN75" s="5">
        <f t="shared" si="72"/>
        <v>-879.75228152475654</v>
      </c>
      <c r="AO75" s="5">
        <f t="shared" si="72"/>
        <v>-697.52281524756575</v>
      </c>
      <c r="AP75" s="5">
        <f t="shared" si="72"/>
        <v>-865.35502265486514</v>
      </c>
      <c r="AQ75" s="5">
        <f t="shared" si="72"/>
        <v>-553.55022654865127</v>
      </c>
      <c r="AR75" s="5"/>
      <c r="AT75" s="5">
        <f t="shared" si="81"/>
        <v>1349.847898349562</v>
      </c>
      <c r="AU75" s="5">
        <f t="shared" si="82"/>
        <v>455.00490955603215</v>
      </c>
      <c r="AV75" s="5">
        <f t="shared" si="83"/>
        <v>188.35086953714818</v>
      </c>
      <c r="AW75" s="5">
        <f t="shared" si="84"/>
        <v>109.44712689320772</v>
      </c>
      <c r="AX75" s="5">
        <f t="shared" si="85"/>
        <v>60.440950672368444</v>
      </c>
      <c r="AY75" s="5">
        <f t="shared" si="86"/>
        <v>15.28129696244787</v>
      </c>
      <c r="AZ75" s="5">
        <f t="shared" si="87"/>
        <v>9.203508397837922</v>
      </c>
      <c r="BD75" s="3">
        <f t="shared" si="88"/>
        <v>449.847898349562</v>
      </c>
      <c r="BE75" s="3">
        <f t="shared" si="89"/>
        <v>-444.99509044396785</v>
      </c>
      <c r="BF75" s="3">
        <f t="shared" si="90"/>
        <v>-711.64913046285187</v>
      </c>
      <c r="BG75" s="3">
        <f t="shared" si="91"/>
        <v>-790.55287310679228</v>
      </c>
      <c r="BH75" s="3">
        <f t="shared" si="92"/>
        <v>-839.55904932763156</v>
      </c>
      <c r="BI75" s="3">
        <f t="shared" si="93"/>
        <v>-884.71870303755213</v>
      </c>
      <c r="BJ75" s="3">
        <f t="shared" si="94"/>
        <v>-890.79649160216206</v>
      </c>
      <c r="BK75" s="3"/>
      <c r="BL75" s="3"/>
      <c r="BN75" s="5">
        <f t="shared" si="95"/>
        <v>2309.6651563423247</v>
      </c>
      <c r="BO75" s="5">
        <f t="shared" si="96"/>
        <v>778.53881674460399</v>
      </c>
      <c r="BP75" s="5">
        <f t="shared" si="97"/>
        <v>322.27885902451044</v>
      </c>
      <c r="BQ75" s="5">
        <f t="shared" si="98"/>
        <v>187.27014781153986</v>
      </c>
      <c r="BR75" s="5">
        <f t="shared" si="99"/>
        <v>103.41784282129814</v>
      </c>
      <c r="BS75" s="5">
        <f t="shared" si="100"/>
        <v>26.147152713309335</v>
      </c>
      <c r="BT75" s="5">
        <f t="shared" si="101"/>
        <v>15.747716975061307</v>
      </c>
      <c r="BX75" s="3">
        <f t="shared" si="102"/>
        <v>1409.6651563423247</v>
      </c>
      <c r="BY75" s="3">
        <f t="shared" si="103"/>
        <v>-121.46118325539601</v>
      </c>
      <c r="BZ75" s="3">
        <f t="shared" si="104"/>
        <v>-577.72114097548956</v>
      </c>
      <c r="CA75" s="3">
        <f t="shared" si="105"/>
        <v>-712.7298521884602</v>
      </c>
      <c r="CB75" s="3">
        <f t="shared" si="106"/>
        <v>-796.58215717870189</v>
      </c>
      <c r="CC75" s="3">
        <f t="shared" si="107"/>
        <v>-873.85284728669069</v>
      </c>
      <c r="CD75" s="3">
        <f t="shared" si="108"/>
        <v>-884.25228302493872</v>
      </c>
      <c r="CE75" s="3"/>
      <c r="CF75" s="3"/>
    </row>
    <row r="76" spans="1:84" x14ac:dyDescent="0.3">
      <c r="A76">
        <v>72</v>
      </c>
      <c r="B76" t="s">
        <v>75</v>
      </c>
      <c r="C76">
        <v>10</v>
      </c>
      <c r="D76">
        <v>0</v>
      </c>
      <c r="E76">
        <v>600</v>
      </c>
      <c r="F76">
        <v>0.25</v>
      </c>
      <c r="G76">
        <v>8</v>
      </c>
      <c r="H76">
        <v>6.8959163536033499</v>
      </c>
      <c r="I76">
        <v>19.155323204453801</v>
      </c>
      <c r="J76">
        <v>17.014991598266899</v>
      </c>
      <c r="K76">
        <v>47.2638655507415</v>
      </c>
      <c r="L76">
        <v>1358.3873947074101</v>
      </c>
      <c r="M76">
        <v>13583.8739470741</v>
      </c>
      <c r="N76">
        <v>2491.7467774337802</v>
      </c>
      <c r="O76">
        <v>24917.467774337802</v>
      </c>
      <c r="Q76" s="3">
        <f t="shared" si="73"/>
        <v>6.8959163536033508</v>
      </c>
      <c r="R76" s="3">
        <f t="shared" si="74"/>
        <v>19.155323204453754</v>
      </c>
      <c r="S76" s="3">
        <f t="shared" si="75"/>
        <v>17.014991598266924</v>
      </c>
      <c r="T76" s="3">
        <f t="shared" si="76"/>
        <v>47.263865550741457</v>
      </c>
      <c r="U76" s="3">
        <f t="shared" si="77"/>
        <v>1358.3873947074146</v>
      </c>
      <c r="V76" s="3">
        <f t="shared" si="78"/>
        <v>13583.873947074146</v>
      </c>
      <c r="W76" s="3">
        <f t="shared" si="79"/>
        <v>2491.7467774337756</v>
      </c>
      <c r="X76" s="3">
        <f t="shared" si="80"/>
        <v>24917.467774337758</v>
      </c>
      <c r="Z76">
        <f t="shared" si="71"/>
        <v>1.0000000000000002</v>
      </c>
      <c r="AA76">
        <f t="shared" si="70"/>
        <v>0.99999999999999756</v>
      </c>
      <c r="AB76">
        <f t="shared" si="70"/>
        <v>1.0000000000000016</v>
      </c>
      <c r="AC76">
        <f t="shared" si="70"/>
        <v>0.99999999999999911</v>
      </c>
      <c r="AD76">
        <f t="shared" si="70"/>
        <v>1.0000000000000033</v>
      </c>
      <c r="AE76">
        <f t="shared" si="70"/>
        <v>1.0000000000000033</v>
      </c>
      <c r="AF76">
        <f t="shared" si="70"/>
        <v>0.99999999999999822</v>
      </c>
      <c r="AG76">
        <f t="shared" si="70"/>
        <v>0.99999999999999822</v>
      </c>
      <c r="AI76">
        <f t="shared" si="109"/>
        <v>0</v>
      </c>
      <c r="AJ76" s="5">
        <f t="shared" si="72"/>
        <v>-593.1040836463967</v>
      </c>
      <c r="AK76" s="5">
        <f t="shared" si="72"/>
        <v>-580.84467679554621</v>
      </c>
      <c r="AL76" s="5">
        <f t="shared" si="72"/>
        <v>-582.98500840173313</v>
      </c>
      <c r="AM76" s="5">
        <f t="shared" si="72"/>
        <v>-552.73613444925854</v>
      </c>
      <c r="AN76" s="5">
        <f t="shared" si="72"/>
        <v>758.38739470741461</v>
      </c>
      <c r="AO76" s="5">
        <f t="shared" si="72"/>
        <v>12983.873947074146</v>
      </c>
      <c r="AP76" s="5">
        <f t="shared" si="72"/>
        <v>1891.7467774337756</v>
      </c>
      <c r="AQ76" s="5">
        <f t="shared" si="72"/>
        <v>24317.467774337758</v>
      </c>
      <c r="AR76" s="5"/>
      <c r="AT76" s="5">
        <f t="shared" si="81"/>
        <v>90559.159647160981</v>
      </c>
      <c r="AU76" s="5">
        <f t="shared" si="82"/>
        <v>30525.559431627298</v>
      </c>
      <c r="AV76" s="5">
        <f t="shared" si="83"/>
        <v>12636.161811231765</v>
      </c>
      <c r="AW76" s="5">
        <f t="shared" si="84"/>
        <v>7342.6345659860244</v>
      </c>
      <c r="AX76" s="5">
        <f t="shared" si="85"/>
        <v>4054.8877453952678</v>
      </c>
      <c r="AY76" s="5">
        <f t="shared" si="86"/>
        <v>1025.1980337414448</v>
      </c>
      <c r="AZ76" s="5">
        <f t="shared" si="87"/>
        <v>617.44881577609749</v>
      </c>
      <c r="BD76" s="3">
        <f t="shared" si="88"/>
        <v>89959.159647160981</v>
      </c>
      <c r="BE76" s="3">
        <f t="shared" si="89"/>
        <v>29925.559431627298</v>
      </c>
      <c r="BF76" s="3">
        <f t="shared" si="90"/>
        <v>12036.161811231765</v>
      </c>
      <c r="BG76" s="3">
        <f t="shared" si="91"/>
        <v>6742.6345659860244</v>
      </c>
      <c r="BH76" s="3">
        <f t="shared" si="92"/>
        <v>3454.8877453952678</v>
      </c>
      <c r="BI76" s="3">
        <f t="shared" si="93"/>
        <v>425.19803374144476</v>
      </c>
      <c r="BJ76" s="3">
        <f t="shared" si="94"/>
        <v>17.44881577609749</v>
      </c>
      <c r="BK76" s="3"/>
      <c r="BL76" s="3"/>
      <c r="BN76" s="5">
        <f t="shared" si="95"/>
        <v>166116.45182891836</v>
      </c>
      <c r="BO76" s="5">
        <f t="shared" si="96"/>
        <v>55994.309605253387</v>
      </c>
      <c r="BP76" s="5">
        <f t="shared" si="97"/>
        <v>23179.039790081632</v>
      </c>
      <c r="BQ76" s="5">
        <f t="shared" si="98"/>
        <v>13468.90149964203</v>
      </c>
      <c r="BR76" s="5">
        <f t="shared" si="99"/>
        <v>7438.0500818918672</v>
      </c>
      <c r="BS76" s="5">
        <f t="shared" si="100"/>
        <v>1880.5636056103965</v>
      </c>
      <c r="BT76" s="5">
        <f t="shared" si="101"/>
        <v>1132.6121715608069</v>
      </c>
      <c r="BX76" s="3">
        <f t="shared" si="102"/>
        <v>165516.45182891836</v>
      </c>
      <c r="BY76" s="3">
        <f t="shared" si="103"/>
        <v>55394.309605253387</v>
      </c>
      <c r="BZ76" s="3">
        <f t="shared" si="104"/>
        <v>22579.039790081632</v>
      </c>
      <c r="CA76" s="3">
        <f t="shared" si="105"/>
        <v>12868.90149964203</v>
      </c>
      <c r="CB76" s="3">
        <f t="shared" si="106"/>
        <v>6838.0500818918672</v>
      </c>
      <c r="CC76" s="3">
        <f t="shared" si="107"/>
        <v>1280.5636056103965</v>
      </c>
      <c r="CD76" s="3">
        <f t="shared" si="108"/>
        <v>532.61217156080693</v>
      </c>
      <c r="CE76" s="3"/>
      <c r="CF76" s="3"/>
    </row>
    <row r="77" spans="1:84" x14ac:dyDescent="0.3">
      <c r="A77">
        <v>73</v>
      </c>
      <c r="B77" t="s">
        <v>57</v>
      </c>
      <c r="C77">
        <v>6.2</v>
      </c>
      <c r="D77">
        <v>0</v>
      </c>
      <c r="E77">
        <v>325</v>
      </c>
      <c r="F77">
        <v>35</v>
      </c>
      <c r="G77">
        <v>1.6</v>
      </c>
      <c r="H77">
        <v>1298887.2206993101</v>
      </c>
      <c r="I77">
        <v>3608020.05749809</v>
      </c>
      <c r="J77">
        <v>2925461.6634902498</v>
      </c>
      <c r="K77">
        <v>8902432.6596754603</v>
      </c>
      <c r="L77">
        <v>6988.1586814710699</v>
      </c>
      <c r="M77">
        <v>69881.586814710696</v>
      </c>
      <c r="N77">
        <v>6836.2304792418299</v>
      </c>
      <c r="O77">
        <v>68362.304792418305</v>
      </c>
      <c r="Q77" s="3">
        <f t="shared" si="73"/>
        <v>1298887.2206993129</v>
      </c>
      <c r="R77" s="3">
        <f t="shared" si="74"/>
        <v>3608020.0574980909</v>
      </c>
      <c r="S77" s="3">
        <f t="shared" si="75"/>
        <v>3204875.7574831652</v>
      </c>
      <c r="T77" s="3">
        <f t="shared" si="76"/>
        <v>8902432.6596754584</v>
      </c>
      <c r="U77" s="3">
        <f t="shared" si="77"/>
        <v>6988.1586814710727</v>
      </c>
      <c r="V77" s="3">
        <f t="shared" si="78"/>
        <v>69881.586814710739</v>
      </c>
      <c r="W77" s="3">
        <f t="shared" si="79"/>
        <v>6836.2304792418336</v>
      </c>
      <c r="X77" s="3">
        <f t="shared" si="80"/>
        <v>68362.304792418348</v>
      </c>
      <c r="Z77">
        <f t="shared" si="71"/>
        <v>1.0000000000000022</v>
      </c>
      <c r="AA77">
        <f t="shared" si="70"/>
        <v>1.0000000000000002</v>
      </c>
      <c r="AB77">
        <f t="shared" si="70"/>
        <v>1.095511111111112</v>
      </c>
      <c r="AC77">
        <f t="shared" si="70"/>
        <v>0.99999999999999978</v>
      </c>
      <c r="AD77">
        <f t="shared" si="70"/>
        <v>1.0000000000000004</v>
      </c>
      <c r="AE77">
        <f t="shared" si="70"/>
        <v>1.0000000000000007</v>
      </c>
      <c r="AF77">
        <f t="shared" si="70"/>
        <v>1.0000000000000004</v>
      </c>
      <c r="AG77">
        <f t="shared" si="70"/>
        <v>1.0000000000000007</v>
      </c>
      <c r="AI77">
        <f t="shared" si="109"/>
        <v>0</v>
      </c>
      <c r="AJ77" s="5">
        <f t="shared" si="72"/>
        <v>1298562.2206993129</v>
      </c>
      <c r="AK77" s="5">
        <f t="shared" si="72"/>
        <v>3607695.0574980909</v>
      </c>
      <c r="AL77" s="5">
        <f t="shared" si="72"/>
        <v>3204550.7574831652</v>
      </c>
      <c r="AM77" s="5">
        <f t="shared" si="72"/>
        <v>8902107.6596754584</v>
      </c>
      <c r="AN77" s="5">
        <f t="shared" si="72"/>
        <v>6663.1586814710727</v>
      </c>
      <c r="AO77" s="5">
        <f t="shared" si="72"/>
        <v>69556.586814710739</v>
      </c>
      <c r="AP77" s="5">
        <f t="shared" si="72"/>
        <v>6511.2304792418336</v>
      </c>
      <c r="AQ77" s="5">
        <f t="shared" si="72"/>
        <v>68037.304792418348</v>
      </c>
      <c r="AR77" s="5"/>
      <c r="AT77" s="5">
        <f t="shared" si="81"/>
        <v>465877.24543140491</v>
      </c>
      <c r="AU77" s="5">
        <f t="shared" si="82"/>
        <v>157037.273740923</v>
      </c>
      <c r="AV77" s="5">
        <f t="shared" si="83"/>
        <v>65006.127269498356</v>
      </c>
      <c r="AW77" s="5">
        <f t="shared" si="84"/>
        <v>37773.830710654445</v>
      </c>
      <c r="AX77" s="5">
        <f t="shared" si="85"/>
        <v>20860.175168570368</v>
      </c>
      <c r="AY77" s="5">
        <f t="shared" si="86"/>
        <v>5274.0820237517528</v>
      </c>
      <c r="AZ77" s="5">
        <f t="shared" si="87"/>
        <v>3176.4357643050334</v>
      </c>
      <c r="BD77" s="3">
        <f t="shared" si="88"/>
        <v>465552.24543140491</v>
      </c>
      <c r="BE77" s="3">
        <f t="shared" si="89"/>
        <v>156712.273740923</v>
      </c>
      <c r="BF77" s="3">
        <f t="shared" si="90"/>
        <v>64681.127269498356</v>
      </c>
      <c r="BG77" s="3">
        <f t="shared" si="91"/>
        <v>37448.830710654445</v>
      </c>
      <c r="BH77" s="3">
        <f t="shared" si="92"/>
        <v>20535.175168570368</v>
      </c>
      <c r="BI77" s="3">
        <f t="shared" si="93"/>
        <v>4949.0820237517528</v>
      </c>
      <c r="BJ77" s="3">
        <f t="shared" si="94"/>
        <v>2851.4357643050334</v>
      </c>
      <c r="BK77" s="3"/>
      <c r="BL77" s="3"/>
      <c r="BN77" s="5">
        <f t="shared" si="95"/>
        <v>455748.69861612224</v>
      </c>
      <c r="BO77" s="5">
        <f t="shared" si="96"/>
        <v>153623.15683689516</v>
      </c>
      <c r="BP77" s="5">
        <f t="shared" si="97"/>
        <v>63592.841667365894</v>
      </c>
      <c r="BQ77" s="5">
        <f t="shared" si="98"/>
        <v>36952.597185090992</v>
      </c>
      <c r="BR77" s="5">
        <f t="shared" si="99"/>
        <v>20406.658146990547</v>
      </c>
      <c r="BS77" s="5">
        <f t="shared" si="100"/>
        <v>5159.4192296164774</v>
      </c>
      <c r="BT77" s="5">
        <f t="shared" si="101"/>
        <v>3107.3774905644696</v>
      </c>
      <c r="BX77" s="3">
        <f t="shared" si="102"/>
        <v>455423.69861612224</v>
      </c>
      <c r="BY77" s="3">
        <f t="shared" si="103"/>
        <v>153298.15683689516</v>
      </c>
      <c r="BZ77" s="3">
        <f t="shared" si="104"/>
        <v>63267.841667365894</v>
      </c>
      <c r="CA77" s="3">
        <f t="shared" si="105"/>
        <v>36627.597185090992</v>
      </c>
      <c r="CB77" s="3">
        <f t="shared" si="106"/>
        <v>20081.658146990547</v>
      </c>
      <c r="CC77" s="3">
        <f t="shared" si="107"/>
        <v>4834.4192296164774</v>
      </c>
      <c r="CD77" s="3">
        <f t="shared" si="108"/>
        <v>2782.3774905644696</v>
      </c>
      <c r="CE77" s="3"/>
      <c r="CF77" s="3"/>
    </row>
    <row r="78" spans="1:84" x14ac:dyDescent="0.3">
      <c r="A78">
        <v>74</v>
      </c>
      <c r="B78" t="s">
        <v>76</v>
      </c>
      <c r="C78">
        <v>17.5</v>
      </c>
      <c r="D78">
        <v>0</v>
      </c>
      <c r="E78">
        <v>600</v>
      </c>
      <c r="F78">
        <v>10</v>
      </c>
      <c r="G78">
        <v>8</v>
      </c>
      <c r="H78">
        <v>33789.9901326564</v>
      </c>
      <c r="I78">
        <v>93861.083701823401</v>
      </c>
      <c r="J78">
        <v>76104.621838976396</v>
      </c>
      <c r="K78">
        <v>231592.94119863299</v>
      </c>
      <c r="L78">
        <v>22786.7665939334</v>
      </c>
      <c r="M78">
        <v>227867.66593933399</v>
      </c>
      <c r="N78">
        <v>23077.991020416099</v>
      </c>
      <c r="O78">
        <v>230779.91020416099</v>
      </c>
      <c r="Q78" s="3">
        <f t="shared" si="73"/>
        <v>33789.990132656421</v>
      </c>
      <c r="R78" s="3">
        <f t="shared" si="74"/>
        <v>93861.083701823401</v>
      </c>
      <c r="S78" s="3">
        <f t="shared" si="75"/>
        <v>83373.458831507945</v>
      </c>
      <c r="T78" s="3">
        <f t="shared" si="76"/>
        <v>231592.9411986332</v>
      </c>
      <c r="U78" s="3">
        <f t="shared" si="77"/>
        <v>22786.766593933444</v>
      </c>
      <c r="V78" s="3">
        <f t="shared" si="78"/>
        <v>227867.66593933446</v>
      </c>
      <c r="W78" s="3">
        <f t="shared" si="79"/>
        <v>23077.991020416135</v>
      </c>
      <c r="X78" s="3">
        <f t="shared" si="80"/>
        <v>230779.91020416137</v>
      </c>
      <c r="Z78">
        <f t="shared" si="71"/>
        <v>1.0000000000000007</v>
      </c>
      <c r="AA78">
        <f t="shared" si="70"/>
        <v>1</v>
      </c>
      <c r="AB78">
        <f t="shared" si="70"/>
        <v>1.0955111111111109</v>
      </c>
      <c r="AC78">
        <f t="shared" si="70"/>
        <v>1.0000000000000009</v>
      </c>
      <c r="AD78">
        <f t="shared" si="70"/>
        <v>1.000000000000002</v>
      </c>
      <c r="AE78">
        <f t="shared" si="70"/>
        <v>1.000000000000002</v>
      </c>
      <c r="AF78">
        <f t="shared" si="70"/>
        <v>1.0000000000000016</v>
      </c>
      <c r="AG78">
        <f t="shared" si="70"/>
        <v>1.0000000000000016</v>
      </c>
      <c r="AI78">
        <f t="shared" si="109"/>
        <v>0</v>
      </c>
      <c r="AJ78" s="5">
        <f t="shared" si="72"/>
        <v>33189.990132656421</v>
      </c>
      <c r="AK78" s="5">
        <f t="shared" si="72"/>
        <v>93261.083701823401</v>
      </c>
      <c r="AL78" s="5">
        <f t="shared" si="72"/>
        <v>82773.458831507945</v>
      </c>
      <c r="AM78" s="5">
        <f t="shared" si="72"/>
        <v>230992.9411986332</v>
      </c>
      <c r="AN78" s="5">
        <f t="shared" si="72"/>
        <v>22186.766593933444</v>
      </c>
      <c r="AO78" s="5">
        <f t="shared" si="72"/>
        <v>227267.66593933446</v>
      </c>
      <c r="AP78" s="5">
        <f t="shared" si="72"/>
        <v>22477.991020416135</v>
      </c>
      <c r="AQ78" s="5">
        <f t="shared" si="72"/>
        <v>230179.91020416137</v>
      </c>
      <c r="AR78" s="5"/>
      <c r="AT78" s="5">
        <f t="shared" si="81"/>
        <v>1519117.7729288964</v>
      </c>
      <c r="AU78" s="5">
        <f t="shared" si="82"/>
        <v>512062.17065018986</v>
      </c>
      <c r="AV78" s="5">
        <f t="shared" si="83"/>
        <v>211969.92180403206</v>
      </c>
      <c r="AW78" s="5">
        <f t="shared" si="84"/>
        <v>123171.71131855914</v>
      </c>
      <c r="AX78" s="5">
        <f t="shared" si="85"/>
        <v>68020.198787861023</v>
      </c>
      <c r="AY78" s="5">
        <f t="shared" si="86"/>
        <v>17197.559693534673</v>
      </c>
      <c r="AZ78" s="5">
        <f t="shared" si="87"/>
        <v>10357.621179060658</v>
      </c>
      <c r="BD78" s="3">
        <f t="shared" si="88"/>
        <v>1518517.7729288964</v>
      </c>
      <c r="BE78" s="3">
        <f t="shared" si="89"/>
        <v>511462.17065018986</v>
      </c>
      <c r="BF78" s="3">
        <f t="shared" si="90"/>
        <v>211369.92180403206</v>
      </c>
      <c r="BG78" s="3">
        <f t="shared" si="91"/>
        <v>122571.71131855914</v>
      </c>
      <c r="BH78" s="3">
        <f t="shared" si="92"/>
        <v>67420.198787861023</v>
      </c>
      <c r="BI78" s="3">
        <f t="shared" si="93"/>
        <v>16597.559693534673</v>
      </c>
      <c r="BJ78" s="3">
        <f t="shared" si="94"/>
        <v>9757.6211790606576</v>
      </c>
      <c r="BK78" s="3"/>
      <c r="BL78" s="3"/>
      <c r="BN78" s="5">
        <f t="shared" si="95"/>
        <v>1538532.734694409</v>
      </c>
      <c r="BO78" s="5">
        <f t="shared" si="96"/>
        <v>518606.53978463233</v>
      </c>
      <c r="BP78" s="5">
        <f t="shared" si="97"/>
        <v>214678.98623642916</v>
      </c>
      <c r="BQ78" s="5">
        <f t="shared" si="98"/>
        <v>124745.89740765477</v>
      </c>
      <c r="BR78" s="5">
        <f t="shared" si="99"/>
        <v>68889.525434078023</v>
      </c>
      <c r="BS78" s="5">
        <f t="shared" si="100"/>
        <v>17417.35171352161</v>
      </c>
      <c r="BT78" s="5">
        <f t="shared" si="101"/>
        <v>10489.995918370969</v>
      </c>
      <c r="BX78" s="3">
        <f t="shared" si="102"/>
        <v>1537932.734694409</v>
      </c>
      <c r="BY78" s="3">
        <f t="shared" si="103"/>
        <v>518006.53978463233</v>
      </c>
      <c r="BZ78" s="3">
        <f t="shared" si="104"/>
        <v>214078.98623642916</v>
      </c>
      <c r="CA78" s="3">
        <f t="shared" si="105"/>
        <v>124145.89740765477</v>
      </c>
      <c r="CB78" s="3">
        <f t="shared" si="106"/>
        <v>68289.525434078023</v>
      </c>
      <c r="CC78" s="3">
        <f t="shared" si="107"/>
        <v>16817.35171352161</v>
      </c>
      <c r="CD78" s="3">
        <f t="shared" si="108"/>
        <v>9889.9959183709689</v>
      </c>
      <c r="CE78" s="3"/>
      <c r="CF78" s="3"/>
    </row>
    <row r="79" spans="1:84" x14ac:dyDescent="0.3">
      <c r="A79">
        <v>75</v>
      </c>
      <c r="B79" t="s">
        <v>77</v>
      </c>
      <c r="C79">
        <v>3.3</v>
      </c>
      <c r="D79">
        <v>0</v>
      </c>
      <c r="E79">
        <v>450</v>
      </c>
      <c r="F79">
        <v>0.21659999999999999</v>
      </c>
      <c r="G79">
        <v>0.23</v>
      </c>
      <c r="H79">
        <v>681.99478516838201</v>
      </c>
      <c r="I79">
        <v>1894.4299588010599</v>
      </c>
      <c r="J79">
        <v>1536.0452908576599</v>
      </c>
      <c r="K79">
        <v>4674.3185647346199</v>
      </c>
      <c r="L79">
        <v>713.70029620426897</v>
      </c>
      <c r="M79">
        <v>7137.0029620426903</v>
      </c>
      <c r="N79">
        <v>753.79970542190495</v>
      </c>
      <c r="O79">
        <v>7537.9970542190504</v>
      </c>
      <c r="Q79" s="3">
        <f t="shared" si="73"/>
        <v>681.9947851683819</v>
      </c>
      <c r="R79" s="3">
        <f t="shared" si="74"/>
        <v>1894.429958801061</v>
      </c>
      <c r="S79" s="3">
        <f t="shared" si="75"/>
        <v>1682.754683304463</v>
      </c>
      <c r="T79" s="3">
        <f t="shared" si="76"/>
        <v>4674.3185647346208</v>
      </c>
      <c r="U79" s="3">
        <f t="shared" si="77"/>
        <v>713.70029620426931</v>
      </c>
      <c r="V79" s="3">
        <f t="shared" si="78"/>
        <v>7137.002962042694</v>
      </c>
      <c r="W79" s="3">
        <f t="shared" si="79"/>
        <v>753.79970542190495</v>
      </c>
      <c r="X79" s="3">
        <f t="shared" si="80"/>
        <v>7537.9970542190504</v>
      </c>
      <c r="Z79">
        <f t="shared" si="71"/>
        <v>0.99999999999999978</v>
      </c>
      <c r="AA79">
        <f t="shared" si="70"/>
        <v>1.0000000000000007</v>
      </c>
      <c r="AB79">
        <f t="shared" si="70"/>
        <v>1.09551111111111</v>
      </c>
      <c r="AC79">
        <f t="shared" si="70"/>
        <v>1.0000000000000002</v>
      </c>
      <c r="AD79">
        <f t="shared" si="70"/>
        <v>1.0000000000000004</v>
      </c>
      <c r="AE79">
        <f t="shared" si="70"/>
        <v>1.0000000000000004</v>
      </c>
      <c r="AF79">
        <f t="shared" si="70"/>
        <v>1</v>
      </c>
      <c r="AG79">
        <f t="shared" si="70"/>
        <v>1</v>
      </c>
      <c r="AI79">
        <f t="shared" si="109"/>
        <v>0</v>
      </c>
      <c r="AJ79" s="5">
        <f t="shared" si="72"/>
        <v>231.9947851683819</v>
      </c>
      <c r="AK79" s="5">
        <f t="shared" si="72"/>
        <v>1444.429958801061</v>
      </c>
      <c r="AL79" s="5">
        <f t="shared" si="72"/>
        <v>1232.754683304463</v>
      </c>
      <c r="AM79" s="5">
        <f t="shared" si="72"/>
        <v>4224.3185647346208</v>
      </c>
      <c r="AN79" s="5">
        <f t="shared" si="72"/>
        <v>263.70029620426931</v>
      </c>
      <c r="AO79" s="5">
        <f t="shared" si="72"/>
        <v>6687.002962042694</v>
      </c>
      <c r="AP79" s="5">
        <f t="shared" si="72"/>
        <v>303.79970542190495</v>
      </c>
      <c r="AQ79" s="5">
        <f t="shared" si="72"/>
        <v>7087.9970542190504</v>
      </c>
      <c r="AR79" s="5"/>
      <c r="AT79" s="5">
        <f t="shared" si="81"/>
        <v>47580.019746951293</v>
      </c>
      <c r="AU79" s="5">
        <f t="shared" si="82"/>
        <v>16038.208903466728</v>
      </c>
      <c r="AV79" s="5">
        <f t="shared" si="83"/>
        <v>6639.0725228304127</v>
      </c>
      <c r="AW79" s="5">
        <f t="shared" si="84"/>
        <v>3857.8394389419964</v>
      </c>
      <c r="AX79" s="5">
        <f t="shared" si="85"/>
        <v>2130.4486453858785</v>
      </c>
      <c r="AY79" s="5">
        <f t="shared" si="86"/>
        <v>538.64173298435423</v>
      </c>
      <c r="AZ79" s="5">
        <f t="shared" si="87"/>
        <v>324.40922554739512</v>
      </c>
      <c r="BD79" s="3">
        <f t="shared" si="88"/>
        <v>47130.019746951293</v>
      </c>
      <c r="BE79" s="3">
        <f t="shared" si="89"/>
        <v>15588.208903466728</v>
      </c>
      <c r="BF79" s="3">
        <f t="shared" si="90"/>
        <v>6189.0725228304127</v>
      </c>
      <c r="BG79" s="3">
        <f t="shared" si="91"/>
        <v>3407.8394389419964</v>
      </c>
      <c r="BH79" s="3">
        <f t="shared" si="92"/>
        <v>1680.4486453858785</v>
      </c>
      <c r="BI79" s="3">
        <f t="shared" si="93"/>
        <v>88.641732984354235</v>
      </c>
      <c r="BJ79" s="3">
        <f t="shared" si="94"/>
        <v>-125.59077445260488</v>
      </c>
      <c r="BK79" s="3"/>
      <c r="BL79" s="3"/>
      <c r="BN79" s="5">
        <f t="shared" si="95"/>
        <v>50253.313694793665</v>
      </c>
      <c r="BO79" s="5">
        <f t="shared" si="96"/>
        <v>16939.319222964161</v>
      </c>
      <c r="BP79" s="5">
        <f t="shared" si="97"/>
        <v>7012.0902829944662</v>
      </c>
      <c r="BQ79" s="5">
        <f t="shared" si="98"/>
        <v>4074.5930022805678</v>
      </c>
      <c r="BR79" s="5">
        <f t="shared" si="99"/>
        <v>2250.1483743937465</v>
      </c>
      <c r="BS79" s="5">
        <f t="shared" si="100"/>
        <v>568.90543805426796</v>
      </c>
      <c r="BT79" s="5">
        <f t="shared" si="101"/>
        <v>342.63622973722954</v>
      </c>
      <c r="BX79" s="3">
        <f t="shared" si="102"/>
        <v>49803.313694793665</v>
      </c>
      <c r="BY79" s="3">
        <f t="shared" si="103"/>
        <v>16489.319222964161</v>
      </c>
      <c r="BZ79" s="3">
        <f t="shared" si="104"/>
        <v>6562.0902829944662</v>
      </c>
      <c r="CA79" s="3">
        <f t="shared" si="105"/>
        <v>3624.5930022805678</v>
      </c>
      <c r="CB79" s="3">
        <f t="shared" si="106"/>
        <v>1800.1483743937465</v>
      </c>
      <c r="CC79" s="3">
        <f t="shared" si="107"/>
        <v>118.90543805426796</v>
      </c>
      <c r="CD79" s="3">
        <f t="shared" si="108"/>
        <v>-107.36377026277046</v>
      </c>
      <c r="CE79" s="3"/>
      <c r="CF79" s="3"/>
    </row>
    <row r="80" spans="1:84" x14ac:dyDescent="0.3">
      <c r="A80">
        <v>76</v>
      </c>
      <c r="B80" t="s">
        <v>80</v>
      </c>
      <c r="C80">
        <v>10</v>
      </c>
      <c r="D80">
        <v>0</v>
      </c>
      <c r="E80">
        <v>160</v>
      </c>
      <c r="F80">
        <v>1.2</v>
      </c>
      <c r="G80">
        <v>1</v>
      </c>
      <c r="H80">
        <v>10168.442418369399</v>
      </c>
      <c r="I80">
        <v>28245.673384359299</v>
      </c>
      <c r="J80">
        <v>22902.210444669599</v>
      </c>
      <c r="K80">
        <v>69693.405586501307</v>
      </c>
      <c r="L80">
        <v>7309.2753538712404</v>
      </c>
      <c r="M80">
        <v>73092.753538712393</v>
      </c>
      <c r="N80">
        <v>7443.9470038837098</v>
      </c>
      <c r="O80">
        <v>74439.470038837098</v>
      </c>
      <c r="Q80" s="3">
        <f t="shared" si="73"/>
        <v>10168.442418369355</v>
      </c>
      <c r="R80" s="3">
        <f t="shared" si="74"/>
        <v>28245.673384359321</v>
      </c>
      <c r="S80" s="3">
        <f t="shared" si="75"/>
        <v>25089.626011140474</v>
      </c>
      <c r="T80" s="3">
        <f t="shared" si="76"/>
        <v>69693.405586501322</v>
      </c>
      <c r="U80" s="3">
        <f t="shared" si="77"/>
        <v>7309.2753538712395</v>
      </c>
      <c r="V80" s="3">
        <f t="shared" si="78"/>
        <v>73092.753538712393</v>
      </c>
      <c r="W80" s="3">
        <f t="shared" si="79"/>
        <v>7443.9470038837053</v>
      </c>
      <c r="X80" s="3">
        <f t="shared" si="80"/>
        <v>74439.470038837055</v>
      </c>
      <c r="Z80">
        <f t="shared" si="71"/>
        <v>0.99999999999999567</v>
      </c>
      <c r="AA80">
        <f t="shared" si="70"/>
        <v>1.0000000000000007</v>
      </c>
      <c r="AB80">
        <f t="shared" si="70"/>
        <v>1.0955111111111104</v>
      </c>
      <c r="AC80">
        <f t="shared" si="70"/>
        <v>1.0000000000000002</v>
      </c>
      <c r="AD80">
        <f t="shared" si="70"/>
        <v>0.99999999999999989</v>
      </c>
      <c r="AE80">
        <f t="shared" si="70"/>
        <v>1</v>
      </c>
      <c r="AF80">
        <f t="shared" si="70"/>
        <v>0.99999999999999933</v>
      </c>
      <c r="AG80">
        <f t="shared" si="70"/>
        <v>0.99999999999999944</v>
      </c>
      <c r="AI80">
        <f t="shared" si="109"/>
        <v>0</v>
      </c>
      <c r="AJ80" s="5">
        <f t="shared" si="72"/>
        <v>10008.442418369355</v>
      </c>
      <c r="AK80" s="5">
        <f t="shared" si="72"/>
        <v>28085.673384359321</v>
      </c>
      <c r="AL80" s="5">
        <f t="shared" si="72"/>
        <v>24929.626011140474</v>
      </c>
      <c r="AM80" s="5">
        <f t="shared" si="72"/>
        <v>69533.405586501322</v>
      </c>
      <c r="AN80" s="5">
        <f t="shared" si="72"/>
        <v>7149.2753538712395</v>
      </c>
      <c r="AO80" s="5">
        <f t="shared" si="72"/>
        <v>72932.753538712393</v>
      </c>
      <c r="AP80" s="5">
        <f t="shared" si="72"/>
        <v>7283.9470038837053</v>
      </c>
      <c r="AQ80" s="5">
        <f t="shared" si="72"/>
        <v>74279.470038837055</v>
      </c>
      <c r="AR80" s="5"/>
      <c r="AT80" s="5">
        <f t="shared" si="81"/>
        <v>487285.02359141601</v>
      </c>
      <c r="AU80" s="5">
        <f t="shared" si="82"/>
        <v>164253.37873867954</v>
      </c>
      <c r="AV80" s="5">
        <f t="shared" si="83"/>
        <v>67993.259105778969</v>
      </c>
      <c r="AW80" s="5">
        <f t="shared" si="84"/>
        <v>39509.596507412098</v>
      </c>
      <c r="AX80" s="5">
        <f t="shared" si="85"/>
        <v>21818.732399615641</v>
      </c>
      <c r="AY80" s="5">
        <f t="shared" si="86"/>
        <v>5516.4342293367836</v>
      </c>
      <c r="AZ80" s="5">
        <f t="shared" si="87"/>
        <v>3322.3978881232906</v>
      </c>
      <c r="BD80" s="3">
        <f t="shared" si="88"/>
        <v>487125.02359141601</v>
      </c>
      <c r="BE80" s="3">
        <f t="shared" si="89"/>
        <v>164093.37873867954</v>
      </c>
      <c r="BF80" s="3">
        <f t="shared" si="90"/>
        <v>67833.259105778969</v>
      </c>
      <c r="BG80" s="3">
        <f t="shared" si="91"/>
        <v>39349.596507412098</v>
      </c>
      <c r="BH80" s="3">
        <f t="shared" si="92"/>
        <v>21658.732399615641</v>
      </c>
      <c r="BI80" s="3">
        <f t="shared" si="93"/>
        <v>5356.4342293367836</v>
      </c>
      <c r="BJ80" s="3">
        <f t="shared" si="94"/>
        <v>3162.3978881232906</v>
      </c>
      <c r="BK80" s="3"/>
      <c r="BL80" s="3"/>
      <c r="BN80" s="5">
        <f t="shared" si="95"/>
        <v>496263.13359224697</v>
      </c>
      <c r="BO80" s="5">
        <f t="shared" si="96"/>
        <v>167279.70795244284</v>
      </c>
      <c r="BP80" s="5">
        <f t="shared" si="97"/>
        <v>69246.018640778653</v>
      </c>
      <c r="BQ80" s="5">
        <f t="shared" si="98"/>
        <v>40237.551372344351</v>
      </c>
      <c r="BR80" s="5">
        <f t="shared" si="99"/>
        <v>22220.737325025984</v>
      </c>
      <c r="BS80" s="5">
        <f t="shared" si="100"/>
        <v>5618.0732104782674</v>
      </c>
      <c r="BT80" s="5">
        <f t="shared" si="101"/>
        <v>3383.6122744925929</v>
      </c>
      <c r="BX80" s="3">
        <f t="shared" si="102"/>
        <v>496103.13359224697</v>
      </c>
      <c r="BY80" s="3">
        <f t="shared" si="103"/>
        <v>167119.70795244284</v>
      </c>
      <c r="BZ80" s="3">
        <f t="shared" si="104"/>
        <v>69086.018640778653</v>
      </c>
      <c r="CA80" s="3">
        <f t="shared" si="105"/>
        <v>40077.551372344351</v>
      </c>
      <c r="CB80" s="3">
        <f t="shared" si="106"/>
        <v>22060.737325025984</v>
      </c>
      <c r="CC80" s="3">
        <f t="shared" si="107"/>
        <v>5458.0732104782674</v>
      </c>
      <c r="CD80" s="3">
        <f t="shared" si="108"/>
        <v>3223.6122744925929</v>
      </c>
      <c r="CE80" s="3"/>
      <c r="CF80" s="3"/>
    </row>
    <row r="81" spans="1:84" x14ac:dyDescent="0.3">
      <c r="A81">
        <v>77</v>
      </c>
      <c r="B81" t="s">
        <v>81</v>
      </c>
      <c r="C81">
        <v>1.25</v>
      </c>
      <c r="D81">
        <v>0</v>
      </c>
      <c r="E81">
        <v>120</v>
      </c>
      <c r="F81">
        <v>1.4999999999999999E-2</v>
      </c>
      <c r="G81">
        <v>8</v>
      </c>
      <c r="H81">
        <v>3.8789529488999998E-4</v>
      </c>
      <c r="I81">
        <v>1.077486930251E-3</v>
      </c>
      <c r="J81">
        <v>8.7364999560000001E-4</v>
      </c>
      <c r="K81">
        <v>2.658592437229E-3</v>
      </c>
      <c r="L81">
        <v>15.668986162806</v>
      </c>
      <c r="M81">
        <v>156.68986162805999</v>
      </c>
      <c r="N81">
        <v>16.740533966026099</v>
      </c>
      <c r="O81">
        <v>167.40533966026101</v>
      </c>
      <c r="Q81" s="3">
        <f t="shared" si="73"/>
        <v>3.8789529489018852E-4</v>
      </c>
      <c r="R81" s="3">
        <f t="shared" si="74"/>
        <v>1.0774869302505236E-3</v>
      </c>
      <c r="S81" s="3">
        <f t="shared" si="75"/>
        <v>9.5709327740251459E-4</v>
      </c>
      <c r="T81" s="3">
        <f t="shared" si="76"/>
        <v>2.6585924372292073E-3</v>
      </c>
      <c r="U81" s="3">
        <f t="shared" si="77"/>
        <v>15.668986162806002</v>
      </c>
      <c r="V81" s="3">
        <f t="shared" si="78"/>
        <v>156.68986162806002</v>
      </c>
      <c r="W81" s="3">
        <f t="shared" si="79"/>
        <v>16.740533966026121</v>
      </c>
      <c r="X81" s="3">
        <f t="shared" si="80"/>
        <v>167.40533966026121</v>
      </c>
      <c r="Z81">
        <f t="shared" si="71"/>
        <v>1.0000000000004861</v>
      </c>
      <c r="AA81">
        <f t="shared" si="70"/>
        <v>0.99999999999955791</v>
      </c>
      <c r="AB81">
        <f t="shared" si="70"/>
        <v>1.0955111111117306</v>
      </c>
      <c r="AC81">
        <f t="shared" si="70"/>
        <v>1.0000000000000779</v>
      </c>
      <c r="AD81">
        <f t="shared" si="70"/>
        <v>1.0000000000000002</v>
      </c>
      <c r="AE81">
        <f t="shared" si="70"/>
        <v>1.0000000000000002</v>
      </c>
      <c r="AF81">
        <f t="shared" si="70"/>
        <v>1.0000000000000013</v>
      </c>
      <c r="AG81">
        <f t="shared" si="70"/>
        <v>1.0000000000000011</v>
      </c>
      <c r="AI81">
        <f t="shared" si="109"/>
        <v>0</v>
      </c>
      <c r="AJ81" s="5">
        <f t="shared" si="72"/>
        <v>-119.99961210470511</v>
      </c>
      <c r="AK81" s="5">
        <f t="shared" si="72"/>
        <v>-119.99892251306974</v>
      </c>
      <c r="AL81" s="5">
        <f t="shared" si="72"/>
        <v>-119.99904290672259</v>
      </c>
      <c r="AM81" s="5">
        <f t="shared" si="72"/>
        <v>-119.99734140756277</v>
      </c>
      <c r="AN81" s="5">
        <f t="shared" si="72"/>
        <v>-104.33101383719399</v>
      </c>
      <c r="AO81" s="5">
        <f t="shared" si="72"/>
        <v>36.689861628060015</v>
      </c>
      <c r="AP81" s="5">
        <f t="shared" si="72"/>
        <v>-103.25946603397388</v>
      </c>
      <c r="AQ81" s="5">
        <f t="shared" si="72"/>
        <v>47.405339660261205</v>
      </c>
      <c r="AR81" s="5"/>
      <c r="AT81" s="5">
        <f t="shared" si="81"/>
        <v>1044.5990775204002</v>
      </c>
      <c r="AU81" s="5">
        <f t="shared" si="82"/>
        <v>352.11204860238212</v>
      </c>
      <c r="AV81" s="5">
        <f t="shared" si="83"/>
        <v>145.75801081680004</v>
      </c>
      <c r="AW81" s="5">
        <f t="shared" si="84"/>
        <v>84.697222501654053</v>
      </c>
      <c r="AX81" s="5">
        <f t="shared" si="85"/>
        <v>46.773093023301499</v>
      </c>
      <c r="AY81" s="5">
        <f t="shared" si="86"/>
        <v>11.825649934193208</v>
      </c>
      <c r="AZ81" s="5">
        <f t="shared" si="87"/>
        <v>7.1222664376390918</v>
      </c>
      <c r="BD81" s="3">
        <f t="shared" si="88"/>
        <v>924.59907752040021</v>
      </c>
      <c r="BE81" s="3">
        <f t="shared" si="89"/>
        <v>232.11204860238212</v>
      </c>
      <c r="BF81" s="3">
        <f t="shared" si="90"/>
        <v>25.758010816800038</v>
      </c>
      <c r="BG81" s="3">
        <f t="shared" si="91"/>
        <v>-35.302777498345947</v>
      </c>
      <c r="BH81" s="3">
        <f t="shared" si="92"/>
        <v>-73.226906976698501</v>
      </c>
      <c r="BI81" s="3">
        <f t="shared" si="93"/>
        <v>-108.17435006580679</v>
      </c>
      <c r="BJ81" s="3">
        <f t="shared" si="94"/>
        <v>-112.8777335623609</v>
      </c>
      <c r="BK81" s="3"/>
      <c r="BL81" s="3"/>
      <c r="BN81" s="5">
        <f t="shared" si="95"/>
        <v>1116.0355977350746</v>
      </c>
      <c r="BO81" s="5">
        <f t="shared" si="96"/>
        <v>376.19177451744093</v>
      </c>
      <c r="BP81" s="5">
        <f t="shared" si="97"/>
        <v>155.7258973583825</v>
      </c>
      <c r="BQ81" s="5">
        <f t="shared" si="98"/>
        <v>90.489372789330375</v>
      </c>
      <c r="BR81" s="5">
        <f t="shared" si="99"/>
        <v>49.971743182167522</v>
      </c>
      <c r="BS81" s="5">
        <f t="shared" si="100"/>
        <v>12.634365257378203</v>
      </c>
      <c r="BT81" s="5">
        <f t="shared" si="101"/>
        <v>7.609333620920963</v>
      </c>
      <c r="BX81" s="3">
        <f t="shared" si="102"/>
        <v>996.03559773507459</v>
      </c>
      <c r="BY81" s="3">
        <f t="shared" si="103"/>
        <v>256.19177451744093</v>
      </c>
      <c r="BZ81" s="3">
        <f t="shared" si="104"/>
        <v>35.725897358382497</v>
      </c>
      <c r="CA81" s="3">
        <f t="shared" si="105"/>
        <v>-29.510627210669625</v>
      </c>
      <c r="CB81" s="3">
        <f t="shared" si="106"/>
        <v>-70.028256817832471</v>
      </c>
      <c r="CC81" s="3">
        <f t="shared" si="107"/>
        <v>-107.36563474262179</v>
      </c>
      <c r="CD81" s="3">
        <f t="shared" si="108"/>
        <v>-112.39066637907904</v>
      </c>
      <c r="CE81" s="3"/>
      <c r="CF81" s="3"/>
    </row>
    <row r="82" spans="1:84" x14ac:dyDescent="0.3">
      <c r="A82">
        <v>78</v>
      </c>
      <c r="B82" t="s">
        <v>60</v>
      </c>
      <c r="C82">
        <v>30</v>
      </c>
      <c r="D82">
        <v>0</v>
      </c>
      <c r="E82">
        <v>300</v>
      </c>
      <c r="F82">
        <v>10</v>
      </c>
      <c r="G82">
        <v>8</v>
      </c>
      <c r="H82">
        <v>99301.195491888298</v>
      </c>
      <c r="I82">
        <v>275836.65414413402</v>
      </c>
      <c r="J82">
        <v>223654.39887372599</v>
      </c>
      <c r="K82">
        <v>680599.66393067699</v>
      </c>
      <c r="L82">
        <v>66965.191622988103</v>
      </c>
      <c r="M82">
        <v>669651.916229881</v>
      </c>
      <c r="N82">
        <v>67821.034835508603</v>
      </c>
      <c r="O82">
        <v>678210.34835508605</v>
      </c>
      <c r="Q82" s="3">
        <f t="shared" si="73"/>
        <v>99301.195491888269</v>
      </c>
      <c r="R82" s="3">
        <f t="shared" si="74"/>
        <v>275836.65414413408</v>
      </c>
      <c r="S82" s="3">
        <f t="shared" si="75"/>
        <v>245015.87901504376</v>
      </c>
      <c r="T82" s="3">
        <f t="shared" si="76"/>
        <v>680599.66393067711</v>
      </c>
      <c r="U82" s="3">
        <f t="shared" si="77"/>
        <v>66965.191622988074</v>
      </c>
      <c r="V82" s="3">
        <f t="shared" si="78"/>
        <v>669651.91622988088</v>
      </c>
      <c r="W82" s="3">
        <f t="shared" si="79"/>
        <v>67821.034835508646</v>
      </c>
      <c r="X82" s="3">
        <f t="shared" si="80"/>
        <v>678210.3483550864</v>
      </c>
      <c r="Z82">
        <f t="shared" si="71"/>
        <v>0.99999999999999967</v>
      </c>
      <c r="AA82">
        <f t="shared" si="70"/>
        <v>1.0000000000000002</v>
      </c>
      <c r="AB82">
        <f t="shared" si="70"/>
        <v>1.0955111111111135</v>
      </c>
      <c r="AC82">
        <f t="shared" si="70"/>
        <v>1.0000000000000002</v>
      </c>
      <c r="AD82">
        <f t="shared" si="70"/>
        <v>0.99999999999999956</v>
      </c>
      <c r="AE82">
        <f t="shared" si="70"/>
        <v>0.99999999999999978</v>
      </c>
      <c r="AF82">
        <f t="shared" si="70"/>
        <v>1.0000000000000007</v>
      </c>
      <c r="AG82">
        <f t="shared" si="70"/>
        <v>1.0000000000000004</v>
      </c>
      <c r="AI82">
        <f t="shared" si="109"/>
        <v>0</v>
      </c>
      <c r="AJ82" s="5">
        <f t="shared" si="72"/>
        <v>99001.195491888269</v>
      </c>
      <c r="AK82" s="5">
        <f t="shared" si="72"/>
        <v>275536.65414413408</v>
      </c>
      <c r="AL82" s="5">
        <f t="shared" si="72"/>
        <v>244715.87901504376</v>
      </c>
      <c r="AM82" s="5">
        <f t="shared" si="72"/>
        <v>680299.66393067711</v>
      </c>
      <c r="AN82" s="5">
        <f t="shared" si="72"/>
        <v>66665.191622988074</v>
      </c>
      <c r="AO82" s="5">
        <f t="shared" si="72"/>
        <v>669351.91622988088</v>
      </c>
      <c r="AP82" s="5">
        <f t="shared" si="72"/>
        <v>67521.034835508646</v>
      </c>
      <c r="AQ82" s="5">
        <f t="shared" ref="AO82:AQ84" si="110">X82-$E82</f>
        <v>677910.3483550864</v>
      </c>
      <c r="AR82" s="5"/>
      <c r="AT82" s="5">
        <f t="shared" si="81"/>
        <v>4464346.1081992062</v>
      </c>
      <c r="AU82" s="5">
        <f t="shared" si="82"/>
        <v>1504835.766808721</v>
      </c>
      <c r="AV82" s="5">
        <f t="shared" si="83"/>
        <v>622932.01509756362</v>
      </c>
      <c r="AW82" s="5">
        <f t="shared" si="84"/>
        <v>361974.00877290854</v>
      </c>
      <c r="AX82" s="5">
        <f t="shared" si="85"/>
        <v>199896.09439697934</v>
      </c>
      <c r="AY82" s="5">
        <f t="shared" si="86"/>
        <v>50539.767262632507</v>
      </c>
      <c r="AZ82" s="5">
        <f t="shared" si="87"/>
        <v>30438.723464994586</v>
      </c>
      <c r="BD82" s="3">
        <f t="shared" si="88"/>
        <v>4464046.1081992062</v>
      </c>
      <c r="BE82" s="3">
        <f t="shared" si="89"/>
        <v>1504535.766808721</v>
      </c>
      <c r="BF82" s="3">
        <f t="shared" si="90"/>
        <v>622632.01509756362</v>
      </c>
      <c r="BG82" s="3">
        <f t="shared" si="91"/>
        <v>361674.00877290854</v>
      </c>
      <c r="BH82" s="3">
        <f t="shared" si="92"/>
        <v>199596.09439697934</v>
      </c>
      <c r="BI82" s="3">
        <f t="shared" si="93"/>
        <v>50239.767262632507</v>
      </c>
      <c r="BJ82" s="3">
        <f t="shared" si="94"/>
        <v>30138.723464994586</v>
      </c>
      <c r="BK82" s="3"/>
      <c r="BL82" s="3"/>
      <c r="BN82" s="5">
        <f t="shared" si="95"/>
        <v>4521402.3223672425</v>
      </c>
      <c r="BO82" s="5">
        <f t="shared" si="96"/>
        <v>1524068.1985507561</v>
      </c>
      <c r="BP82" s="5">
        <f t="shared" si="97"/>
        <v>630893.34730705712</v>
      </c>
      <c r="BQ82" s="5">
        <f t="shared" si="98"/>
        <v>366600.18830004666</v>
      </c>
      <c r="BR82" s="5">
        <f t="shared" si="99"/>
        <v>202450.85025524965</v>
      </c>
      <c r="BS82" s="5">
        <f t="shared" si="100"/>
        <v>51185.686668308408</v>
      </c>
      <c r="BT82" s="5">
        <f t="shared" si="101"/>
        <v>30827.74310704938</v>
      </c>
      <c r="BX82" s="3">
        <f t="shared" si="102"/>
        <v>4521102.3223672425</v>
      </c>
      <c r="BY82" s="3">
        <f t="shared" si="103"/>
        <v>1523768.1985507561</v>
      </c>
      <c r="BZ82" s="3">
        <f t="shared" si="104"/>
        <v>630593.34730705712</v>
      </c>
      <c r="CA82" s="3">
        <f t="shared" si="105"/>
        <v>366300.18830004666</v>
      </c>
      <c r="CB82" s="3">
        <f t="shared" si="106"/>
        <v>202150.85025524965</v>
      </c>
      <c r="CC82" s="3">
        <f t="shared" si="107"/>
        <v>50885.686668308408</v>
      </c>
      <c r="CD82" s="3">
        <f t="shared" si="108"/>
        <v>30527.74310704938</v>
      </c>
      <c r="CE82" s="3"/>
      <c r="CF82" s="3"/>
    </row>
    <row r="83" spans="1:84" x14ac:dyDescent="0.3">
      <c r="A83">
        <v>79</v>
      </c>
      <c r="B83" t="s">
        <v>60</v>
      </c>
      <c r="C83">
        <v>30</v>
      </c>
      <c r="D83">
        <v>0</v>
      </c>
      <c r="E83">
        <v>300</v>
      </c>
      <c r="F83">
        <v>0.6</v>
      </c>
      <c r="G83">
        <v>8</v>
      </c>
      <c r="H83">
        <v>357.48430377079802</v>
      </c>
      <c r="I83">
        <v>993.011954918882</v>
      </c>
      <c r="J83">
        <v>805.15583594541499</v>
      </c>
      <c r="K83">
        <v>2450.1587901504399</v>
      </c>
      <c r="L83">
        <v>16524.925740703999</v>
      </c>
      <c r="M83">
        <v>165249.25740703999</v>
      </c>
      <c r="N83">
        <v>29161.495158198501</v>
      </c>
      <c r="O83">
        <v>291614.95158198499</v>
      </c>
      <c r="Q83" s="3">
        <f t="shared" si="73"/>
        <v>357.48430377079768</v>
      </c>
      <c r="R83" s="3">
        <f t="shared" si="74"/>
        <v>993.01195491888245</v>
      </c>
      <c r="S83" s="3">
        <f t="shared" si="75"/>
        <v>882.05716445415726</v>
      </c>
      <c r="T83" s="3">
        <f t="shared" si="76"/>
        <v>2450.1587901504372</v>
      </c>
      <c r="U83" s="3">
        <f t="shared" si="77"/>
        <v>16524.925740703951</v>
      </c>
      <c r="V83" s="3">
        <f t="shared" si="78"/>
        <v>165249.25740703952</v>
      </c>
      <c r="W83" s="3">
        <f t="shared" si="79"/>
        <v>29161.495158198544</v>
      </c>
      <c r="X83" s="3">
        <f t="shared" si="80"/>
        <v>291614.95158198546</v>
      </c>
      <c r="Z83">
        <f t="shared" si="71"/>
        <v>0.999999999999999</v>
      </c>
      <c r="AA83">
        <f t="shared" si="70"/>
        <v>1.0000000000000004</v>
      </c>
      <c r="AB83">
        <f t="shared" si="70"/>
        <v>1.0955111111111113</v>
      </c>
      <c r="AC83">
        <f t="shared" si="70"/>
        <v>0.99999999999999889</v>
      </c>
      <c r="AD83">
        <f t="shared" si="70"/>
        <v>0.99999999999999711</v>
      </c>
      <c r="AE83">
        <f t="shared" si="70"/>
        <v>0.99999999999999722</v>
      </c>
      <c r="AF83">
        <f t="shared" si="70"/>
        <v>1.0000000000000016</v>
      </c>
      <c r="AG83">
        <f t="shared" si="70"/>
        <v>1.0000000000000016</v>
      </c>
      <c r="AI83">
        <f t="shared" si="109"/>
        <v>0</v>
      </c>
      <c r="AJ83" s="5">
        <f t="shared" ref="AJ83:AQ113" si="111">Q83-$E83</f>
        <v>57.48430377079768</v>
      </c>
      <c r="AK83" s="5">
        <f t="shared" si="111"/>
        <v>693.01195491888245</v>
      </c>
      <c r="AL83" s="5">
        <f t="shared" si="111"/>
        <v>582.05716445415726</v>
      </c>
      <c r="AM83" s="5">
        <f t="shared" si="111"/>
        <v>2150.1587901504372</v>
      </c>
      <c r="AN83" s="5">
        <f t="shared" si="111"/>
        <v>16224.925740703951</v>
      </c>
      <c r="AO83" s="5">
        <f t="shared" si="110"/>
        <v>164949.25740703952</v>
      </c>
      <c r="AP83" s="5">
        <f t="shared" si="110"/>
        <v>28861.495158198544</v>
      </c>
      <c r="AQ83" s="5">
        <f t="shared" si="110"/>
        <v>291314.95158198546</v>
      </c>
      <c r="AR83" s="5"/>
      <c r="AT83" s="5">
        <f t="shared" si="81"/>
        <v>1101661.7160469301</v>
      </c>
      <c r="AU83" s="5">
        <f t="shared" si="82"/>
        <v>371346.64585851581</v>
      </c>
      <c r="AV83" s="5">
        <f t="shared" si="83"/>
        <v>153720.23944840886</v>
      </c>
      <c r="AW83" s="5">
        <f t="shared" si="84"/>
        <v>89323.922922724058</v>
      </c>
      <c r="AX83" s="5">
        <f t="shared" si="85"/>
        <v>49328.13653941478</v>
      </c>
      <c r="AY83" s="5">
        <f t="shared" si="86"/>
        <v>12471.642068455811</v>
      </c>
      <c r="AZ83" s="5">
        <f t="shared" si="87"/>
        <v>7511.3298821381604</v>
      </c>
      <c r="BD83" s="3">
        <f t="shared" si="88"/>
        <v>1101361.7160469301</v>
      </c>
      <c r="BE83" s="3">
        <f t="shared" si="89"/>
        <v>371046.64585851581</v>
      </c>
      <c r="BF83" s="3">
        <f t="shared" si="90"/>
        <v>153420.23944840886</v>
      </c>
      <c r="BG83" s="3">
        <f t="shared" si="91"/>
        <v>89023.922922724058</v>
      </c>
      <c r="BH83" s="3">
        <f t="shared" si="92"/>
        <v>49028.13653941478</v>
      </c>
      <c r="BI83" s="3">
        <f t="shared" si="93"/>
        <v>12171.642068455811</v>
      </c>
      <c r="BJ83" s="3">
        <f t="shared" si="94"/>
        <v>7211.3298821381604</v>
      </c>
      <c r="BK83" s="3"/>
      <c r="BL83" s="3"/>
      <c r="BN83" s="5">
        <f t="shared" si="95"/>
        <v>1944099.677213236</v>
      </c>
      <c r="BO83" s="5">
        <f t="shared" si="96"/>
        <v>655314.49793704599</v>
      </c>
      <c r="BP83" s="5">
        <f t="shared" si="97"/>
        <v>271269.72240184696</v>
      </c>
      <c r="BQ83" s="5">
        <f t="shared" si="98"/>
        <v>157629.70355782995</v>
      </c>
      <c r="BR83" s="5">
        <f t="shared" si="99"/>
        <v>87049.239278204608</v>
      </c>
      <c r="BS83" s="5">
        <f t="shared" si="100"/>
        <v>22008.675591093241</v>
      </c>
      <c r="BT83" s="5">
        <f t="shared" si="101"/>
        <v>13255.225071908428</v>
      </c>
      <c r="BX83" s="3">
        <f t="shared" si="102"/>
        <v>1943799.677213236</v>
      </c>
      <c r="BY83" s="3">
        <f t="shared" si="103"/>
        <v>655014.49793704599</v>
      </c>
      <c r="BZ83" s="3">
        <f t="shared" si="104"/>
        <v>270969.72240184696</v>
      </c>
      <c r="CA83" s="3">
        <f t="shared" si="105"/>
        <v>157329.70355782995</v>
      </c>
      <c r="CB83" s="3">
        <f t="shared" si="106"/>
        <v>86749.239278204608</v>
      </c>
      <c r="CC83" s="3">
        <f t="shared" si="107"/>
        <v>21708.675591093241</v>
      </c>
      <c r="CD83" s="3">
        <f t="shared" si="108"/>
        <v>12955.225071908428</v>
      </c>
      <c r="CE83" s="3"/>
      <c r="CF83" s="3"/>
    </row>
    <row r="84" spans="1:84" x14ac:dyDescent="0.3">
      <c r="A84">
        <v>80</v>
      </c>
      <c r="B84" t="s">
        <v>60</v>
      </c>
      <c r="C84">
        <v>30</v>
      </c>
      <c r="D84">
        <v>0</v>
      </c>
      <c r="E84">
        <v>300</v>
      </c>
      <c r="F84">
        <v>0.2</v>
      </c>
      <c r="G84">
        <v>8</v>
      </c>
      <c r="H84">
        <v>39.720478196755302</v>
      </c>
      <c r="I84">
        <v>110.334661657654</v>
      </c>
      <c r="J84">
        <v>89.461759549490594</v>
      </c>
      <c r="K84">
        <v>272.23986557227101</v>
      </c>
      <c r="L84">
        <v>11567.721837941301</v>
      </c>
      <c r="M84">
        <v>115677.218379413</v>
      </c>
      <c r="N84">
        <v>20973.6207536576</v>
      </c>
      <c r="O84">
        <v>209736.207536576</v>
      </c>
      <c r="Q84" s="3">
        <f t="shared" si="73"/>
        <v>39.720478196755309</v>
      </c>
      <c r="R84" s="3">
        <f t="shared" si="74"/>
        <v>110.33466165765365</v>
      </c>
      <c r="S84" s="3">
        <f t="shared" si="75"/>
        <v>98.006351606017517</v>
      </c>
      <c r="T84" s="3">
        <f t="shared" si="76"/>
        <v>272.2398655722709</v>
      </c>
      <c r="U84" s="3">
        <f t="shared" si="77"/>
        <v>11567.72183794133</v>
      </c>
      <c r="V84" s="3">
        <f t="shared" si="78"/>
        <v>115677.2183794133</v>
      </c>
      <c r="W84" s="3">
        <f t="shared" si="79"/>
        <v>20973.620753657618</v>
      </c>
      <c r="X84" s="3">
        <f t="shared" si="80"/>
        <v>209736.20753657617</v>
      </c>
      <c r="Z84">
        <f t="shared" si="71"/>
        <v>1.0000000000000002</v>
      </c>
      <c r="AA84">
        <f t="shared" si="70"/>
        <v>0.99999999999999689</v>
      </c>
      <c r="AB84">
        <f t="shared" si="70"/>
        <v>1.0955111111111113</v>
      </c>
      <c r="AC84">
        <f t="shared" si="70"/>
        <v>0.99999999999999956</v>
      </c>
      <c r="AD84">
        <f t="shared" si="70"/>
        <v>1.0000000000000024</v>
      </c>
      <c r="AE84">
        <f t="shared" si="70"/>
        <v>1.0000000000000027</v>
      </c>
      <c r="AF84">
        <f t="shared" si="70"/>
        <v>1.0000000000000009</v>
      </c>
      <c r="AG84">
        <f t="shared" si="70"/>
        <v>1.0000000000000009</v>
      </c>
      <c r="AI84">
        <f t="shared" si="109"/>
        <v>0</v>
      </c>
      <c r="AJ84" s="5">
        <f t="shared" si="111"/>
        <v>-260.27952180324468</v>
      </c>
      <c r="AK84" s="5">
        <f t="shared" si="111"/>
        <v>-189.66533834234633</v>
      </c>
      <c r="AL84" s="5">
        <f t="shared" si="111"/>
        <v>-201.99364839398248</v>
      </c>
      <c r="AM84" s="5">
        <f t="shared" si="111"/>
        <v>-27.760134427729099</v>
      </c>
      <c r="AN84" s="5">
        <f t="shared" si="111"/>
        <v>11267.72183794133</v>
      </c>
      <c r="AO84" s="5">
        <f t="shared" si="110"/>
        <v>115377.2183794133</v>
      </c>
      <c r="AP84" s="5">
        <f t="shared" si="110"/>
        <v>20673.620753657618</v>
      </c>
      <c r="AQ84" s="5">
        <f t="shared" si="110"/>
        <v>209436.20753657617</v>
      </c>
      <c r="AR84" s="5"/>
      <c r="AT84" s="5">
        <f t="shared" si="81"/>
        <v>771181.45586275542</v>
      </c>
      <c r="AU84" s="5">
        <f t="shared" si="82"/>
        <v>259948.8053469962</v>
      </c>
      <c r="AV84" s="5">
        <f t="shared" si="83"/>
        <v>107606.71477154727</v>
      </c>
      <c r="AW84" s="5">
        <f t="shared" si="84"/>
        <v>62528.226151034214</v>
      </c>
      <c r="AX84" s="5">
        <f t="shared" si="85"/>
        <v>34530.512949078598</v>
      </c>
      <c r="AY84" s="5">
        <f t="shared" si="86"/>
        <v>8730.3561041066641</v>
      </c>
      <c r="AZ84" s="5">
        <f t="shared" si="87"/>
        <v>5258.0553808824234</v>
      </c>
      <c r="BD84" s="3">
        <f t="shared" si="88"/>
        <v>770881.45586275542</v>
      </c>
      <c r="BE84" s="3">
        <f t="shared" si="89"/>
        <v>259648.8053469962</v>
      </c>
      <c r="BF84" s="3">
        <f t="shared" si="90"/>
        <v>107306.71477154727</v>
      </c>
      <c r="BG84" s="3">
        <f t="shared" si="91"/>
        <v>62228.226151034214</v>
      </c>
      <c r="BH84" s="3">
        <f t="shared" si="92"/>
        <v>34230.512949078598</v>
      </c>
      <c r="BI84" s="3">
        <f t="shared" si="93"/>
        <v>8430.3561041066641</v>
      </c>
      <c r="BJ84" s="3">
        <f t="shared" si="94"/>
        <v>4958.0553808824234</v>
      </c>
      <c r="BK84" s="3"/>
      <c r="BL84" s="3"/>
      <c r="BN84" s="5">
        <f t="shared" si="95"/>
        <v>1398241.3835771743</v>
      </c>
      <c r="BO84" s="5">
        <f t="shared" si="96"/>
        <v>471317.32030691276</v>
      </c>
      <c r="BP84" s="5">
        <f t="shared" si="97"/>
        <v>195103.44887123365</v>
      </c>
      <c r="BQ84" s="5">
        <f t="shared" si="98"/>
        <v>113370.92299274387</v>
      </c>
      <c r="BR84" s="5">
        <f t="shared" si="99"/>
        <v>62607.823145246613</v>
      </c>
      <c r="BS84" s="5">
        <f t="shared" si="100"/>
        <v>15829.147738609523</v>
      </c>
      <c r="BT84" s="5">
        <f t="shared" si="101"/>
        <v>9533.4639789352786</v>
      </c>
      <c r="BX84" s="3">
        <f t="shared" si="102"/>
        <v>1397941.3835771743</v>
      </c>
      <c r="BY84" s="3">
        <f t="shared" si="103"/>
        <v>471017.32030691276</v>
      </c>
      <c r="BZ84" s="3">
        <f t="shared" si="104"/>
        <v>194803.44887123365</v>
      </c>
      <c r="CA84" s="3">
        <f t="shared" si="105"/>
        <v>113070.92299274387</v>
      </c>
      <c r="CB84" s="3">
        <f t="shared" si="106"/>
        <v>62307.823145246613</v>
      </c>
      <c r="CC84" s="3">
        <f t="shared" si="107"/>
        <v>15529.147738609523</v>
      </c>
      <c r="CD84" s="3">
        <f t="shared" si="108"/>
        <v>9233.4639789352786</v>
      </c>
      <c r="CE84" s="3"/>
      <c r="CF84" s="3"/>
    </row>
    <row r="85" spans="1:84" x14ac:dyDescent="0.3">
      <c r="A85">
        <v>81</v>
      </c>
      <c r="B85" t="s">
        <v>60</v>
      </c>
      <c r="C85">
        <v>30</v>
      </c>
      <c r="D85">
        <v>0</v>
      </c>
      <c r="E85">
        <v>300</v>
      </c>
      <c r="F85">
        <v>8.9999999999999993E-3</v>
      </c>
      <c r="G85">
        <v>8</v>
      </c>
      <c r="H85">
        <v>8.0433968348430002E-2</v>
      </c>
      <c r="I85">
        <v>0.22342768985674899</v>
      </c>
      <c r="J85">
        <v>0.18116006308771801</v>
      </c>
      <c r="K85">
        <v>0.55128572778384799</v>
      </c>
      <c r="L85">
        <v>8939.8385839252205</v>
      </c>
      <c r="M85">
        <v>89398.385839252194</v>
      </c>
      <c r="N85">
        <v>8272.5074116257092</v>
      </c>
      <c r="O85">
        <v>82725.074116257107</v>
      </c>
      <c r="Q85" s="3">
        <f t="shared" si="73"/>
        <v>8.0433968348429474E-2</v>
      </c>
      <c r="R85" s="3">
        <f t="shared" si="74"/>
        <v>0.22342768985674857</v>
      </c>
      <c r="S85" s="3">
        <f t="shared" si="75"/>
        <v>0.19846286200218541</v>
      </c>
      <c r="T85" s="3">
        <f t="shared" si="76"/>
        <v>0.55128572778384832</v>
      </c>
      <c r="U85" s="3">
        <f t="shared" si="77"/>
        <v>8939.8385839252151</v>
      </c>
      <c r="V85" s="3">
        <f t="shared" si="78"/>
        <v>89398.385839252165</v>
      </c>
      <c r="W85" s="3">
        <f t="shared" si="79"/>
        <v>8272.5074116257092</v>
      </c>
      <c r="X85" s="3">
        <f t="shared" si="80"/>
        <v>82725.074116257092</v>
      </c>
      <c r="Z85">
        <f t="shared" si="71"/>
        <v>0.99999999999999345</v>
      </c>
      <c r="AA85">
        <f t="shared" si="70"/>
        <v>0.99999999999999811</v>
      </c>
      <c r="AB85">
        <f t="shared" si="70"/>
        <v>1.0955111111111138</v>
      </c>
      <c r="AC85">
        <f t="shared" si="70"/>
        <v>1.0000000000000007</v>
      </c>
      <c r="AD85">
        <f t="shared" ref="AA85:AG113" si="112">U85/L85</f>
        <v>0.99999999999999944</v>
      </c>
      <c r="AE85">
        <f t="shared" si="112"/>
        <v>0.99999999999999967</v>
      </c>
      <c r="AF85">
        <f t="shared" si="112"/>
        <v>1</v>
      </c>
      <c r="AG85">
        <f t="shared" si="112"/>
        <v>0.99999999999999978</v>
      </c>
      <c r="AI85">
        <f t="shared" si="109"/>
        <v>0</v>
      </c>
      <c r="AJ85" s="5">
        <f t="shared" si="111"/>
        <v>-299.91956603165158</v>
      </c>
      <c r="AK85" s="5">
        <f t="shared" si="111"/>
        <v>-299.77657231014325</v>
      </c>
      <c r="AL85" s="5">
        <f t="shared" si="111"/>
        <v>-299.8015371379978</v>
      </c>
      <c r="AM85" s="5">
        <f t="shared" si="111"/>
        <v>-299.44871427221614</v>
      </c>
      <c r="AN85" s="5">
        <f t="shared" si="111"/>
        <v>8639.8385839252151</v>
      </c>
      <c r="AO85" s="5">
        <f t="shared" si="111"/>
        <v>89098.385839252165</v>
      </c>
      <c r="AP85" s="5">
        <f t="shared" si="111"/>
        <v>7972.5074116257092</v>
      </c>
      <c r="AQ85" s="5">
        <f t="shared" si="111"/>
        <v>82425.074116257092</v>
      </c>
      <c r="AR85" s="5"/>
      <c r="AT85" s="5">
        <f t="shared" si="81"/>
        <v>595989.23892834771</v>
      </c>
      <c r="AU85" s="5">
        <f t="shared" si="82"/>
        <v>200895.24907697114</v>
      </c>
      <c r="AV85" s="5">
        <f t="shared" si="83"/>
        <v>83161.289152792713</v>
      </c>
      <c r="AW85" s="5">
        <f t="shared" si="84"/>
        <v>48323.451805001161</v>
      </c>
      <c r="AX85" s="5">
        <f t="shared" si="85"/>
        <v>26686.085325149896</v>
      </c>
      <c r="AY85" s="5">
        <f t="shared" si="86"/>
        <v>6747.0479878680862</v>
      </c>
      <c r="AZ85" s="5">
        <f t="shared" si="87"/>
        <v>4063.5629926932802</v>
      </c>
      <c r="BD85" s="3">
        <f t="shared" si="88"/>
        <v>595689.23892834771</v>
      </c>
      <c r="BE85" s="3">
        <f t="shared" si="89"/>
        <v>200595.24907697114</v>
      </c>
      <c r="BF85" s="3">
        <f t="shared" si="90"/>
        <v>82861.289152792713</v>
      </c>
      <c r="BG85" s="3">
        <f t="shared" si="91"/>
        <v>48023.451805001161</v>
      </c>
      <c r="BH85" s="3">
        <f t="shared" si="92"/>
        <v>26386.085325149896</v>
      </c>
      <c r="BI85" s="3">
        <f t="shared" si="93"/>
        <v>6447.0479878680862</v>
      </c>
      <c r="BJ85" s="3">
        <f t="shared" si="94"/>
        <v>3763.5629926932802</v>
      </c>
      <c r="BK85" s="3"/>
      <c r="BL85" s="3"/>
      <c r="BN85" s="5">
        <f t="shared" si="95"/>
        <v>551500.49410838052</v>
      </c>
      <c r="BO85" s="5">
        <f t="shared" si="96"/>
        <v>185899.04295788109</v>
      </c>
      <c r="BP85" s="5">
        <f t="shared" si="97"/>
        <v>76953.55731744846</v>
      </c>
      <c r="BQ85" s="5">
        <f t="shared" si="98"/>
        <v>44716.256279057881</v>
      </c>
      <c r="BR85" s="5">
        <f t="shared" si="99"/>
        <v>24694.051975002112</v>
      </c>
      <c r="BS85" s="5">
        <f t="shared" si="100"/>
        <v>6243.4018200948749</v>
      </c>
      <c r="BT85" s="5">
        <f t="shared" si="101"/>
        <v>3760.2306416480492</v>
      </c>
      <c r="BX85" s="3">
        <f t="shared" si="102"/>
        <v>551200.49410838052</v>
      </c>
      <c r="BY85" s="3">
        <f t="shared" si="103"/>
        <v>185599.04295788109</v>
      </c>
      <c r="BZ85" s="3">
        <f t="shared" si="104"/>
        <v>76653.55731744846</v>
      </c>
      <c r="CA85" s="3">
        <f t="shared" si="105"/>
        <v>44416.256279057881</v>
      </c>
      <c r="CB85" s="3">
        <f t="shared" si="106"/>
        <v>24394.051975002112</v>
      </c>
      <c r="CC85" s="3">
        <f t="shared" si="107"/>
        <v>5943.4018200948749</v>
      </c>
      <c r="CD85" s="3">
        <f t="shared" si="108"/>
        <v>3460.2306416480492</v>
      </c>
      <c r="CE85" s="3"/>
      <c r="CF85" s="3"/>
    </row>
    <row r="86" spans="1:84" x14ac:dyDescent="0.3">
      <c r="A86">
        <v>82</v>
      </c>
      <c r="B86" t="s">
        <v>60</v>
      </c>
      <c r="C86">
        <v>30</v>
      </c>
      <c r="D86">
        <v>0</v>
      </c>
      <c r="E86">
        <v>150</v>
      </c>
      <c r="F86">
        <v>1E-3</v>
      </c>
      <c r="G86">
        <v>8</v>
      </c>
      <c r="H86">
        <v>9.9301195491900002E-4</v>
      </c>
      <c r="I86">
        <v>2.7583665414410001E-3</v>
      </c>
      <c r="J86">
        <v>2.236543988737E-3</v>
      </c>
      <c r="K86">
        <v>6.8059966393069996E-3</v>
      </c>
      <c r="L86">
        <v>8825.5293560592308</v>
      </c>
      <c r="M86">
        <v>88255.293560592298</v>
      </c>
      <c r="N86">
        <v>4279.2180039711202</v>
      </c>
      <c r="O86">
        <v>42792.180039711202</v>
      </c>
      <c r="Q86" s="3">
        <f t="shared" si="73"/>
        <v>9.9301195491888249E-4</v>
      </c>
      <c r="R86" s="3">
        <f t="shared" si="74"/>
        <v>2.7583665414413405E-3</v>
      </c>
      <c r="S86" s="3">
        <f t="shared" si="75"/>
        <v>2.4501587901504369E-3</v>
      </c>
      <c r="T86" s="3">
        <f t="shared" si="76"/>
        <v>6.8059966393067698E-3</v>
      </c>
      <c r="U86" s="3">
        <f t="shared" si="77"/>
        <v>8825.529356059229</v>
      </c>
      <c r="V86" s="3">
        <f t="shared" si="78"/>
        <v>88255.293560592298</v>
      </c>
      <c r="W86" s="3">
        <f t="shared" si="79"/>
        <v>4279.2180039711211</v>
      </c>
      <c r="X86" s="3">
        <f t="shared" si="80"/>
        <v>42792.180039711209</v>
      </c>
      <c r="Z86">
        <f t="shared" si="71"/>
        <v>0.99999999999988165</v>
      </c>
      <c r="AA86">
        <f t="shared" si="112"/>
        <v>1.0000000000001235</v>
      </c>
      <c r="AB86">
        <f t="shared" si="112"/>
        <v>1.0955111111112406</v>
      </c>
      <c r="AC86">
        <f t="shared" si="112"/>
        <v>0.99999999999996625</v>
      </c>
      <c r="AD86">
        <f t="shared" si="112"/>
        <v>0.99999999999999978</v>
      </c>
      <c r="AE86">
        <f t="shared" si="112"/>
        <v>1</v>
      </c>
      <c r="AF86">
        <f t="shared" si="112"/>
        <v>1.0000000000000002</v>
      </c>
      <c r="AG86">
        <f t="shared" si="112"/>
        <v>1.0000000000000002</v>
      </c>
      <c r="AI86">
        <f t="shared" si="109"/>
        <v>0</v>
      </c>
      <c r="AJ86" s="5">
        <f t="shared" si="111"/>
        <v>-149.99900698804507</v>
      </c>
      <c r="AK86" s="5">
        <f t="shared" si="111"/>
        <v>-149.99724163345857</v>
      </c>
      <c r="AL86" s="5">
        <f t="shared" si="111"/>
        <v>-149.99754984120986</v>
      </c>
      <c r="AM86" s="5">
        <f t="shared" si="111"/>
        <v>-149.99319400336068</v>
      </c>
      <c r="AN86" s="5">
        <f t="shared" si="111"/>
        <v>8675.529356059229</v>
      </c>
      <c r="AO86" s="5">
        <f t="shared" si="111"/>
        <v>88105.293560592298</v>
      </c>
      <c r="AP86" s="5">
        <f t="shared" si="111"/>
        <v>4129.2180039711211</v>
      </c>
      <c r="AQ86" s="5">
        <f t="shared" si="111"/>
        <v>42642.180039711209</v>
      </c>
      <c r="AR86" s="5"/>
      <c r="AT86" s="5">
        <f t="shared" si="81"/>
        <v>588368.623737282</v>
      </c>
      <c r="AU86" s="5">
        <f t="shared" si="82"/>
        <v>198326.50238335348</v>
      </c>
      <c r="AV86" s="5">
        <f t="shared" si="83"/>
        <v>82097.947498225389</v>
      </c>
      <c r="AW86" s="5">
        <f t="shared" si="84"/>
        <v>47705.56408680664</v>
      </c>
      <c r="AX86" s="5">
        <f t="shared" si="85"/>
        <v>26344.863749430533</v>
      </c>
      <c r="AY86" s="5">
        <f t="shared" si="86"/>
        <v>6660.7768724975313</v>
      </c>
      <c r="AZ86" s="5">
        <f t="shared" si="87"/>
        <v>4011.6042527541954</v>
      </c>
      <c r="BD86" s="3">
        <f t="shared" si="88"/>
        <v>588218.623737282</v>
      </c>
      <c r="BE86" s="3">
        <f t="shared" si="89"/>
        <v>198176.50238335348</v>
      </c>
      <c r="BF86" s="3">
        <f t="shared" si="90"/>
        <v>81947.947498225389</v>
      </c>
      <c r="BG86" s="3">
        <f t="shared" si="91"/>
        <v>47555.56408680664</v>
      </c>
      <c r="BH86" s="3">
        <f t="shared" si="92"/>
        <v>26194.863749430533</v>
      </c>
      <c r="BI86" s="3">
        <f t="shared" si="93"/>
        <v>6510.7768724975313</v>
      </c>
      <c r="BJ86" s="3">
        <f t="shared" si="94"/>
        <v>3861.6042527541954</v>
      </c>
      <c r="BK86" s="3"/>
      <c r="BL86" s="3"/>
      <c r="BN86" s="5">
        <f t="shared" si="95"/>
        <v>285281.20026474138</v>
      </c>
      <c r="BO86" s="5">
        <f t="shared" si="96"/>
        <v>96162.202336429691</v>
      </c>
      <c r="BP86" s="5">
        <f t="shared" si="97"/>
        <v>39806.679106708107</v>
      </c>
      <c r="BQ86" s="5">
        <f t="shared" si="98"/>
        <v>23130.908129573625</v>
      </c>
      <c r="BR86" s="5">
        <f t="shared" si="99"/>
        <v>12773.785086480957</v>
      </c>
      <c r="BS86" s="5">
        <f t="shared" si="100"/>
        <v>3229.59849356311</v>
      </c>
      <c r="BT86" s="5">
        <f t="shared" si="101"/>
        <v>1945.0990927141456</v>
      </c>
      <c r="BX86" s="3">
        <f t="shared" si="102"/>
        <v>285131.20026474138</v>
      </c>
      <c r="BY86" s="3">
        <f t="shared" si="103"/>
        <v>96012.202336429691</v>
      </c>
      <c r="BZ86" s="3">
        <f t="shared" si="104"/>
        <v>39656.679106708107</v>
      </c>
      <c r="CA86" s="3">
        <f t="shared" si="105"/>
        <v>22980.908129573625</v>
      </c>
      <c r="CB86" s="3">
        <f t="shared" si="106"/>
        <v>12623.785086480957</v>
      </c>
      <c r="CC86" s="3">
        <f t="shared" si="107"/>
        <v>3079.59849356311</v>
      </c>
      <c r="CD86" s="3">
        <f t="shared" si="108"/>
        <v>1795.0990927141456</v>
      </c>
      <c r="CE86" s="3"/>
      <c r="CF86" s="3"/>
    </row>
    <row r="87" spans="1:84" x14ac:dyDescent="0.3">
      <c r="A87">
        <v>83</v>
      </c>
      <c r="B87" t="s">
        <v>56</v>
      </c>
      <c r="C87">
        <v>11</v>
      </c>
      <c r="D87">
        <v>0</v>
      </c>
      <c r="E87">
        <v>50</v>
      </c>
      <c r="F87">
        <v>0.65</v>
      </c>
      <c r="G87">
        <v>7.5</v>
      </c>
      <c r="H87">
        <v>64.177308337418197</v>
      </c>
      <c r="I87">
        <v>178.27030093727299</v>
      </c>
      <c r="J87">
        <v>144.54546338982999</v>
      </c>
      <c r="K87">
        <v>439.86433667850798</v>
      </c>
      <c r="L87">
        <v>2364.9754606095198</v>
      </c>
      <c r="M87">
        <v>23649.754606095201</v>
      </c>
      <c r="N87">
        <v>4094.39649767219</v>
      </c>
      <c r="O87">
        <v>40943.964976721902</v>
      </c>
      <c r="Q87" s="3">
        <f t="shared" si="73"/>
        <v>64.177308337418225</v>
      </c>
      <c r="R87" s="3">
        <f t="shared" si="74"/>
        <v>178.27030093727285</v>
      </c>
      <c r="S87" s="3">
        <f t="shared" si="75"/>
        <v>158.35116120426292</v>
      </c>
      <c r="T87" s="3">
        <f t="shared" si="76"/>
        <v>439.86433667850815</v>
      </c>
      <c r="U87" s="3">
        <f t="shared" si="77"/>
        <v>2364.9754606095189</v>
      </c>
      <c r="V87" s="3">
        <f t="shared" si="78"/>
        <v>23649.75460609519</v>
      </c>
      <c r="W87" s="3">
        <f t="shared" si="79"/>
        <v>4094.3964976721927</v>
      </c>
      <c r="X87" s="3">
        <f t="shared" si="80"/>
        <v>40943.964976721923</v>
      </c>
      <c r="Z87">
        <f t="shared" si="71"/>
        <v>1.0000000000000004</v>
      </c>
      <c r="AA87">
        <f t="shared" si="112"/>
        <v>0.99999999999999922</v>
      </c>
      <c r="AB87">
        <f t="shared" si="112"/>
        <v>1.09551111111111</v>
      </c>
      <c r="AC87">
        <f t="shared" si="112"/>
        <v>1.0000000000000004</v>
      </c>
      <c r="AD87">
        <f t="shared" si="112"/>
        <v>0.99999999999999967</v>
      </c>
      <c r="AE87">
        <f t="shared" si="112"/>
        <v>0.99999999999999956</v>
      </c>
      <c r="AF87">
        <f t="shared" si="112"/>
        <v>1.0000000000000007</v>
      </c>
      <c r="AG87">
        <f t="shared" si="112"/>
        <v>1.0000000000000004</v>
      </c>
      <c r="AI87">
        <f t="shared" si="109"/>
        <v>0</v>
      </c>
      <c r="AJ87" s="5">
        <f t="shared" si="111"/>
        <v>14.177308337418225</v>
      </c>
      <c r="AK87" s="5">
        <f t="shared" si="111"/>
        <v>128.27030093727285</v>
      </c>
      <c r="AL87" s="5">
        <f t="shared" si="111"/>
        <v>108.35116120426292</v>
      </c>
      <c r="AM87" s="5">
        <f t="shared" si="111"/>
        <v>389.86433667850815</v>
      </c>
      <c r="AN87" s="5">
        <f t="shared" si="111"/>
        <v>2314.9754606095189</v>
      </c>
      <c r="AO87" s="5">
        <f t="shared" si="111"/>
        <v>23599.75460609519</v>
      </c>
      <c r="AP87" s="5">
        <f t="shared" si="111"/>
        <v>4044.3964976721927</v>
      </c>
      <c r="AQ87" s="5">
        <f t="shared" si="111"/>
        <v>40893.964976721923</v>
      </c>
      <c r="AR87" s="5"/>
      <c r="AT87" s="5">
        <f t="shared" si="81"/>
        <v>157665.03070730128</v>
      </c>
      <c r="AU87" s="5">
        <f t="shared" si="82"/>
        <v>53145.515968753236</v>
      </c>
      <c r="AV87" s="5">
        <f t="shared" si="83"/>
        <v>21999.771726600178</v>
      </c>
      <c r="AW87" s="5">
        <f t="shared" si="84"/>
        <v>12783.651138429832</v>
      </c>
      <c r="AX87" s="5">
        <f t="shared" si="85"/>
        <v>7059.6282406254295</v>
      </c>
      <c r="AY87" s="5">
        <f t="shared" si="86"/>
        <v>1784.8871400826556</v>
      </c>
      <c r="AZ87" s="5">
        <f t="shared" si="87"/>
        <v>1074.9888457315994</v>
      </c>
      <c r="BD87" s="3">
        <f t="shared" si="88"/>
        <v>157615.03070730128</v>
      </c>
      <c r="BE87" s="3">
        <f t="shared" si="89"/>
        <v>53095.515968753236</v>
      </c>
      <c r="BF87" s="3">
        <f t="shared" si="90"/>
        <v>21949.771726600178</v>
      </c>
      <c r="BG87" s="3">
        <f t="shared" si="91"/>
        <v>12733.651138429832</v>
      </c>
      <c r="BH87" s="3">
        <f t="shared" si="92"/>
        <v>7009.6282406254295</v>
      </c>
      <c r="BI87" s="3">
        <f t="shared" si="93"/>
        <v>1734.8871400826556</v>
      </c>
      <c r="BJ87" s="3">
        <f t="shared" si="94"/>
        <v>1024.9888457315994</v>
      </c>
      <c r="BK87" s="3"/>
      <c r="BL87" s="3"/>
      <c r="BN87" s="5">
        <f t="shared" si="95"/>
        <v>272959.76651147951</v>
      </c>
      <c r="BO87" s="5">
        <f t="shared" si="96"/>
        <v>92008.910060049267</v>
      </c>
      <c r="BP87" s="5">
        <f t="shared" si="97"/>
        <v>38087.409280671563</v>
      </c>
      <c r="BQ87" s="5">
        <f t="shared" si="98"/>
        <v>22131.872960390228</v>
      </c>
      <c r="BR87" s="5">
        <f t="shared" si="99"/>
        <v>12222.079097528933</v>
      </c>
      <c r="BS87" s="5">
        <f t="shared" si="100"/>
        <v>3090.1105642808998</v>
      </c>
      <c r="BT87" s="5">
        <f t="shared" si="101"/>
        <v>1861.0893171237237</v>
      </c>
      <c r="BX87" s="3">
        <f t="shared" si="102"/>
        <v>272909.76651147951</v>
      </c>
      <c r="BY87" s="3">
        <f t="shared" si="103"/>
        <v>91958.910060049267</v>
      </c>
      <c r="BZ87" s="3">
        <f t="shared" si="104"/>
        <v>38037.409280671563</v>
      </c>
      <c r="CA87" s="3">
        <f t="shared" si="105"/>
        <v>22081.872960390228</v>
      </c>
      <c r="CB87" s="3">
        <f t="shared" si="106"/>
        <v>12172.079097528933</v>
      </c>
      <c r="CC87" s="3">
        <f t="shared" si="107"/>
        <v>3040.1105642808998</v>
      </c>
      <c r="CD87" s="3">
        <f t="shared" si="108"/>
        <v>1811.0893171237237</v>
      </c>
      <c r="CE87" s="3"/>
      <c r="CF87" s="3"/>
    </row>
    <row r="88" spans="1:84" x14ac:dyDescent="0.3">
      <c r="A88">
        <v>84</v>
      </c>
      <c r="B88" t="s">
        <v>79</v>
      </c>
      <c r="C88">
        <v>3.3</v>
      </c>
      <c r="D88">
        <v>0</v>
      </c>
      <c r="E88">
        <v>450</v>
      </c>
      <c r="F88">
        <v>10</v>
      </c>
      <c r="G88">
        <v>0.23</v>
      </c>
      <c r="H88">
        <v>1453664.3816430699</v>
      </c>
      <c r="I88">
        <v>4037956.61567519</v>
      </c>
      <c r="J88">
        <v>3274063.6387110301</v>
      </c>
      <c r="K88">
        <v>9963258.5963689294</v>
      </c>
      <c r="L88">
        <v>2279.7518891361901</v>
      </c>
      <c r="M88">
        <v>22797.518891361899</v>
      </c>
      <c r="N88">
        <v>2379.8984585128301</v>
      </c>
      <c r="O88">
        <v>23798.984585128299</v>
      </c>
      <c r="Q88" s="3">
        <f t="shared" si="73"/>
        <v>1453664.3816430669</v>
      </c>
      <c r="R88" s="3">
        <f t="shared" si="74"/>
        <v>4037956.6156751867</v>
      </c>
      <c r="S88" s="3">
        <f t="shared" si="75"/>
        <v>3586773.0946928128</v>
      </c>
      <c r="T88" s="3">
        <f t="shared" si="76"/>
        <v>9963258.5963689294</v>
      </c>
      <c r="U88" s="3">
        <f t="shared" si="77"/>
        <v>2279.751889136186</v>
      </c>
      <c r="V88" s="3">
        <f t="shared" si="78"/>
        <v>22797.518891361866</v>
      </c>
      <c r="W88" s="3">
        <f t="shared" si="79"/>
        <v>2379.8984585128351</v>
      </c>
      <c r="X88" s="3">
        <f t="shared" si="80"/>
        <v>23798.98458512835</v>
      </c>
      <c r="Z88">
        <f t="shared" si="71"/>
        <v>0.99999999999999789</v>
      </c>
      <c r="AA88">
        <f t="shared" si="112"/>
        <v>0.99999999999999922</v>
      </c>
      <c r="AB88">
        <f t="shared" si="112"/>
        <v>1.0955111111111124</v>
      </c>
      <c r="AC88">
        <f t="shared" si="112"/>
        <v>1</v>
      </c>
      <c r="AD88">
        <f t="shared" si="112"/>
        <v>0.99999999999999822</v>
      </c>
      <c r="AE88">
        <f t="shared" si="112"/>
        <v>0.99999999999999856</v>
      </c>
      <c r="AF88">
        <f t="shared" si="112"/>
        <v>1.000000000000002</v>
      </c>
      <c r="AG88">
        <f t="shared" si="112"/>
        <v>1.0000000000000022</v>
      </c>
      <c r="AI88">
        <f t="shared" si="109"/>
        <v>0</v>
      </c>
      <c r="AJ88" s="5">
        <f t="shared" si="111"/>
        <v>1453214.3816430669</v>
      </c>
      <c r="AK88" s="5">
        <f t="shared" si="111"/>
        <v>4037506.6156751867</v>
      </c>
      <c r="AL88" s="5">
        <f t="shared" si="111"/>
        <v>3586323.0946928128</v>
      </c>
      <c r="AM88" s="5">
        <f t="shared" si="111"/>
        <v>9962808.5963689294</v>
      </c>
      <c r="AN88" s="5">
        <f t="shared" si="111"/>
        <v>1829.751889136186</v>
      </c>
      <c r="AO88" s="5">
        <f t="shared" si="111"/>
        <v>22347.518891361866</v>
      </c>
      <c r="AP88" s="5">
        <f t="shared" si="111"/>
        <v>1929.8984585128351</v>
      </c>
      <c r="AQ88" s="5">
        <f t="shared" si="111"/>
        <v>23348.98458512835</v>
      </c>
      <c r="AR88" s="5"/>
      <c r="AT88" s="5">
        <f t="shared" si="81"/>
        <v>151983.45927574576</v>
      </c>
      <c r="AU88" s="5">
        <f t="shared" si="82"/>
        <v>51230.379531150254</v>
      </c>
      <c r="AV88" s="5">
        <f t="shared" si="83"/>
        <v>21206.994317545919</v>
      </c>
      <c r="AW88" s="5">
        <f t="shared" si="84"/>
        <v>12322.983184519926</v>
      </c>
      <c r="AX88" s="5">
        <f t="shared" si="85"/>
        <v>6805.2295198095117</v>
      </c>
      <c r="AY88" s="5">
        <f t="shared" si="86"/>
        <v>1720.5674634990085</v>
      </c>
      <c r="AZ88" s="5">
        <f t="shared" si="87"/>
        <v>1036.2508586982665</v>
      </c>
      <c r="BD88" s="3">
        <f t="shared" si="88"/>
        <v>151533.45927574576</v>
      </c>
      <c r="BE88" s="3">
        <f t="shared" si="89"/>
        <v>50780.379531150254</v>
      </c>
      <c r="BF88" s="3">
        <f t="shared" si="90"/>
        <v>20756.994317545919</v>
      </c>
      <c r="BG88" s="3">
        <f t="shared" si="91"/>
        <v>11872.983184519926</v>
      </c>
      <c r="BH88" s="3">
        <f t="shared" si="92"/>
        <v>6355.2295198095117</v>
      </c>
      <c r="BI88" s="3">
        <f t="shared" si="93"/>
        <v>1270.5674634990085</v>
      </c>
      <c r="BJ88" s="3">
        <f t="shared" si="94"/>
        <v>586.25085869826648</v>
      </c>
      <c r="BK88" s="3"/>
      <c r="BL88" s="3"/>
      <c r="BN88" s="5">
        <f t="shared" si="95"/>
        <v>158659.897234189</v>
      </c>
      <c r="BO88" s="5">
        <f t="shared" si="96"/>
        <v>53480.864236243491</v>
      </c>
      <c r="BP88" s="5">
        <f t="shared" si="97"/>
        <v>22138.590311747306</v>
      </c>
      <c r="BQ88" s="5">
        <f t="shared" si="98"/>
        <v>12864.315991961272</v>
      </c>
      <c r="BR88" s="5">
        <f t="shared" si="99"/>
        <v>7104.1745030233888</v>
      </c>
      <c r="BS88" s="5">
        <f t="shared" si="100"/>
        <v>1796.1497800096868</v>
      </c>
      <c r="BT88" s="5">
        <f t="shared" si="101"/>
        <v>1081.7720265967432</v>
      </c>
      <c r="BX88" s="3">
        <f t="shared" si="102"/>
        <v>158209.897234189</v>
      </c>
      <c r="BY88" s="3">
        <f t="shared" si="103"/>
        <v>53030.864236243491</v>
      </c>
      <c r="BZ88" s="3">
        <f t="shared" si="104"/>
        <v>21688.590311747306</v>
      </c>
      <c r="CA88" s="3">
        <f t="shared" si="105"/>
        <v>12414.315991961272</v>
      </c>
      <c r="CB88" s="3">
        <f t="shared" si="106"/>
        <v>6654.1745030233888</v>
      </c>
      <c r="CC88" s="3">
        <f t="shared" si="107"/>
        <v>1346.1497800096868</v>
      </c>
      <c r="CD88" s="3">
        <f t="shared" si="108"/>
        <v>631.77202659674322</v>
      </c>
      <c r="CE88" s="3"/>
      <c r="CF88" s="3"/>
    </row>
    <row r="89" spans="1:84" x14ac:dyDescent="0.3">
      <c r="A89">
        <v>85</v>
      </c>
      <c r="B89" t="s">
        <v>82</v>
      </c>
      <c r="C89">
        <v>6.2</v>
      </c>
      <c r="D89">
        <v>0</v>
      </c>
      <c r="E89">
        <v>325</v>
      </c>
      <c r="F89">
        <v>22</v>
      </c>
      <c r="G89">
        <v>2</v>
      </c>
      <c r="H89">
        <v>328443.514680669</v>
      </c>
      <c r="I89">
        <v>912343.09633519105</v>
      </c>
      <c r="J89">
        <v>739747.75908795104</v>
      </c>
      <c r="K89">
        <v>2251116.3597233202</v>
      </c>
      <c r="L89">
        <v>5939.1180282293799</v>
      </c>
      <c r="M89">
        <v>59391.180282293797</v>
      </c>
      <c r="N89">
        <v>5562.2446029599596</v>
      </c>
      <c r="O89">
        <v>55622.446029599603</v>
      </c>
      <c r="Q89" s="3">
        <f t="shared" si="73"/>
        <v>328443.51468066871</v>
      </c>
      <c r="R89" s="3">
        <f t="shared" si="74"/>
        <v>912343.0963351907</v>
      </c>
      <c r="S89" s="3">
        <f t="shared" si="75"/>
        <v>810401.88950039609</v>
      </c>
      <c r="T89" s="3">
        <f t="shared" si="76"/>
        <v>2251116.3597233226</v>
      </c>
      <c r="U89" s="3">
        <f t="shared" si="77"/>
        <v>5939.1180282293772</v>
      </c>
      <c r="V89" s="3">
        <f t="shared" si="78"/>
        <v>59391.180282293775</v>
      </c>
      <c r="W89" s="3">
        <f t="shared" si="79"/>
        <v>5562.244602959956</v>
      </c>
      <c r="X89" s="3">
        <f t="shared" si="80"/>
        <v>55622.44602959956</v>
      </c>
      <c r="Z89">
        <f t="shared" si="71"/>
        <v>0.99999999999999911</v>
      </c>
      <c r="AA89">
        <f t="shared" si="112"/>
        <v>0.99999999999999967</v>
      </c>
      <c r="AB89">
        <f t="shared" si="112"/>
        <v>1.0955111111111115</v>
      </c>
      <c r="AC89">
        <f t="shared" si="112"/>
        <v>1.0000000000000011</v>
      </c>
      <c r="AD89">
        <f t="shared" si="112"/>
        <v>0.99999999999999956</v>
      </c>
      <c r="AE89">
        <f t="shared" si="112"/>
        <v>0.99999999999999967</v>
      </c>
      <c r="AF89">
        <f t="shared" si="112"/>
        <v>0.99999999999999933</v>
      </c>
      <c r="AG89">
        <f t="shared" si="112"/>
        <v>0.99999999999999922</v>
      </c>
      <c r="AI89">
        <f t="shared" si="109"/>
        <v>0</v>
      </c>
      <c r="AJ89" s="5">
        <f t="shared" si="111"/>
        <v>328118.51468066871</v>
      </c>
      <c r="AK89" s="5">
        <f t="shared" si="111"/>
        <v>912018.0963351907</v>
      </c>
      <c r="AL89" s="5">
        <f t="shared" si="111"/>
        <v>810076.88950039609</v>
      </c>
      <c r="AM89" s="5">
        <f t="shared" si="111"/>
        <v>2250791.3597233226</v>
      </c>
      <c r="AN89" s="5">
        <f t="shared" si="111"/>
        <v>5614.1180282293772</v>
      </c>
      <c r="AO89" s="5">
        <f t="shared" si="111"/>
        <v>59066.180282293775</v>
      </c>
      <c r="AP89" s="5">
        <f t="shared" si="111"/>
        <v>5237.244602959956</v>
      </c>
      <c r="AQ89" s="5">
        <f t="shared" si="111"/>
        <v>55297.44602959956</v>
      </c>
      <c r="AR89" s="5"/>
      <c r="AT89" s="5">
        <f t="shared" si="81"/>
        <v>395941.20188195852</v>
      </c>
      <c r="AU89" s="5">
        <f t="shared" si="82"/>
        <v>133463.32647706466</v>
      </c>
      <c r="AV89" s="5">
        <f t="shared" si="83"/>
        <v>55247.609564924445</v>
      </c>
      <c r="AW89" s="5">
        <f t="shared" si="84"/>
        <v>32103.340693131766</v>
      </c>
      <c r="AX89" s="5">
        <f t="shared" si="85"/>
        <v>17728.710532027995</v>
      </c>
      <c r="AY89" s="5">
        <f t="shared" si="86"/>
        <v>4482.3532288523602</v>
      </c>
      <c r="AZ89" s="5">
        <f t="shared" si="87"/>
        <v>2699.5991037406261</v>
      </c>
      <c r="BD89" s="3">
        <f t="shared" si="88"/>
        <v>395616.20188195852</v>
      </c>
      <c r="BE89" s="3">
        <f t="shared" si="89"/>
        <v>133138.32647706466</v>
      </c>
      <c r="BF89" s="3">
        <f t="shared" si="90"/>
        <v>54922.609564924445</v>
      </c>
      <c r="BG89" s="3">
        <f t="shared" si="91"/>
        <v>31778.340693131766</v>
      </c>
      <c r="BH89" s="3">
        <f t="shared" si="92"/>
        <v>17403.710532027995</v>
      </c>
      <c r="BI89" s="3">
        <f t="shared" si="93"/>
        <v>4157.3532288523602</v>
      </c>
      <c r="BJ89" s="3">
        <f t="shared" si="94"/>
        <v>2374.5991037406261</v>
      </c>
      <c r="BK89" s="3"/>
      <c r="BL89" s="3"/>
      <c r="BN89" s="5">
        <f t="shared" si="95"/>
        <v>370816.30686399702</v>
      </c>
      <c r="BO89" s="5">
        <f t="shared" si="96"/>
        <v>124994.26074067317</v>
      </c>
      <c r="BP89" s="5">
        <f t="shared" si="97"/>
        <v>51741.810260092614</v>
      </c>
      <c r="BQ89" s="5">
        <f t="shared" si="98"/>
        <v>30066.187043026788</v>
      </c>
      <c r="BR89" s="5">
        <f t="shared" si="99"/>
        <v>16603.715232716284</v>
      </c>
      <c r="BS89" s="5">
        <f t="shared" si="100"/>
        <v>4197.920455064117</v>
      </c>
      <c r="BT89" s="5">
        <f t="shared" si="101"/>
        <v>2528.2930013454343</v>
      </c>
      <c r="BX89" s="3">
        <f t="shared" si="102"/>
        <v>370491.30686399702</v>
      </c>
      <c r="BY89" s="3">
        <f t="shared" si="103"/>
        <v>124669.26074067317</v>
      </c>
      <c r="BZ89" s="3">
        <f t="shared" si="104"/>
        <v>51416.810260092614</v>
      </c>
      <c r="CA89" s="3">
        <f t="shared" si="105"/>
        <v>29741.187043026788</v>
      </c>
      <c r="CB89" s="3">
        <f t="shared" si="106"/>
        <v>16278.715232716284</v>
      </c>
      <c r="CC89" s="3">
        <f t="shared" si="107"/>
        <v>3872.920455064117</v>
      </c>
      <c r="CD89" s="3">
        <f t="shared" si="108"/>
        <v>2203.2930013454343</v>
      </c>
      <c r="CE89" s="3"/>
      <c r="CF89" s="3"/>
    </row>
    <row r="90" spans="1:84" x14ac:dyDescent="0.3">
      <c r="A90">
        <v>86</v>
      </c>
      <c r="B90" t="s">
        <v>60</v>
      </c>
      <c r="C90">
        <v>30</v>
      </c>
      <c r="D90">
        <v>0</v>
      </c>
      <c r="E90">
        <v>300</v>
      </c>
      <c r="F90">
        <v>3</v>
      </c>
      <c r="G90">
        <v>8</v>
      </c>
      <c r="H90">
        <v>8937.1075942699408</v>
      </c>
      <c r="I90">
        <v>24825.2988729721</v>
      </c>
      <c r="J90">
        <v>20128.895898635401</v>
      </c>
      <c r="K90">
        <v>61253.969753760903</v>
      </c>
      <c r="L90">
        <v>37195.724457292803</v>
      </c>
      <c r="M90">
        <v>371957.244572928</v>
      </c>
      <c r="N90">
        <v>47260.769497558496</v>
      </c>
      <c r="O90">
        <v>472607.69497558498</v>
      </c>
      <c r="Q90" s="3">
        <f t="shared" si="73"/>
        <v>8937.1075942699426</v>
      </c>
      <c r="R90" s="3">
        <f t="shared" si="74"/>
        <v>24825.298872972064</v>
      </c>
      <c r="S90" s="3">
        <f t="shared" si="75"/>
        <v>22051.429111353933</v>
      </c>
      <c r="T90" s="3">
        <f t="shared" si="76"/>
        <v>61253.969753760932</v>
      </c>
      <c r="U90" s="3">
        <f t="shared" si="77"/>
        <v>37195.724457292796</v>
      </c>
      <c r="V90" s="3">
        <f t="shared" si="78"/>
        <v>371957.244572928</v>
      </c>
      <c r="W90" s="3">
        <f t="shared" si="79"/>
        <v>47260.769497558533</v>
      </c>
      <c r="X90" s="3">
        <f t="shared" si="80"/>
        <v>472607.69497558533</v>
      </c>
      <c r="Z90">
        <f t="shared" si="71"/>
        <v>1.0000000000000002</v>
      </c>
      <c r="AA90">
        <f t="shared" si="112"/>
        <v>0.99999999999999856</v>
      </c>
      <c r="AB90">
        <f t="shared" si="112"/>
        <v>1.09551111111111</v>
      </c>
      <c r="AC90">
        <f t="shared" si="112"/>
        <v>1.0000000000000004</v>
      </c>
      <c r="AD90">
        <f t="shared" si="112"/>
        <v>0.99999999999999978</v>
      </c>
      <c r="AE90">
        <f t="shared" si="112"/>
        <v>1</v>
      </c>
      <c r="AF90">
        <f t="shared" si="112"/>
        <v>1.0000000000000007</v>
      </c>
      <c r="AG90">
        <f t="shared" si="112"/>
        <v>1.0000000000000007</v>
      </c>
      <c r="AI90">
        <f t="shared" si="109"/>
        <v>0</v>
      </c>
      <c r="AJ90" s="5">
        <f t="shared" si="111"/>
        <v>8637.1075942699426</v>
      </c>
      <c r="AK90" s="5">
        <f t="shared" si="111"/>
        <v>24525.298872972064</v>
      </c>
      <c r="AL90" s="5">
        <f t="shared" si="111"/>
        <v>21751.429111353933</v>
      </c>
      <c r="AM90" s="5">
        <f t="shared" si="111"/>
        <v>60953.969753760932</v>
      </c>
      <c r="AN90" s="5">
        <f t="shared" si="111"/>
        <v>36895.724457292796</v>
      </c>
      <c r="AO90" s="5">
        <f t="shared" si="111"/>
        <v>371657.244572928</v>
      </c>
      <c r="AP90" s="5">
        <f t="shared" si="111"/>
        <v>46960.769497558533</v>
      </c>
      <c r="AQ90" s="5">
        <f t="shared" si="111"/>
        <v>472307.69497558533</v>
      </c>
      <c r="AR90" s="5"/>
      <c r="AT90" s="5">
        <f t="shared" si="81"/>
        <v>2479714.9638195201</v>
      </c>
      <c r="AU90" s="5">
        <f t="shared" si="82"/>
        <v>835858.97656837758</v>
      </c>
      <c r="AV90" s="5">
        <f t="shared" si="83"/>
        <v>346006.73913760745</v>
      </c>
      <c r="AW90" s="5">
        <f t="shared" si="84"/>
        <v>201057.97003942053</v>
      </c>
      <c r="AX90" s="5">
        <f t="shared" si="85"/>
        <v>111032.01330535163</v>
      </c>
      <c r="AY90" s="5">
        <f t="shared" si="86"/>
        <v>28072.244873428524</v>
      </c>
      <c r="AZ90" s="5">
        <f t="shared" si="87"/>
        <v>16907.147480587635</v>
      </c>
      <c r="BD90" s="3">
        <f t="shared" si="88"/>
        <v>2479414.9638195201</v>
      </c>
      <c r="BE90" s="3">
        <f t="shared" si="89"/>
        <v>835558.97656837758</v>
      </c>
      <c r="BF90" s="3">
        <f t="shared" si="90"/>
        <v>345706.73913760745</v>
      </c>
      <c r="BG90" s="3">
        <f t="shared" si="91"/>
        <v>200757.97003942053</v>
      </c>
      <c r="BH90" s="3">
        <f t="shared" si="92"/>
        <v>110732.01330535163</v>
      </c>
      <c r="BI90" s="3">
        <f t="shared" si="93"/>
        <v>27772.244873428524</v>
      </c>
      <c r="BJ90" s="3">
        <f t="shared" si="94"/>
        <v>16607.147480587635</v>
      </c>
      <c r="BK90" s="3"/>
      <c r="BL90" s="3"/>
      <c r="BN90" s="5">
        <f t="shared" si="95"/>
        <v>3150717.9665039014</v>
      </c>
      <c r="BO90" s="5">
        <f t="shared" si="96"/>
        <v>1062039.7639900793</v>
      </c>
      <c r="BP90" s="5">
        <f t="shared" si="97"/>
        <v>439635.06509356777</v>
      </c>
      <c r="BQ90" s="5">
        <f t="shared" si="98"/>
        <v>255463.61890572176</v>
      </c>
      <c r="BR90" s="5">
        <f t="shared" si="99"/>
        <v>141076.92387330902</v>
      </c>
      <c r="BS90" s="5">
        <f t="shared" si="100"/>
        <v>35668.505281176251</v>
      </c>
      <c r="BT90" s="5">
        <f t="shared" si="101"/>
        <v>21482.167953435692</v>
      </c>
      <c r="BX90" s="3">
        <f t="shared" si="102"/>
        <v>3150417.9665039014</v>
      </c>
      <c r="BY90" s="3">
        <f t="shared" si="103"/>
        <v>1061739.7639900793</v>
      </c>
      <c r="BZ90" s="3">
        <f t="shared" si="104"/>
        <v>439335.06509356777</v>
      </c>
      <c r="CA90" s="3">
        <f t="shared" si="105"/>
        <v>255163.61890572176</v>
      </c>
      <c r="CB90" s="3">
        <f t="shared" si="106"/>
        <v>140776.92387330902</v>
      </c>
      <c r="CC90" s="3">
        <f t="shared" si="107"/>
        <v>35368.505281176251</v>
      </c>
      <c r="CD90" s="3">
        <f t="shared" si="108"/>
        <v>21182.167953435692</v>
      </c>
      <c r="CE90" s="3"/>
      <c r="CF90" s="3"/>
    </row>
    <row r="91" spans="1:84" x14ac:dyDescent="0.3">
      <c r="A91">
        <v>87</v>
      </c>
      <c r="B91" t="s">
        <v>79</v>
      </c>
      <c r="C91">
        <v>3.3</v>
      </c>
      <c r="D91">
        <v>0</v>
      </c>
      <c r="E91">
        <v>450</v>
      </c>
      <c r="F91">
        <v>11.5</v>
      </c>
      <c r="G91">
        <v>0.23</v>
      </c>
      <c r="H91">
        <v>1922471.14472296</v>
      </c>
      <c r="I91">
        <v>5340197.6242304305</v>
      </c>
      <c r="J91">
        <v>4329949.1621953398</v>
      </c>
      <c r="K91">
        <v>13176409.4936979</v>
      </c>
      <c r="L91">
        <v>2341.0177226144501</v>
      </c>
      <c r="M91">
        <v>23410.1772261445</v>
      </c>
      <c r="N91">
        <v>2481.80571220925</v>
      </c>
      <c r="O91">
        <v>24818.057122092501</v>
      </c>
      <c r="Q91" s="3">
        <f t="shared" si="73"/>
        <v>1922471.144722956</v>
      </c>
      <c r="R91" s="3">
        <f t="shared" si="74"/>
        <v>5340197.6242304342</v>
      </c>
      <c r="S91" s="3">
        <f t="shared" si="75"/>
        <v>4743507.417731245</v>
      </c>
      <c r="T91" s="3">
        <f t="shared" si="76"/>
        <v>13176409.493697908</v>
      </c>
      <c r="U91" s="3">
        <f t="shared" si="77"/>
        <v>2341.0177226144456</v>
      </c>
      <c r="V91" s="3">
        <f t="shared" si="78"/>
        <v>23410.177226144457</v>
      </c>
      <c r="W91" s="3">
        <f t="shared" si="79"/>
        <v>2481.80571220925</v>
      </c>
      <c r="X91" s="3">
        <f t="shared" si="80"/>
        <v>24818.057122092501</v>
      </c>
      <c r="Z91">
        <f t="shared" si="71"/>
        <v>0.99999999999999789</v>
      </c>
      <c r="AA91">
        <f t="shared" si="112"/>
        <v>1.0000000000000007</v>
      </c>
      <c r="AB91">
        <f t="shared" si="112"/>
        <v>1.095511111111112</v>
      </c>
      <c r="AC91">
        <f t="shared" si="112"/>
        <v>1.0000000000000007</v>
      </c>
      <c r="AD91">
        <f t="shared" si="112"/>
        <v>0.99999999999999811</v>
      </c>
      <c r="AE91">
        <f t="shared" si="112"/>
        <v>0.99999999999999811</v>
      </c>
      <c r="AF91">
        <f t="shared" si="112"/>
        <v>1</v>
      </c>
      <c r="AG91">
        <f t="shared" si="112"/>
        <v>1</v>
      </c>
      <c r="AI91">
        <f t="shared" si="109"/>
        <v>0</v>
      </c>
      <c r="AJ91" s="5">
        <f t="shared" si="111"/>
        <v>1922021.144722956</v>
      </c>
      <c r="AK91" s="5">
        <f t="shared" si="111"/>
        <v>5339747.6242304342</v>
      </c>
      <c r="AL91" s="5">
        <f t="shared" si="111"/>
        <v>4743057.417731245</v>
      </c>
      <c r="AM91" s="5">
        <f t="shared" si="111"/>
        <v>13175959.493697908</v>
      </c>
      <c r="AN91" s="5">
        <f t="shared" si="111"/>
        <v>1891.0177226144456</v>
      </c>
      <c r="AO91" s="5">
        <f t="shared" si="111"/>
        <v>22960.177226144457</v>
      </c>
      <c r="AP91" s="5">
        <f t="shared" si="111"/>
        <v>2031.80571220925</v>
      </c>
      <c r="AQ91" s="5">
        <f t="shared" si="111"/>
        <v>24368.057122092501</v>
      </c>
      <c r="AR91" s="5"/>
      <c r="AT91" s="5">
        <f t="shared" si="81"/>
        <v>156067.84817429638</v>
      </c>
      <c r="AU91" s="5">
        <f t="shared" si="82"/>
        <v>52607.139834032489</v>
      </c>
      <c r="AV91" s="5">
        <f t="shared" si="83"/>
        <v>21776.909047576239</v>
      </c>
      <c r="AW91" s="5">
        <f t="shared" si="84"/>
        <v>12654.149851969976</v>
      </c>
      <c r="AX91" s="5">
        <f t="shared" si="85"/>
        <v>6988.1126048192409</v>
      </c>
      <c r="AY91" s="5">
        <f t="shared" si="86"/>
        <v>1766.8058283882608</v>
      </c>
      <c r="AZ91" s="5">
        <f t="shared" si="87"/>
        <v>1064.098964824748</v>
      </c>
      <c r="BD91" s="3">
        <f t="shared" si="88"/>
        <v>155617.84817429638</v>
      </c>
      <c r="BE91" s="3">
        <f t="shared" si="89"/>
        <v>52157.139834032489</v>
      </c>
      <c r="BF91" s="3">
        <f t="shared" si="90"/>
        <v>21326.909047576239</v>
      </c>
      <c r="BG91" s="3">
        <f t="shared" si="91"/>
        <v>12204.149851969976</v>
      </c>
      <c r="BH91" s="3">
        <f t="shared" si="92"/>
        <v>6538.1126048192409</v>
      </c>
      <c r="BI91" s="3">
        <f t="shared" si="93"/>
        <v>1316.8058283882608</v>
      </c>
      <c r="BJ91" s="3">
        <f t="shared" si="94"/>
        <v>614.09896482474801</v>
      </c>
      <c r="BK91" s="3"/>
      <c r="BL91" s="3"/>
      <c r="BN91" s="5">
        <f t="shared" si="95"/>
        <v>165453.71414728335</v>
      </c>
      <c r="BO91" s="5">
        <f t="shared" si="96"/>
        <v>55770.914881106757</v>
      </c>
      <c r="BP91" s="5">
        <f t="shared" si="97"/>
        <v>23086.564764737213</v>
      </c>
      <c r="BQ91" s="5">
        <f t="shared" si="98"/>
        <v>13415.166011941894</v>
      </c>
      <c r="BR91" s="5">
        <f t="shared" si="99"/>
        <v>7408.37526032612</v>
      </c>
      <c r="BS91" s="5">
        <f t="shared" si="100"/>
        <v>1873.0609148749058</v>
      </c>
      <c r="BT91" s="5">
        <f t="shared" si="101"/>
        <v>1128.0935055496591</v>
      </c>
      <c r="BX91" s="3">
        <f t="shared" si="102"/>
        <v>165003.71414728335</v>
      </c>
      <c r="BY91" s="3">
        <f t="shared" si="103"/>
        <v>55320.914881106757</v>
      </c>
      <c r="BZ91" s="3">
        <f t="shared" si="104"/>
        <v>22636.564764737213</v>
      </c>
      <c r="CA91" s="3">
        <f t="shared" si="105"/>
        <v>12965.166011941894</v>
      </c>
      <c r="CB91" s="3">
        <f t="shared" si="106"/>
        <v>6958.37526032612</v>
      </c>
      <c r="CC91" s="3">
        <f t="shared" si="107"/>
        <v>1423.0609148749058</v>
      </c>
      <c r="CD91" s="3">
        <f t="shared" si="108"/>
        <v>678.09350554965908</v>
      </c>
      <c r="CE91" s="3"/>
      <c r="CF91" s="3"/>
    </row>
    <row r="92" spans="1:84" x14ac:dyDescent="0.3">
      <c r="A92">
        <v>88</v>
      </c>
      <c r="B92" t="s">
        <v>83</v>
      </c>
      <c r="C92">
        <v>3</v>
      </c>
      <c r="D92">
        <v>0</v>
      </c>
      <c r="E92">
        <v>400</v>
      </c>
      <c r="F92">
        <v>0.05</v>
      </c>
      <c r="G92">
        <v>8</v>
      </c>
      <c r="H92">
        <v>2.4825298872971999E-2</v>
      </c>
      <c r="I92">
        <v>6.8959163536033999E-2</v>
      </c>
      <c r="J92">
        <v>5.5913599718432003E-2</v>
      </c>
      <c r="K92">
        <v>0.17014991598266899</v>
      </c>
      <c r="L92">
        <v>95.201160886351701</v>
      </c>
      <c r="M92">
        <v>952.01160886351704</v>
      </c>
      <c r="N92">
        <v>138.37429251000901</v>
      </c>
      <c r="O92">
        <v>1383.7429251000899</v>
      </c>
      <c r="Q92" s="3">
        <f t="shared" si="73"/>
        <v>2.4825298872972072E-2</v>
      </c>
      <c r="R92" s="3">
        <f t="shared" si="74"/>
        <v>6.8959163536033527E-2</v>
      </c>
      <c r="S92" s="3">
        <f t="shared" si="75"/>
        <v>6.1253969753760948E-2</v>
      </c>
      <c r="T92" s="3">
        <f t="shared" si="76"/>
        <v>0.17014991598266929</v>
      </c>
      <c r="U92" s="3">
        <f t="shared" si="77"/>
        <v>95.201160886351701</v>
      </c>
      <c r="V92" s="3">
        <f t="shared" si="78"/>
        <v>952.01160886351693</v>
      </c>
      <c r="W92" s="3">
        <f t="shared" si="79"/>
        <v>138.37429251000887</v>
      </c>
      <c r="X92" s="3">
        <f t="shared" si="80"/>
        <v>1383.7429251000888</v>
      </c>
      <c r="Z92">
        <f t="shared" si="71"/>
        <v>1.0000000000000029</v>
      </c>
      <c r="AA92">
        <f t="shared" si="112"/>
        <v>0.99999999999999312</v>
      </c>
      <c r="AB92">
        <f t="shared" si="112"/>
        <v>1.0955111111111038</v>
      </c>
      <c r="AC92">
        <f t="shared" si="112"/>
        <v>1.0000000000000018</v>
      </c>
      <c r="AD92">
        <f t="shared" si="112"/>
        <v>1</v>
      </c>
      <c r="AE92">
        <f t="shared" si="112"/>
        <v>0.99999999999999989</v>
      </c>
      <c r="AF92">
        <f t="shared" si="112"/>
        <v>0.999999999999999</v>
      </c>
      <c r="AG92">
        <f t="shared" si="112"/>
        <v>0.99999999999999922</v>
      </c>
      <c r="AI92">
        <f t="shared" si="109"/>
        <v>0</v>
      </c>
      <c r="AJ92" s="5">
        <f t="shared" si="111"/>
        <v>-399.975174701127</v>
      </c>
      <c r="AK92" s="5">
        <f t="shared" si="111"/>
        <v>-399.93104083646398</v>
      </c>
      <c r="AL92" s="5">
        <f t="shared" si="111"/>
        <v>-399.93874603024625</v>
      </c>
      <c r="AM92" s="5">
        <f t="shared" si="111"/>
        <v>-399.82985008401732</v>
      </c>
      <c r="AN92" s="5">
        <f t="shared" si="111"/>
        <v>-304.79883911364828</v>
      </c>
      <c r="AO92" s="5">
        <f t="shared" si="111"/>
        <v>552.01160886351693</v>
      </c>
      <c r="AP92" s="5">
        <f t="shared" si="111"/>
        <v>-261.6257074899911</v>
      </c>
      <c r="AQ92" s="5">
        <f t="shared" si="111"/>
        <v>983.74292510008877</v>
      </c>
      <c r="AR92" s="5"/>
      <c r="AT92" s="5">
        <f t="shared" si="81"/>
        <v>6346.7440590901133</v>
      </c>
      <c r="AU92" s="5">
        <f t="shared" si="82"/>
        <v>2139.3519300303751</v>
      </c>
      <c r="AV92" s="5">
        <f t="shared" si="83"/>
        <v>885.59219429164375</v>
      </c>
      <c r="AW92" s="5">
        <f t="shared" si="84"/>
        <v>514.60086965595508</v>
      </c>
      <c r="AX92" s="5">
        <f t="shared" si="85"/>
        <v>284.18256981000502</v>
      </c>
      <c r="AY92" s="5">
        <f t="shared" si="86"/>
        <v>71.849932744416364</v>
      </c>
      <c r="AZ92" s="5">
        <f t="shared" si="87"/>
        <v>43.27325494834168</v>
      </c>
      <c r="BD92" s="3">
        <f t="shared" si="88"/>
        <v>5946.7440590901133</v>
      </c>
      <c r="BE92" s="3">
        <f t="shared" si="89"/>
        <v>1739.3519300303751</v>
      </c>
      <c r="BF92" s="3">
        <f t="shared" si="90"/>
        <v>485.59219429164375</v>
      </c>
      <c r="BG92" s="3">
        <f t="shared" si="91"/>
        <v>114.60086965595508</v>
      </c>
      <c r="BH92" s="3">
        <f t="shared" si="92"/>
        <v>-115.81743018999498</v>
      </c>
      <c r="BI92" s="3">
        <f t="shared" si="93"/>
        <v>-328.15006725558362</v>
      </c>
      <c r="BJ92" s="3">
        <f t="shared" si="94"/>
        <v>-356.72674505165833</v>
      </c>
      <c r="BK92" s="3"/>
      <c r="BL92" s="3"/>
      <c r="BN92" s="5">
        <f t="shared" si="95"/>
        <v>9224.9528340005909</v>
      </c>
      <c r="BO92" s="5">
        <f t="shared" si="96"/>
        <v>3109.5346631462671</v>
      </c>
      <c r="BP92" s="5">
        <f t="shared" si="97"/>
        <v>1287.2027210233387</v>
      </c>
      <c r="BQ92" s="5">
        <f t="shared" si="98"/>
        <v>747.96914870275077</v>
      </c>
      <c r="BR92" s="5">
        <f t="shared" si="99"/>
        <v>413.05758958211607</v>
      </c>
      <c r="BS92" s="5">
        <f t="shared" si="100"/>
        <v>104.43342830944066</v>
      </c>
      <c r="BT92" s="5">
        <f t="shared" si="101"/>
        <v>62.897405686367669</v>
      </c>
      <c r="BX92" s="3">
        <f t="shared" si="102"/>
        <v>8824.9528340005909</v>
      </c>
      <c r="BY92" s="3">
        <f t="shared" si="103"/>
        <v>2709.5346631462671</v>
      </c>
      <c r="BZ92" s="3">
        <f t="shared" si="104"/>
        <v>887.20272102333865</v>
      </c>
      <c r="CA92" s="3">
        <f t="shared" si="105"/>
        <v>347.96914870275077</v>
      </c>
      <c r="CB92" s="3">
        <f t="shared" si="106"/>
        <v>13.057589582116066</v>
      </c>
      <c r="CC92" s="3">
        <f t="shared" si="107"/>
        <v>-295.56657169055933</v>
      </c>
      <c r="CD92" s="3">
        <f t="shared" si="108"/>
        <v>-337.10259431363232</v>
      </c>
      <c r="CE92" s="3"/>
      <c r="CF92" s="3"/>
    </row>
    <row r="93" spans="1:84" x14ac:dyDescent="0.3">
      <c r="A93">
        <v>89</v>
      </c>
      <c r="B93" t="s">
        <v>84</v>
      </c>
      <c r="C93">
        <v>3</v>
      </c>
      <c r="D93">
        <v>0</v>
      </c>
      <c r="E93">
        <v>300</v>
      </c>
      <c r="F93">
        <v>0.05</v>
      </c>
      <c r="G93">
        <v>8</v>
      </c>
      <c r="H93">
        <v>2.4825298872971999E-2</v>
      </c>
      <c r="I93">
        <v>6.8959163536033999E-2</v>
      </c>
      <c r="J93">
        <v>5.5913599718432003E-2</v>
      </c>
      <c r="K93">
        <v>0.17014991598266899</v>
      </c>
      <c r="L93">
        <v>95.201160886351701</v>
      </c>
      <c r="M93">
        <v>952.01160886351704</v>
      </c>
      <c r="N93">
        <v>138.37429251000901</v>
      </c>
      <c r="O93">
        <v>1383.7429251000899</v>
      </c>
      <c r="Q93" s="3">
        <f t="shared" si="73"/>
        <v>2.4825298872972072E-2</v>
      </c>
      <c r="R93" s="3">
        <f t="shared" si="74"/>
        <v>6.8959163536033527E-2</v>
      </c>
      <c r="S93" s="3">
        <f t="shared" si="75"/>
        <v>6.1253969753760948E-2</v>
      </c>
      <c r="T93" s="3">
        <f t="shared" si="76"/>
        <v>0.17014991598266929</v>
      </c>
      <c r="U93" s="3">
        <f t="shared" si="77"/>
        <v>95.201160886351701</v>
      </c>
      <c r="V93" s="3">
        <f t="shared" si="78"/>
        <v>952.01160886351693</v>
      </c>
      <c r="W93" s="3">
        <f t="shared" si="79"/>
        <v>138.37429251000887</v>
      </c>
      <c r="X93" s="3">
        <f t="shared" si="80"/>
        <v>1383.7429251000888</v>
      </c>
      <c r="Z93">
        <f t="shared" si="71"/>
        <v>1.0000000000000029</v>
      </c>
      <c r="AA93">
        <f t="shared" si="112"/>
        <v>0.99999999999999312</v>
      </c>
      <c r="AB93">
        <f t="shared" si="112"/>
        <v>1.0955111111111038</v>
      </c>
      <c r="AC93">
        <f t="shared" si="112"/>
        <v>1.0000000000000018</v>
      </c>
      <c r="AD93">
        <f t="shared" si="112"/>
        <v>1</v>
      </c>
      <c r="AE93">
        <f t="shared" si="112"/>
        <v>0.99999999999999989</v>
      </c>
      <c r="AF93">
        <f t="shared" si="112"/>
        <v>0.999999999999999</v>
      </c>
      <c r="AG93">
        <f t="shared" si="112"/>
        <v>0.99999999999999922</v>
      </c>
      <c r="AI93">
        <f t="shared" si="109"/>
        <v>0</v>
      </c>
      <c r="AJ93" s="5">
        <f t="shared" si="111"/>
        <v>-299.975174701127</v>
      </c>
      <c r="AK93" s="5">
        <f t="shared" si="111"/>
        <v>-299.93104083646398</v>
      </c>
      <c r="AL93" s="5">
        <f t="shared" si="111"/>
        <v>-299.93874603024625</v>
      </c>
      <c r="AM93" s="5">
        <f t="shared" si="111"/>
        <v>-299.82985008401732</v>
      </c>
      <c r="AN93" s="5">
        <f t="shared" si="111"/>
        <v>-204.79883911364828</v>
      </c>
      <c r="AO93" s="5">
        <f t="shared" si="111"/>
        <v>652.01160886351693</v>
      </c>
      <c r="AP93" s="5">
        <f t="shared" si="111"/>
        <v>-161.62570748999113</v>
      </c>
      <c r="AQ93" s="5">
        <f t="shared" si="111"/>
        <v>1083.7429251000888</v>
      </c>
      <c r="AR93" s="5"/>
      <c r="AT93" s="5">
        <f t="shared" si="81"/>
        <v>6346.7440590901133</v>
      </c>
      <c r="AU93" s="5">
        <f t="shared" si="82"/>
        <v>2139.3519300303751</v>
      </c>
      <c r="AV93" s="5">
        <f t="shared" si="83"/>
        <v>885.59219429164375</v>
      </c>
      <c r="AW93" s="5">
        <f t="shared" si="84"/>
        <v>514.60086965595508</v>
      </c>
      <c r="AX93" s="5">
        <f t="shared" si="85"/>
        <v>284.18256981000502</v>
      </c>
      <c r="AY93" s="5">
        <f t="shared" si="86"/>
        <v>71.849932744416364</v>
      </c>
      <c r="AZ93" s="5">
        <f t="shared" si="87"/>
        <v>43.27325494834168</v>
      </c>
      <c r="BD93" s="3">
        <f t="shared" si="88"/>
        <v>6046.7440590901133</v>
      </c>
      <c r="BE93" s="3">
        <f t="shared" si="89"/>
        <v>1839.3519300303751</v>
      </c>
      <c r="BF93" s="3">
        <f t="shared" si="90"/>
        <v>585.59219429164375</v>
      </c>
      <c r="BG93" s="3">
        <f t="shared" si="91"/>
        <v>214.60086965595508</v>
      </c>
      <c r="BH93" s="3">
        <f t="shared" si="92"/>
        <v>-15.81743018999498</v>
      </c>
      <c r="BI93" s="3">
        <f t="shared" si="93"/>
        <v>-228.15006725558362</v>
      </c>
      <c r="BJ93" s="3">
        <f t="shared" si="94"/>
        <v>-256.72674505165833</v>
      </c>
      <c r="BK93" s="3"/>
      <c r="BL93" s="3"/>
      <c r="BN93" s="5">
        <f t="shared" si="95"/>
        <v>9224.9528340005909</v>
      </c>
      <c r="BO93" s="5">
        <f t="shared" si="96"/>
        <v>3109.5346631462671</v>
      </c>
      <c r="BP93" s="5">
        <f t="shared" si="97"/>
        <v>1287.2027210233387</v>
      </c>
      <c r="BQ93" s="5">
        <f t="shared" si="98"/>
        <v>747.96914870275077</v>
      </c>
      <c r="BR93" s="5">
        <f t="shared" si="99"/>
        <v>413.05758958211607</v>
      </c>
      <c r="BS93" s="5">
        <f t="shared" si="100"/>
        <v>104.43342830944066</v>
      </c>
      <c r="BT93" s="5">
        <f t="shared" si="101"/>
        <v>62.897405686367669</v>
      </c>
      <c r="BX93" s="3">
        <f t="shared" si="102"/>
        <v>8924.9528340005909</v>
      </c>
      <c r="BY93" s="3">
        <f t="shared" si="103"/>
        <v>2809.5346631462671</v>
      </c>
      <c r="BZ93" s="3">
        <f t="shared" si="104"/>
        <v>987.20272102333865</v>
      </c>
      <c r="CA93" s="3">
        <f t="shared" si="105"/>
        <v>447.96914870275077</v>
      </c>
      <c r="CB93" s="3">
        <f t="shared" si="106"/>
        <v>113.05758958211607</v>
      </c>
      <c r="CC93" s="3">
        <f t="shared" si="107"/>
        <v>-195.56657169055933</v>
      </c>
      <c r="CD93" s="3">
        <f t="shared" si="108"/>
        <v>-237.10259431363232</v>
      </c>
      <c r="CE93" s="3"/>
      <c r="CF93" s="3"/>
    </row>
    <row r="94" spans="1:84" x14ac:dyDescent="0.3">
      <c r="A94">
        <v>90</v>
      </c>
      <c r="B94" t="s">
        <v>85</v>
      </c>
      <c r="C94">
        <v>5</v>
      </c>
      <c r="D94">
        <v>0</v>
      </c>
      <c r="E94">
        <v>120</v>
      </c>
      <c r="F94">
        <v>0.5</v>
      </c>
      <c r="G94">
        <v>8</v>
      </c>
      <c r="H94">
        <v>6.8959163536033499</v>
      </c>
      <c r="I94">
        <v>19.155323204453801</v>
      </c>
      <c r="J94">
        <v>15.531555477342099</v>
      </c>
      <c r="K94">
        <v>47.2638655507415</v>
      </c>
      <c r="L94">
        <v>426.31510033885098</v>
      </c>
      <c r="M94">
        <v>4263.1510033885097</v>
      </c>
      <c r="N94">
        <v>766.92503112694806</v>
      </c>
      <c r="O94">
        <v>7669.2503112694803</v>
      </c>
      <c r="Q94" s="3">
        <f t="shared" si="73"/>
        <v>6.8959163536033508</v>
      </c>
      <c r="R94" s="3">
        <f t="shared" si="74"/>
        <v>19.155323204453754</v>
      </c>
      <c r="S94" s="3">
        <f t="shared" si="75"/>
        <v>17.014991598266924</v>
      </c>
      <c r="T94" s="3">
        <f t="shared" si="76"/>
        <v>47.263865550741457</v>
      </c>
      <c r="U94" s="3">
        <f t="shared" si="77"/>
        <v>426.31510033885098</v>
      </c>
      <c r="V94" s="3">
        <f t="shared" si="78"/>
        <v>4263.1510033885097</v>
      </c>
      <c r="W94" s="3">
        <f t="shared" si="79"/>
        <v>766.92503112694783</v>
      </c>
      <c r="X94" s="3">
        <f t="shared" si="80"/>
        <v>7669.2503112694776</v>
      </c>
      <c r="Z94">
        <f t="shared" si="71"/>
        <v>1.0000000000000002</v>
      </c>
      <c r="AA94">
        <f t="shared" si="112"/>
        <v>0.99999999999999756</v>
      </c>
      <c r="AB94">
        <f t="shared" si="112"/>
        <v>1.0955111111111122</v>
      </c>
      <c r="AC94">
        <f t="shared" si="112"/>
        <v>0.99999999999999911</v>
      </c>
      <c r="AD94">
        <f t="shared" si="112"/>
        <v>1</v>
      </c>
      <c r="AE94">
        <f t="shared" si="112"/>
        <v>1</v>
      </c>
      <c r="AF94">
        <f t="shared" si="112"/>
        <v>0.99999999999999967</v>
      </c>
      <c r="AG94">
        <f t="shared" si="112"/>
        <v>0.99999999999999967</v>
      </c>
      <c r="AI94">
        <f t="shared" si="109"/>
        <v>0</v>
      </c>
      <c r="AJ94" s="5">
        <f t="shared" si="111"/>
        <v>-113.10408364639665</v>
      </c>
      <c r="AK94" s="5">
        <f t="shared" si="111"/>
        <v>-100.84467679554625</v>
      </c>
      <c r="AL94" s="5">
        <f t="shared" si="111"/>
        <v>-102.98500840173307</v>
      </c>
      <c r="AM94" s="5">
        <f t="shared" si="111"/>
        <v>-72.736134449258543</v>
      </c>
      <c r="AN94" s="5">
        <f t="shared" si="111"/>
        <v>306.31510033885098</v>
      </c>
      <c r="AO94" s="5">
        <f t="shared" si="111"/>
        <v>4143.1510033885097</v>
      </c>
      <c r="AP94" s="5">
        <f t="shared" si="111"/>
        <v>646.92503112694783</v>
      </c>
      <c r="AQ94" s="5">
        <f t="shared" si="111"/>
        <v>7549.2503112694776</v>
      </c>
      <c r="AR94" s="5"/>
      <c r="AT94" s="5">
        <f t="shared" si="81"/>
        <v>28421.006689256734</v>
      </c>
      <c r="AU94" s="5">
        <f t="shared" si="82"/>
        <v>9580.1146143562019</v>
      </c>
      <c r="AV94" s="5">
        <f t="shared" si="83"/>
        <v>3965.7218636172183</v>
      </c>
      <c r="AW94" s="5">
        <f t="shared" si="84"/>
        <v>2304.4059477775727</v>
      </c>
      <c r="AX94" s="5">
        <f t="shared" si="85"/>
        <v>1272.582389071197</v>
      </c>
      <c r="AY94" s="5">
        <f t="shared" si="86"/>
        <v>321.74724553875541</v>
      </c>
      <c r="AZ94" s="5">
        <f t="shared" si="87"/>
        <v>193.77959106311405</v>
      </c>
      <c r="BD94" s="3">
        <f t="shared" si="88"/>
        <v>28301.006689256734</v>
      </c>
      <c r="BE94" s="3">
        <f t="shared" si="89"/>
        <v>9460.1146143562019</v>
      </c>
      <c r="BF94" s="3">
        <f t="shared" si="90"/>
        <v>3845.7218636172183</v>
      </c>
      <c r="BG94" s="3">
        <f t="shared" si="91"/>
        <v>2184.4059477775727</v>
      </c>
      <c r="BH94" s="3">
        <f t="shared" si="92"/>
        <v>1152.582389071197</v>
      </c>
      <c r="BI94" s="3">
        <f t="shared" si="93"/>
        <v>201.74724553875541</v>
      </c>
      <c r="BJ94" s="3">
        <f t="shared" si="94"/>
        <v>73.779591063114054</v>
      </c>
      <c r="BK94" s="3"/>
      <c r="BL94" s="3"/>
      <c r="BN94" s="5">
        <f t="shared" si="95"/>
        <v>51128.335408463186</v>
      </c>
      <c r="BO94" s="5">
        <f t="shared" si="96"/>
        <v>17234.270362403324</v>
      </c>
      <c r="BP94" s="5">
        <f t="shared" si="97"/>
        <v>7134.1863360646303</v>
      </c>
      <c r="BQ94" s="5">
        <f t="shared" si="98"/>
        <v>4145.5407087943122</v>
      </c>
      <c r="BR94" s="5">
        <f t="shared" si="99"/>
        <v>2289.3284511252173</v>
      </c>
      <c r="BS94" s="5">
        <f t="shared" si="100"/>
        <v>578.81134424675304</v>
      </c>
      <c r="BT94" s="5">
        <f t="shared" si="101"/>
        <v>348.60228687588534</v>
      </c>
      <c r="BX94" s="3">
        <f t="shared" si="102"/>
        <v>51008.335408463186</v>
      </c>
      <c r="BY94" s="3">
        <f t="shared" si="103"/>
        <v>17114.270362403324</v>
      </c>
      <c r="BZ94" s="3">
        <f t="shared" si="104"/>
        <v>7014.1863360646303</v>
      </c>
      <c r="CA94" s="3">
        <f t="shared" si="105"/>
        <v>4025.5407087943122</v>
      </c>
      <c r="CB94" s="3">
        <f t="shared" si="106"/>
        <v>2169.3284511252173</v>
      </c>
      <c r="CC94" s="3">
        <f t="shared" si="107"/>
        <v>458.81134424675304</v>
      </c>
      <c r="CD94" s="3">
        <f t="shared" si="108"/>
        <v>228.60228687588534</v>
      </c>
      <c r="CE94" s="3"/>
      <c r="CF94" s="3"/>
    </row>
    <row r="95" spans="1:84" x14ac:dyDescent="0.3">
      <c r="A95">
        <v>91</v>
      </c>
      <c r="B95" t="s">
        <v>86</v>
      </c>
      <c r="C95">
        <v>1.52</v>
      </c>
      <c r="D95">
        <v>0</v>
      </c>
      <c r="E95">
        <v>300</v>
      </c>
      <c r="F95">
        <v>0.01</v>
      </c>
      <c r="G95">
        <v>8</v>
      </c>
      <c r="H95">
        <v>2.5491720229399998E-4</v>
      </c>
      <c r="I95">
        <v>7.0810333970499999E-4</v>
      </c>
      <c r="J95">
        <v>5.7414569239800002E-4</v>
      </c>
      <c r="K95">
        <v>1.7471749594949999E-3</v>
      </c>
      <c r="L95">
        <v>22.9861749455895</v>
      </c>
      <c r="M95">
        <v>229.86174945589499</v>
      </c>
      <c r="N95">
        <v>21.918411619060901</v>
      </c>
      <c r="O95">
        <v>219.18411619060899</v>
      </c>
      <c r="Q95" s="3">
        <f t="shared" si="73"/>
        <v>2.5491720229384304E-4</v>
      </c>
      <c r="R95" s="3">
        <f t="shared" si="74"/>
        <v>7.0810333970511936E-4</v>
      </c>
      <c r="S95" s="3">
        <f t="shared" si="75"/>
        <v>6.2898298541817484E-4</v>
      </c>
      <c r="T95" s="3">
        <f t="shared" si="76"/>
        <v>1.7471749594949297E-3</v>
      </c>
      <c r="U95" s="3">
        <f t="shared" si="77"/>
        <v>22.986174945589454</v>
      </c>
      <c r="V95" s="3">
        <f t="shared" si="78"/>
        <v>229.86174945589454</v>
      </c>
      <c r="W95" s="3">
        <f t="shared" si="79"/>
        <v>21.918411619060862</v>
      </c>
      <c r="X95" s="3">
        <f t="shared" si="80"/>
        <v>219.18411619060865</v>
      </c>
      <c r="Z95">
        <f t="shared" si="71"/>
        <v>0.99999999999938438</v>
      </c>
      <c r="AA95">
        <f t="shared" si="112"/>
        <v>1.0000000000001685</v>
      </c>
      <c r="AB95">
        <f t="shared" si="112"/>
        <v>1.0955111111103859</v>
      </c>
      <c r="AC95">
        <f t="shared" si="112"/>
        <v>0.99999999999995981</v>
      </c>
      <c r="AD95">
        <f t="shared" si="112"/>
        <v>0.999999999999998</v>
      </c>
      <c r="AE95">
        <f t="shared" si="112"/>
        <v>0.999999999999998</v>
      </c>
      <c r="AF95">
        <f t="shared" si="112"/>
        <v>0.99999999999999822</v>
      </c>
      <c r="AG95">
        <f t="shared" si="112"/>
        <v>0.99999999999999845</v>
      </c>
      <c r="AI95">
        <f t="shared" si="109"/>
        <v>0</v>
      </c>
      <c r="AJ95" s="5">
        <f t="shared" si="111"/>
        <v>-299.99974508279769</v>
      </c>
      <c r="AK95" s="5">
        <f t="shared" si="111"/>
        <v>-299.99929189666028</v>
      </c>
      <c r="AL95" s="5">
        <f t="shared" si="111"/>
        <v>-299.9993710170146</v>
      </c>
      <c r="AM95" s="5">
        <f t="shared" si="111"/>
        <v>-299.99825282504048</v>
      </c>
      <c r="AN95" s="5">
        <f t="shared" si="111"/>
        <v>-277.01382505441052</v>
      </c>
      <c r="AO95" s="5">
        <f t="shared" si="111"/>
        <v>-70.13825054410546</v>
      </c>
      <c r="AP95" s="5">
        <f t="shared" si="111"/>
        <v>-278.08158838093914</v>
      </c>
      <c r="AQ95" s="5">
        <f t="shared" si="111"/>
        <v>-80.815883809391352</v>
      </c>
      <c r="AR95" s="5"/>
      <c r="AT95" s="5">
        <f t="shared" si="81"/>
        <v>1532.4116630392971</v>
      </c>
      <c r="AU95" s="5">
        <f t="shared" si="82"/>
        <v>516.54325720425754</v>
      </c>
      <c r="AV95" s="5">
        <f t="shared" si="83"/>
        <v>213.82488321478564</v>
      </c>
      <c r="AW95" s="5">
        <f t="shared" si="84"/>
        <v>124.24959430048354</v>
      </c>
      <c r="AX95" s="5">
        <f t="shared" si="85"/>
        <v>68.615447598774495</v>
      </c>
      <c r="AY95" s="5">
        <f t="shared" si="86"/>
        <v>17.348056562709019</v>
      </c>
      <c r="AZ95" s="5">
        <f t="shared" si="87"/>
        <v>10.448261338904297</v>
      </c>
      <c r="BD95" s="3">
        <f t="shared" si="88"/>
        <v>1232.4116630392971</v>
      </c>
      <c r="BE95" s="3">
        <f t="shared" si="89"/>
        <v>216.54325720425754</v>
      </c>
      <c r="BF95" s="3">
        <f t="shared" si="90"/>
        <v>-86.175116785214357</v>
      </c>
      <c r="BG95" s="3">
        <f t="shared" si="91"/>
        <v>-175.75040569951648</v>
      </c>
      <c r="BH95" s="3">
        <f t="shared" si="92"/>
        <v>-231.38455240122551</v>
      </c>
      <c r="BI95" s="3">
        <f t="shared" si="93"/>
        <v>-282.65194343729098</v>
      </c>
      <c r="BJ95" s="3">
        <f t="shared" si="94"/>
        <v>-289.55173866109573</v>
      </c>
      <c r="BK95" s="3"/>
      <c r="BL95" s="3"/>
      <c r="BN95" s="5">
        <f t="shared" si="95"/>
        <v>1461.2274412707243</v>
      </c>
      <c r="BO95" s="5">
        <f t="shared" si="96"/>
        <v>492.54857570923292</v>
      </c>
      <c r="BP95" s="5">
        <f t="shared" si="97"/>
        <v>203.89220110754295</v>
      </c>
      <c r="BQ95" s="5">
        <f t="shared" si="98"/>
        <v>118.47790064357223</v>
      </c>
      <c r="BR95" s="5">
        <f t="shared" si="99"/>
        <v>65.428094385256301</v>
      </c>
      <c r="BS95" s="5">
        <f t="shared" si="100"/>
        <v>16.542197448347821</v>
      </c>
      <c r="BT95" s="5">
        <f t="shared" si="101"/>
        <v>9.962914372300391</v>
      </c>
      <c r="BX95" s="3">
        <f t="shared" si="102"/>
        <v>1161.2274412707243</v>
      </c>
      <c r="BY95" s="3">
        <f t="shared" si="103"/>
        <v>192.54857570923292</v>
      </c>
      <c r="BZ95" s="3">
        <f t="shared" si="104"/>
        <v>-96.107798892457055</v>
      </c>
      <c r="CA95" s="3">
        <f t="shared" si="105"/>
        <v>-181.52209935642776</v>
      </c>
      <c r="CB95" s="3">
        <f t="shared" si="106"/>
        <v>-234.57190561474368</v>
      </c>
      <c r="CC95" s="3">
        <f t="shared" si="107"/>
        <v>-283.45780255165221</v>
      </c>
      <c r="CD95" s="3">
        <f t="shared" si="108"/>
        <v>-290.03708562769958</v>
      </c>
      <c r="CE95" s="3"/>
      <c r="CF95" s="3"/>
    </row>
    <row r="96" spans="1:84" x14ac:dyDescent="0.3">
      <c r="A96">
        <v>92</v>
      </c>
      <c r="B96" t="s">
        <v>87</v>
      </c>
      <c r="C96">
        <v>1.52</v>
      </c>
      <c r="D96">
        <v>0</v>
      </c>
      <c r="E96">
        <v>300</v>
      </c>
      <c r="F96">
        <v>0.01</v>
      </c>
      <c r="G96">
        <v>8</v>
      </c>
      <c r="H96">
        <v>2.5491720229399998E-4</v>
      </c>
      <c r="I96">
        <v>7.0810333970499999E-4</v>
      </c>
      <c r="J96">
        <v>5.7414569239800002E-4</v>
      </c>
      <c r="K96">
        <v>1.7471749594949999E-3</v>
      </c>
      <c r="L96">
        <v>22.9861749455895</v>
      </c>
      <c r="M96">
        <v>229.86174945589499</v>
      </c>
      <c r="N96">
        <v>21.918411619060901</v>
      </c>
      <c r="O96">
        <v>219.18411619060899</v>
      </c>
      <c r="Q96" s="3">
        <f t="shared" si="73"/>
        <v>2.5491720229384304E-4</v>
      </c>
      <c r="R96" s="3">
        <f t="shared" si="74"/>
        <v>7.0810333970511936E-4</v>
      </c>
      <c r="S96" s="3">
        <f t="shared" si="75"/>
        <v>6.2898298541817484E-4</v>
      </c>
      <c r="T96" s="3">
        <f t="shared" si="76"/>
        <v>1.7471749594949297E-3</v>
      </c>
      <c r="U96" s="3">
        <f t="shared" si="77"/>
        <v>22.986174945589454</v>
      </c>
      <c r="V96" s="3">
        <f t="shared" si="78"/>
        <v>229.86174945589454</v>
      </c>
      <c r="W96" s="3">
        <f t="shared" si="79"/>
        <v>21.918411619060862</v>
      </c>
      <c r="X96" s="3">
        <f t="shared" si="80"/>
        <v>219.18411619060865</v>
      </c>
      <c r="Z96">
        <f t="shared" si="71"/>
        <v>0.99999999999938438</v>
      </c>
      <c r="AA96">
        <f t="shared" si="112"/>
        <v>1.0000000000001685</v>
      </c>
      <c r="AB96">
        <f t="shared" si="112"/>
        <v>1.0955111111103859</v>
      </c>
      <c r="AC96">
        <f t="shared" si="112"/>
        <v>0.99999999999995981</v>
      </c>
      <c r="AD96">
        <f t="shared" si="112"/>
        <v>0.999999999999998</v>
      </c>
      <c r="AE96">
        <f t="shared" si="112"/>
        <v>0.999999999999998</v>
      </c>
      <c r="AF96">
        <f t="shared" si="112"/>
        <v>0.99999999999999822</v>
      </c>
      <c r="AG96">
        <f t="shared" si="112"/>
        <v>0.99999999999999845</v>
      </c>
      <c r="AI96">
        <f t="shared" si="109"/>
        <v>0</v>
      </c>
      <c r="AJ96" s="5">
        <f t="shared" si="111"/>
        <v>-299.99974508279769</v>
      </c>
      <c r="AK96" s="5">
        <f t="shared" si="111"/>
        <v>-299.99929189666028</v>
      </c>
      <c r="AL96" s="5">
        <f t="shared" si="111"/>
        <v>-299.9993710170146</v>
      </c>
      <c r="AM96" s="5">
        <f t="shared" si="111"/>
        <v>-299.99825282504048</v>
      </c>
      <c r="AN96" s="5">
        <f t="shared" si="111"/>
        <v>-277.01382505441052</v>
      </c>
      <c r="AO96" s="5">
        <f t="shared" si="111"/>
        <v>-70.13825054410546</v>
      </c>
      <c r="AP96" s="5">
        <f t="shared" si="111"/>
        <v>-278.08158838093914</v>
      </c>
      <c r="AQ96" s="5">
        <f t="shared" si="111"/>
        <v>-80.815883809391352</v>
      </c>
      <c r="AR96" s="5"/>
      <c r="AT96" s="5">
        <f t="shared" si="81"/>
        <v>1532.4116630392971</v>
      </c>
      <c r="AU96" s="5">
        <f t="shared" si="82"/>
        <v>516.54325720425754</v>
      </c>
      <c r="AV96" s="5">
        <f t="shared" si="83"/>
        <v>213.82488321478564</v>
      </c>
      <c r="AW96" s="5">
        <f t="shared" si="84"/>
        <v>124.24959430048354</v>
      </c>
      <c r="AX96" s="5">
        <f t="shared" si="85"/>
        <v>68.615447598774495</v>
      </c>
      <c r="AY96" s="5">
        <f t="shared" si="86"/>
        <v>17.348056562709019</v>
      </c>
      <c r="AZ96" s="5">
        <f t="shared" si="87"/>
        <v>10.448261338904297</v>
      </c>
      <c r="BD96" s="3">
        <f t="shared" si="88"/>
        <v>1232.4116630392971</v>
      </c>
      <c r="BE96" s="3">
        <f t="shared" si="89"/>
        <v>216.54325720425754</v>
      </c>
      <c r="BF96" s="3">
        <f t="shared" si="90"/>
        <v>-86.175116785214357</v>
      </c>
      <c r="BG96" s="3">
        <f t="shared" si="91"/>
        <v>-175.75040569951648</v>
      </c>
      <c r="BH96" s="3">
        <f t="shared" si="92"/>
        <v>-231.38455240122551</v>
      </c>
      <c r="BI96" s="3">
        <f t="shared" si="93"/>
        <v>-282.65194343729098</v>
      </c>
      <c r="BJ96" s="3">
        <f t="shared" si="94"/>
        <v>-289.55173866109573</v>
      </c>
      <c r="BK96" s="3"/>
      <c r="BL96" s="3"/>
      <c r="BN96" s="5">
        <f t="shared" si="95"/>
        <v>1461.2274412707243</v>
      </c>
      <c r="BO96" s="5">
        <f t="shared" si="96"/>
        <v>492.54857570923292</v>
      </c>
      <c r="BP96" s="5">
        <f t="shared" si="97"/>
        <v>203.89220110754295</v>
      </c>
      <c r="BQ96" s="5">
        <f t="shared" si="98"/>
        <v>118.47790064357223</v>
      </c>
      <c r="BR96" s="5">
        <f t="shared" si="99"/>
        <v>65.428094385256301</v>
      </c>
      <c r="BS96" s="5">
        <f t="shared" si="100"/>
        <v>16.542197448347821</v>
      </c>
      <c r="BT96" s="5">
        <f t="shared" si="101"/>
        <v>9.962914372300391</v>
      </c>
      <c r="BX96" s="3">
        <f t="shared" si="102"/>
        <v>1161.2274412707243</v>
      </c>
      <c r="BY96" s="3">
        <f t="shared" si="103"/>
        <v>192.54857570923292</v>
      </c>
      <c r="BZ96" s="3">
        <f t="shared" si="104"/>
        <v>-96.107798892457055</v>
      </c>
      <c r="CA96" s="3">
        <f t="shared" si="105"/>
        <v>-181.52209935642776</v>
      </c>
      <c r="CB96" s="3">
        <f t="shared" si="106"/>
        <v>-234.57190561474368</v>
      </c>
      <c r="CC96" s="3">
        <f t="shared" si="107"/>
        <v>-283.45780255165221</v>
      </c>
      <c r="CD96" s="3">
        <f t="shared" si="108"/>
        <v>-290.03708562769958</v>
      </c>
      <c r="CE96" s="3"/>
      <c r="CF96" s="3"/>
    </row>
    <row r="97" spans="1:84" x14ac:dyDescent="0.3">
      <c r="A97">
        <v>93</v>
      </c>
      <c r="B97" t="s">
        <v>88</v>
      </c>
      <c r="C97">
        <v>1.65</v>
      </c>
      <c r="D97">
        <v>0</v>
      </c>
      <c r="E97">
        <v>200</v>
      </c>
      <c r="F97">
        <v>0.1</v>
      </c>
      <c r="G97">
        <v>8</v>
      </c>
      <c r="H97">
        <v>3.0038611636295998E-2</v>
      </c>
      <c r="I97">
        <v>8.3440587878600994E-2</v>
      </c>
      <c r="J97">
        <v>6.7655455659302005E-2</v>
      </c>
      <c r="K97">
        <v>0.20588139833902999</v>
      </c>
      <c r="L97">
        <v>30.9018921073386</v>
      </c>
      <c r="M97">
        <v>309.01892107338699</v>
      </c>
      <c r="N97">
        <v>51.533517995211398</v>
      </c>
      <c r="O97">
        <v>515.335179952114</v>
      </c>
      <c r="Q97" s="3">
        <f t="shared" si="73"/>
        <v>3.0038611636296196E-2</v>
      </c>
      <c r="R97" s="3">
        <f t="shared" si="74"/>
        <v>8.3440587878600564E-2</v>
      </c>
      <c r="S97" s="3">
        <f t="shared" si="75"/>
        <v>7.4117303402050722E-2</v>
      </c>
      <c r="T97" s="3">
        <f t="shared" si="76"/>
        <v>0.20588139833902988</v>
      </c>
      <c r="U97" s="3">
        <f t="shared" si="77"/>
        <v>30.90189210733865</v>
      </c>
      <c r="V97" s="3">
        <f t="shared" si="78"/>
        <v>309.01892107338654</v>
      </c>
      <c r="W97" s="3">
        <f t="shared" si="79"/>
        <v>51.53351799521144</v>
      </c>
      <c r="X97" s="3">
        <f t="shared" si="80"/>
        <v>515.33517995211446</v>
      </c>
      <c r="Z97">
        <f t="shared" si="71"/>
        <v>1.0000000000000067</v>
      </c>
      <c r="AA97">
        <f t="shared" si="112"/>
        <v>0.99999999999999489</v>
      </c>
      <c r="AB97">
        <f t="shared" si="112"/>
        <v>1.0955111111111151</v>
      </c>
      <c r="AC97">
        <f t="shared" si="112"/>
        <v>0.99999999999999944</v>
      </c>
      <c r="AD97">
        <f t="shared" si="112"/>
        <v>1.0000000000000016</v>
      </c>
      <c r="AE97">
        <f t="shared" si="112"/>
        <v>0.99999999999999856</v>
      </c>
      <c r="AF97">
        <f t="shared" si="112"/>
        <v>1.0000000000000009</v>
      </c>
      <c r="AG97">
        <f t="shared" si="112"/>
        <v>1.0000000000000009</v>
      </c>
      <c r="AI97">
        <f t="shared" si="109"/>
        <v>0</v>
      </c>
      <c r="AJ97" s="5">
        <f t="shared" si="111"/>
        <v>-199.96996138836371</v>
      </c>
      <c r="AK97" s="5">
        <f t="shared" si="111"/>
        <v>-199.91655941212139</v>
      </c>
      <c r="AL97" s="5">
        <f t="shared" si="111"/>
        <v>-199.92588269659794</v>
      </c>
      <c r="AM97" s="5">
        <f t="shared" si="111"/>
        <v>-199.79411860166098</v>
      </c>
      <c r="AN97" s="5">
        <f t="shared" si="111"/>
        <v>-169.09810789266135</v>
      </c>
      <c r="AO97" s="5">
        <f t="shared" si="111"/>
        <v>109.01892107338654</v>
      </c>
      <c r="AP97" s="5">
        <f t="shared" si="111"/>
        <v>-148.46648200478856</v>
      </c>
      <c r="AQ97" s="5">
        <f t="shared" si="111"/>
        <v>315.33517995211446</v>
      </c>
      <c r="AR97" s="5"/>
      <c r="AT97" s="5">
        <f t="shared" si="81"/>
        <v>2060.1261404892439</v>
      </c>
      <c r="AU97" s="5">
        <f t="shared" si="82"/>
        <v>694.42454173794727</v>
      </c>
      <c r="AV97" s="5">
        <f t="shared" si="83"/>
        <v>287.45946146361536</v>
      </c>
      <c r="AW97" s="5">
        <f t="shared" si="84"/>
        <v>167.03725463426301</v>
      </c>
      <c r="AX97" s="5">
        <f t="shared" si="85"/>
        <v>92.244454051757174</v>
      </c>
      <c r="AY97" s="5">
        <f t="shared" si="86"/>
        <v>23.322182722519738</v>
      </c>
      <c r="AZ97" s="5">
        <f t="shared" si="87"/>
        <v>14.046314594244841</v>
      </c>
      <c r="BD97" s="3">
        <f t="shared" si="88"/>
        <v>1860.1261404892439</v>
      </c>
      <c r="BE97" s="3">
        <f t="shared" si="89"/>
        <v>494.42454173794727</v>
      </c>
      <c r="BF97" s="3">
        <f t="shared" si="90"/>
        <v>87.459461463615355</v>
      </c>
      <c r="BG97" s="3">
        <f t="shared" si="91"/>
        <v>-32.962745365736993</v>
      </c>
      <c r="BH97" s="3">
        <f t="shared" si="92"/>
        <v>-107.75554594824283</v>
      </c>
      <c r="BI97" s="3">
        <f t="shared" si="93"/>
        <v>-176.67781727748027</v>
      </c>
      <c r="BJ97" s="3">
        <f t="shared" si="94"/>
        <v>-185.95368540575515</v>
      </c>
      <c r="BK97" s="3"/>
      <c r="BL97" s="3"/>
      <c r="BN97" s="5">
        <f t="shared" si="95"/>
        <v>3435.5678663474296</v>
      </c>
      <c r="BO97" s="5">
        <f t="shared" si="96"/>
        <v>1158.0565841620551</v>
      </c>
      <c r="BP97" s="5">
        <f t="shared" si="97"/>
        <v>479.38156274615301</v>
      </c>
      <c r="BQ97" s="5">
        <f t="shared" si="98"/>
        <v>278.55955673087266</v>
      </c>
      <c r="BR97" s="5">
        <f t="shared" si="99"/>
        <v>153.83139700063117</v>
      </c>
      <c r="BS97" s="5">
        <f t="shared" si="100"/>
        <v>38.893221128461462</v>
      </c>
      <c r="BT97" s="5">
        <f t="shared" si="101"/>
        <v>23.424326361459745</v>
      </c>
      <c r="BX97" s="3">
        <f t="shared" si="102"/>
        <v>3235.5678663474296</v>
      </c>
      <c r="BY97" s="3">
        <f t="shared" si="103"/>
        <v>958.05658416205506</v>
      </c>
      <c r="BZ97" s="3">
        <f t="shared" si="104"/>
        <v>279.38156274615301</v>
      </c>
      <c r="CA97" s="3">
        <f t="shared" si="105"/>
        <v>78.559556730872657</v>
      </c>
      <c r="CB97" s="3">
        <f t="shared" si="106"/>
        <v>-46.168602999368829</v>
      </c>
      <c r="CC97" s="3">
        <f t="shared" si="107"/>
        <v>-161.10677887153855</v>
      </c>
      <c r="CD97" s="3">
        <f t="shared" si="108"/>
        <v>-176.57567363854025</v>
      </c>
      <c r="CE97" s="3"/>
      <c r="CF97" s="3"/>
    </row>
    <row r="98" spans="1:84" x14ac:dyDescent="0.3">
      <c r="A98">
        <v>94</v>
      </c>
      <c r="B98" t="s">
        <v>89</v>
      </c>
      <c r="C98">
        <v>5.35</v>
      </c>
      <c r="D98">
        <v>0</v>
      </c>
      <c r="E98">
        <v>200</v>
      </c>
      <c r="F98">
        <v>4.4000000000000004</v>
      </c>
      <c r="G98">
        <v>0.7</v>
      </c>
      <c r="H98">
        <v>79856.225436492095</v>
      </c>
      <c r="I98">
        <v>221822.84843469999</v>
      </c>
      <c r="J98">
        <v>179858.82252326299</v>
      </c>
      <c r="K98">
        <v>547325.94029332395</v>
      </c>
      <c r="L98">
        <v>3797.33532257557</v>
      </c>
      <c r="M98">
        <v>37973.353225755702</v>
      </c>
      <c r="N98">
        <v>3501.5703303763598</v>
      </c>
      <c r="O98">
        <v>35015.703303763599</v>
      </c>
      <c r="Q98" s="3">
        <f t="shared" si="73"/>
        <v>79856.225436492066</v>
      </c>
      <c r="R98" s="3">
        <f t="shared" si="74"/>
        <v>221822.84843470028</v>
      </c>
      <c r="S98" s="3">
        <f t="shared" si="75"/>
        <v>197037.3385055965</v>
      </c>
      <c r="T98" s="3">
        <f t="shared" si="76"/>
        <v>547325.94029332383</v>
      </c>
      <c r="U98" s="3">
        <f t="shared" si="77"/>
        <v>3797.3353225755745</v>
      </c>
      <c r="V98" s="3">
        <f t="shared" si="78"/>
        <v>37973.353225755753</v>
      </c>
      <c r="W98" s="3">
        <f t="shared" si="79"/>
        <v>3501.5703303763653</v>
      </c>
      <c r="X98" s="3">
        <f t="shared" si="80"/>
        <v>35015.70330376365</v>
      </c>
      <c r="Z98">
        <f t="shared" si="71"/>
        <v>0.99999999999999967</v>
      </c>
      <c r="AA98">
        <f t="shared" si="112"/>
        <v>1.0000000000000013</v>
      </c>
      <c r="AB98">
        <f t="shared" si="112"/>
        <v>1.095511111111114</v>
      </c>
      <c r="AC98">
        <f t="shared" si="112"/>
        <v>0.99999999999999978</v>
      </c>
      <c r="AD98">
        <f t="shared" si="112"/>
        <v>1.0000000000000011</v>
      </c>
      <c r="AE98">
        <f t="shared" si="112"/>
        <v>1.0000000000000013</v>
      </c>
      <c r="AF98">
        <f t="shared" si="112"/>
        <v>1.0000000000000016</v>
      </c>
      <c r="AG98">
        <f t="shared" si="112"/>
        <v>1.0000000000000016</v>
      </c>
      <c r="AI98">
        <f t="shared" si="109"/>
        <v>0</v>
      </c>
      <c r="AJ98" s="5">
        <f t="shared" si="111"/>
        <v>79656.225436492066</v>
      </c>
      <c r="AK98" s="5">
        <f t="shared" si="111"/>
        <v>221622.84843470028</v>
      </c>
      <c r="AL98" s="5">
        <f t="shared" si="111"/>
        <v>196837.3385055965</v>
      </c>
      <c r="AM98" s="5">
        <f t="shared" si="111"/>
        <v>547125.94029332383</v>
      </c>
      <c r="AN98" s="5">
        <f t="shared" si="111"/>
        <v>3597.3353225755745</v>
      </c>
      <c r="AO98" s="5">
        <f t="shared" si="111"/>
        <v>37773.353225755753</v>
      </c>
      <c r="AP98" s="5">
        <f t="shared" si="111"/>
        <v>3301.5703303763653</v>
      </c>
      <c r="AQ98" s="5">
        <f t="shared" si="111"/>
        <v>34815.70330376365</v>
      </c>
      <c r="AR98" s="5"/>
      <c r="AT98" s="5">
        <f t="shared" si="81"/>
        <v>253155.688171705</v>
      </c>
      <c r="AU98" s="5">
        <f t="shared" si="82"/>
        <v>85333.378035406175</v>
      </c>
      <c r="AV98" s="5">
        <f t="shared" si="83"/>
        <v>35324.04951233093</v>
      </c>
      <c r="AW98" s="5">
        <f t="shared" si="84"/>
        <v>20526.136878786892</v>
      </c>
      <c r="AX98" s="5">
        <f t="shared" si="85"/>
        <v>11335.329321121118</v>
      </c>
      <c r="AY98" s="5">
        <f t="shared" si="86"/>
        <v>2865.9134510004333</v>
      </c>
      <c r="AZ98" s="5">
        <f t="shared" si="87"/>
        <v>1726.0615102616248</v>
      </c>
      <c r="BD98" s="3">
        <f t="shared" si="88"/>
        <v>252955.688171705</v>
      </c>
      <c r="BE98" s="3">
        <f t="shared" si="89"/>
        <v>85133.378035406175</v>
      </c>
      <c r="BF98" s="3">
        <f t="shared" si="90"/>
        <v>35124.04951233093</v>
      </c>
      <c r="BG98" s="3">
        <f t="shared" si="91"/>
        <v>20326.136878786892</v>
      </c>
      <c r="BH98" s="3">
        <f t="shared" si="92"/>
        <v>11135.329321121118</v>
      </c>
      <c r="BI98" s="3">
        <f t="shared" si="93"/>
        <v>2665.9134510004333</v>
      </c>
      <c r="BJ98" s="3">
        <f t="shared" si="94"/>
        <v>1526.0615102616248</v>
      </c>
      <c r="BK98" s="3"/>
      <c r="BL98" s="3"/>
      <c r="BN98" s="5">
        <f t="shared" si="95"/>
        <v>233438.02202509099</v>
      </c>
      <c r="BO98" s="5">
        <f t="shared" si="96"/>
        <v>78686.973716322827</v>
      </c>
      <c r="BP98" s="5">
        <f t="shared" si="97"/>
        <v>32572.747259315023</v>
      </c>
      <c r="BQ98" s="5">
        <f t="shared" si="98"/>
        <v>18927.407191223596</v>
      </c>
      <c r="BR98" s="5">
        <f t="shared" si="99"/>
        <v>10452.448747392134</v>
      </c>
      <c r="BS98" s="5">
        <f t="shared" si="100"/>
        <v>2642.6945889632943</v>
      </c>
      <c r="BT98" s="5">
        <f t="shared" si="101"/>
        <v>1591.6228774438023</v>
      </c>
      <c r="BX98" s="3">
        <f t="shared" si="102"/>
        <v>233238.02202509099</v>
      </c>
      <c r="BY98" s="3">
        <f t="shared" si="103"/>
        <v>78486.973716322827</v>
      </c>
      <c r="BZ98" s="3">
        <f t="shared" si="104"/>
        <v>32372.747259315023</v>
      </c>
      <c r="CA98" s="3">
        <f t="shared" si="105"/>
        <v>18727.407191223596</v>
      </c>
      <c r="CB98" s="3">
        <f t="shared" si="106"/>
        <v>10252.448747392134</v>
      </c>
      <c r="CC98" s="3">
        <f t="shared" si="107"/>
        <v>2442.6945889632943</v>
      </c>
      <c r="CD98" s="3">
        <f t="shared" si="108"/>
        <v>1391.6228774438023</v>
      </c>
      <c r="CE98" s="3"/>
      <c r="CF98" s="3"/>
    </row>
    <row r="99" spans="1:84" x14ac:dyDescent="0.3">
      <c r="A99">
        <v>95</v>
      </c>
      <c r="B99" t="s">
        <v>90</v>
      </c>
      <c r="C99">
        <v>4.3</v>
      </c>
      <c r="D99">
        <v>0</v>
      </c>
      <c r="E99">
        <v>100</v>
      </c>
      <c r="F99">
        <v>1E-3</v>
      </c>
      <c r="G99">
        <v>1.4</v>
      </c>
      <c r="H99">
        <v>6.6615114907799997E-4</v>
      </c>
      <c r="I99">
        <v>1.850419858549E-3</v>
      </c>
      <c r="J99">
        <v>1.5003609379319999E-3</v>
      </c>
      <c r="K99">
        <v>4.5657279949490003E-3</v>
      </c>
      <c r="L99">
        <v>182.700378107261</v>
      </c>
      <c r="M99">
        <v>1827.0037810726101</v>
      </c>
      <c r="N99">
        <v>148.302133604235</v>
      </c>
      <c r="O99">
        <v>1483.02133604235</v>
      </c>
      <c r="Q99" s="3">
        <f t="shared" si="73"/>
        <v>6.6615114907755588E-4</v>
      </c>
      <c r="R99" s="3">
        <f t="shared" si="74"/>
        <v>1.8504198585487667E-3</v>
      </c>
      <c r="S99" s="3">
        <f t="shared" si="75"/>
        <v>1.6436620781816445E-3</v>
      </c>
      <c r="T99" s="3">
        <f t="shared" si="76"/>
        <v>4.5657279949490133E-3</v>
      </c>
      <c r="U99" s="3">
        <f t="shared" si="77"/>
        <v>182.70037810726134</v>
      </c>
      <c r="V99" s="3">
        <f t="shared" si="78"/>
        <v>1827.0037810726137</v>
      </c>
      <c r="W99" s="3">
        <f t="shared" si="79"/>
        <v>148.30213360423537</v>
      </c>
      <c r="X99" s="3">
        <f t="shared" si="80"/>
        <v>1483.0213360423536</v>
      </c>
      <c r="Z99">
        <f t="shared" si="71"/>
        <v>0.99999999999933331</v>
      </c>
      <c r="AA99">
        <f t="shared" si="112"/>
        <v>0.99999999999987388</v>
      </c>
      <c r="AB99">
        <f t="shared" si="112"/>
        <v>1.0955111111111446</v>
      </c>
      <c r="AC99">
        <f t="shared" si="112"/>
        <v>1.0000000000000029</v>
      </c>
      <c r="AD99">
        <f t="shared" si="112"/>
        <v>1.0000000000000018</v>
      </c>
      <c r="AE99">
        <f t="shared" si="112"/>
        <v>1.000000000000002</v>
      </c>
      <c r="AF99">
        <f t="shared" si="112"/>
        <v>1.0000000000000024</v>
      </c>
      <c r="AG99">
        <f t="shared" si="112"/>
        <v>1.0000000000000024</v>
      </c>
      <c r="AI99">
        <f t="shared" si="109"/>
        <v>0</v>
      </c>
      <c r="AJ99" s="5">
        <f t="shared" si="111"/>
        <v>-99.999333848850924</v>
      </c>
      <c r="AK99" s="5">
        <f t="shared" si="111"/>
        <v>-99.998149580141458</v>
      </c>
      <c r="AL99" s="5">
        <f t="shared" si="111"/>
        <v>-99.99835633792182</v>
      </c>
      <c r="AM99" s="5">
        <f t="shared" si="111"/>
        <v>-99.995434272005056</v>
      </c>
      <c r="AN99" s="5">
        <f t="shared" si="111"/>
        <v>82.700378107261344</v>
      </c>
      <c r="AO99" s="5">
        <f t="shared" si="111"/>
        <v>1727.0037810726137</v>
      </c>
      <c r="AP99" s="5">
        <f t="shared" si="111"/>
        <v>48.302133604235365</v>
      </c>
      <c r="AQ99" s="5">
        <f t="shared" si="111"/>
        <v>1383.0213360423536</v>
      </c>
      <c r="AR99" s="5"/>
      <c r="AT99" s="5">
        <f t="shared" si="81"/>
        <v>12180.025207150758</v>
      </c>
      <c r="AU99" s="5">
        <f t="shared" si="82"/>
        <v>4105.6264743204802</v>
      </c>
      <c r="AV99" s="5">
        <f t="shared" si="83"/>
        <v>1699.5384009977802</v>
      </c>
      <c r="AW99" s="5">
        <f t="shared" si="84"/>
        <v>987.56961139060184</v>
      </c>
      <c r="AX99" s="5">
        <f t="shared" si="85"/>
        <v>545.37426300675031</v>
      </c>
      <c r="AY99" s="5">
        <f t="shared" si="86"/>
        <v>137.88707781680102</v>
      </c>
      <c r="AZ99" s="5">
        <f t="shared" si="87"/>
        <v>83.045626412391513</v>
      </c>
      <c r="BD99" s="3">
        <f t="shared" si="88"/>
        <v>12080.025207150758</v>
      </c>
      <c r="BE99" s="3">
        <f t="shared" si="89"/>
        <v>4005.6264743204802</v>
      </c>
      <c r="BF99" s="3">
        <f t="shared" si="90"/>
        <v>1599.5384009977802</v>
      </c>
      <c r="BG99" s="3">
        <f t="shared" si="91"/>
        <v>887.56961139060184</v>
      </c>
      <c r="BH99" s="3">
        <f t="shared" si="92"/>
        <v>445.37426300675031</v>
      </c>
      <c r="BI99" s="3">
        <f t="shared" si="93"/>
        <v>37.887077816801025</v>
      </c>
      <c r="BJ99" s="3">
        <f t="shared" si="94"/>
        <v>-16.954373587608487</v>
      </c>
      <c r="BK99" s="3"/>
      <c r="BL99" s="3"/>
      <c r="BN99" s="5">
        <f t="shared" si="95"/>
        <v>9886.8089069490234</v>
      </c>
      <c r="BO99" s="5">
        <f t="shared" si="96"/>
        <v>3332.6322158255143</v>
      </c>
      <c r="BP99" s="5">
        <f t="shared" si="97"/>
        <v>1379.5547312021897</v>
      </c>
      <c r="BQ99" s="5">
        <f t="shared" si="98"/>
        <v>801.63315461748846</v>
      </c>
      <c r="BR99" s="5">
        <f t="shared" si="99"/>
        <v>442.69293613204593</v>
      </c>
      <c r="BS99" s="5">
        <f t="shared" si="100"/>
        <v>111.92613856923424</v>
      </c>
      <c r="BT99" s="5">
        <f t="shared" si="101"/>
        <v>67.410060729197895</v>
      </c>
      <c r="BX99" s="3">
        <f t="shared" si="102"/>
        <v>9786.8089069490234</v>
      </c>
      <c r="BY99" s="3">
        <f t="shared" si="103"/>
        <v>3232.6322158255143</v>
      </c>
      <c r="BZ99" s="3">
        <f t="shared" si="104"/>
        <v>1279.5547312021897</v>
      </c>
      <c r="CA99" s="3">
        <f t="shared" si="105"/>
        <v>701.63315461748846</v>
      </c>
      <c r="CB99" s="3">
        <f t="shared" si="106"/>
        <v>342.69293613204593</v>
      </c>
      <c r="CC99" s="3">
        <f t="shared" si="107"/>
        <v>11.92613856923424</v>
      </c>
      <c r="CD99" s="3">
        <f t="shared" si="108"/>
        <v>-32.589939270802105</v>
      </c>
      <c r="CE99" s="3"/>
      <c r="CF99" s="3"/>
    </row>
    <row r="100" spans="1:84" x14ac:dyDescent="0.3">
      <c r="A100">
        <v>96</v>
      </c>
      <c r="B100" t="s">
        <v>91</v>
      </c>
      <c r="C100">
        <v>20</v>
      </c>
      <c r="D100">
        <v>0</v>
      </c>
      <c r="E100">
        <v>130</v>
      </c>
      <c r="F100">
        <v>0.01</v>
      </c>
      <c r="G100">
        <v>8</v>
      </c>
      <c r="H100">
        <v>4.4133864663062003E-2</v>
      </c>
      <c r="I100">
        <v>0.122594068508504</v>
      </c>
      <c r="J100">
        <v>9.9401955054989999E-2</v>
      </c>
      <c r="K100">
        <v>0.30248873952474498</v>
      </c>
      <c r="L100">
        <v>3979.6009254829401</v>
      </c>
      <c r="M100">
        <v>39796.009254829398</v>
      </c>
      <c r="N100">
        <v>3794.7388537155198</v>
      </c>
      <c r="O100">
        <v>37947.388537155202</v>
      </c>
      <c r="Q100" s="3">
        <f t="shared" si="73"/>
        <v>4.4133864663061462E-2</v>
      </c>
      <c r="R100" s="3">
        <f t="shared" si="74"/>
        <v>0.12259406850850406</v>
      </c>
      <c r="S100" s="3">
        <f t="shared" si="75"/>
        <v>0.10889594622890836</v>
      </c>
      <c r="T100" s="3">
        <f t="shared" si="76"/>
        <v>0.30248873952474542</v>
      </c>
      <c r="U100" s="3">
        <f t="shared" si="77"/>
        <v>3979.6009254829387</v>
      </c>
      <c r="V100" s="3">
        <f t="shared" si="78"/>
        <v>39796.009254829383</v>
      </c>
      <c r="W100" s="3">
        <f t="shared" si="79"/>
        <v>3794.7388537155234</v>
      </c>
      <c r="X100" s="3">
        <f t="shared" si="80"/>
        <v>37947.388537155239</v>
      </c>
      <c r="Z100">
        <f t="shared" si="71"/>
        <v>0.99999999999998779</v>
      </c>
      <c r="AA100">
        <f t="shared" si="112"/>
        <v>1.0000000000000004</v>
      </c>
      <c r="AB100">
        <f t="shared" si="112"/>
        <v>1.0955111111111064</v>
      </c>
      <c r="AC100">
        <f t="shared" si="112"/>
        <v>1.0000000000000016</v>
      </c>
      <c r="AD100">
        <f t="shared" si="112"/>
        <v>0.99999999999999967</v>
      </c>
      <c r="AE100">
        <f t="shared" si="112"/>
        <v>0.99999999999999967</v>
      </c>
      <c r="AF100">
        <f t="shared" si="112"/>
        <v>1.0000000000000009</v>
      </c>
      <c r="AG100">
        <f t="shared" si="112"/>
        <v>1.0000000000000009</v>
      </c>
      <c r="AI100">
        <f t="shared" si="109"/>
        <v>0</v>
      </c>
      <c r="AJ100" s="5">
        <f t="shared" si="111"/>
        <v>-129.95586613533695</v>
      </c>
      <c r="AK100" s="5">
        <f t="shared" si="111"/>
        <v>-129.8774059314915</v>
      </c>
      <c r="AL100" s="5">
        <f t="shared" si="111"/>
        <v>-129.8911040537711</v>
      </c>
      <c r="AM100" s="5">
        <f t="shared" si="111"/>
        <v>-129.69751126047527</v>
      </c>
      <c r="AN100" s="5">
        <f t="shared" si="111"/>
        <v>3849.6009254829387</v>
      </c>
      <c r="AO100" s="5">
        <f t="shared" si="111"/>
        <v>39666.009254829383</v>
      </c>
      <c r="AP100" s="5">
        <f t="shared" si="111"/>
        <v>3664.7388537155234</v>
      </c>
      <c r="AQ100" s="5">
        <f t="shared" si="111"/>
        <v>37817.388537155239</v>
      </c>
      <c r="AR100" s="5"/>
      <c r="AT100" s="5">
        <f t="shared" si="81"/>
        <v>265306.72836552927</v>
      </c>
      <c r="AU100" s="5">
        <f t="shared" si="82"/>
        <v>89429.234280515491</v>
      </c>
      <c r="AV100" s="5">
        <f t="shared" si="83"/>
        <v>37019.543492864548</v>
      </c>
      <c r="AW100" s="5">
        <f t="shared" si="84"/>
        <v>21511.35635396183</v>
      </c>
      <c r="AX100" s="5">
        <f t="shared" si="85"/>
        <v>11879.405747710265</v>
      </c>
      <c r="AY100" s="5">
        <f t="shared" si="86"/>
        <v>3003.472396590897</v>
      </c>
      <c r="AZ100" s="5">
        <f t="shared" si="87"/>
        <v>1808.909511583154</v>
      </c>
      <c r="BD100" s="3">
        <f t="shared" si="88"/>
        <v>265176.72836552927</v>
      </c>
      <c r="BE100" s="3">
        <f t="shared" si="89"/>
        <v>89299.234280515491</v>
      </c>
      <c r="BF100" s="3">
        <f t="shared" si="90"/>
        <v>36889.543492864548</v>
      </c>
      <c r="BG100" s="3">
        <f t="shared" si="91"/>
        <v>21381.35635396183</v>
      </c>
      <c r="BH100" s="3">
        <f t="shared" si="92"/>
        <v>11749.405747710265</v>
      </c>
      <c r="BI100" s="3">
        <f t="shared" si="93"/>
        <v>2873.472396590897</v>
      </c>
      <c r="BJ100" s="3">
        <f t="shared" si="94"/>
        <v>1678.909511583154</v>
      </c>
      <c r="BK100" s="3"/>
      <c r="BL100" s="3"/>
      <c r="BN100" s="5">
        <f t="shared" si="95"/>
        <v>252982.59024770156</v>
      </c>
      <c r="BO100" s="5">
        <f t="shared" si="96"/>
        <v>85275.030420573574</v>
      </c>
      <c r="BP100" s="5">
        <f t="shared" si="97"/>
        <v>35299.896313632773</v>
      </c>
      <c r="BQ100" s="5">
        <f t="shared" si="98"/>
        <v>20512.101911975802</v>
      </c>
      <c r="BR100" s="5">
        <f t="shared" si="99"/>
        <v>11327.578667807533</v>
      </c>
      <c r="BS100" s="5">
        <f t="shared" si="100"/>
        <v>2863.9538518607724</v>
      </c>
      <c r="BT100" s="5">
        <f t="shared" si="101"/>
        <v>1724.8812971434197</v>
      </c>
      <c r="BX100" s="3">
        <f t="shared" si="102"/>
        <v>252852.59024770156</v>
      </c>
      <c r="BY100" s="3">
        <f t="shared" si="103"/>
        <v>85145.030420573574</v>
      </c>
      <c r="BZ100" s="3">
        <f t="shared" si="104"/>
        <v>35169.896313632773</v>
      </c>
      <c r="CA100" s="3">
        <f t="shared" si="105"/>
        <v>20382.101911975802</v>
      </c>
      <c r="CB100" s="3">
        <f t="shared" si="106"/>
        <v>11197.578667807533</v>
      </c>
      <c r="CC100" s="3">
        <f t="shared" si="107"/>
        <v>2733.9538518607724</v>
      </c>
      <c r="CD100" s="3">
        <f t="shared" si="108"/>
        <v>1594.8812971434197</v>
      </c>
      <c r="CE100" s="3"/>
      <c r="CF100" s="3"/>
    </row>
    <row r="101" spans="1:84" x14ac:dyDescent="0.3">
      <c r="A101">
        <v>97</v>
      </c>
      <c r="B101" t="s">
        <v>92</v>
      </c>
      <c r="C101">
        <v>29</v>
      </c>
      <c r="D101">
        <v>0</v>
      </c>
      <c r="E101">
        <v>400</v>
      </c>
      <c r="F101">
        <v>8.92</v>
      </c>
      <c r="G101">
        <v>4</v>
      </c>
      <c r="H101">
        <v>295323.26653640199</v>
      </c>
      <c r="I101">
        <v>820342.40704555996</v>
      </c>
      <c r="J101">
        <v>665151.58577340399</v>
      </c>
      <c r="K101">
        <v>2024113.7577442699</v>
      </c>
      <c r="L101">
        <v>79119.576596008905</v>
      </c>
      <c r="M101">
        <v>791195.76596008905</v>
      </c>
      <c r="N101">
        <v>75393.925042253803</v>
      </c>
      <c r="O101">
        <v>753939.25042253896</v>
      </c>
      <c r="Q101" s="3">
        <f t="shared" ref="Q101:Q113" si="113">(((3*C101)^2)/(4*PI()*0.1)*($F$2*F101/G101)^2)</f>
        <v>295323.2665364017</v>
      </c>
      <c r="R101" s="3">
        <f t="shared" ref="R101:R113" si="114">(((5*C101)^2)/(4*PI()*0.1)*($F$2*F101/G101)^2)</f>
        <v>820342.40704556031</v>
      </c>
      <c r="S101" s="3">
        <f t="shared" ref="S101:S113" si="115">(PI()*(3*C101)^2)/(16*0.1)*($F$2*F101/G101)^2</f>
        <v>728680.95278793888</v>
      </c>
      <c r="T101" s="3">
        <f t="shared" ref="T101:T113" si="116">(PI()*(5*C101)^2)/(16*0.1)*($F$2*F101/G101)^2</f>
        <v>2024113.7577442746</v>
      </c>
      <c r="U101" s="3">
        <f t="shared" ref="U101:U113" si="117">4*C101^2/(PI()*PI()*0.01)*LN((4/PI())*($F$2*F101+G101)/G101)</f>
        <v>79119.576596008934</v>
      </c>
      <c r="V101" s="3">
        <f t="shared" ref="V101:V113" si="118">4*C101^2/(PI()*PI()*0.001)*LN((4/PI())*($F$2*F101+G101)/G101)</f>
        <v>791195.76596008928</v>
      </c>
      <c r="W101" s="3">
        <f t="shared" ref="W101:W113" si="119">(0.5*C101^2/0.01)*($F$2*F101/G101)^(0.3)</f>
        <v>75393.925042253846</v>
      </c>
      <c r="X101" s="3">
        <f t="shared" ref="X101:X113" si="120">(0.5*C101^2/0.001)*($F$2*F101/G101)^(0.3)</f>
        <v>753939.25042253849</v>
      </c>
      <c r="Z101">
        <f t="shared" si="71"/>
        <v>0.999999999999999</v>
      </c>
      <c r="AA101">
        <f t="shared" si="112"/>
        <v>1.0000000000000004</v>
      </c>
      <c r="AB101">
        <f t="shared" si="112"/>
        <v>1.0955111111111104</v>
      </c>
      <c r="AC101">
        <f t="shared" si="112"/>
        <v>1.0000000000000022</v>
      </c>
      <c r="AD101">
        <f t="shared" si="112"/>
        <v>1.0000000000000004</v>
      </c>
      <c r="AE101">
        <f t="shared" si="112"/>
        <v>1.0000000000000002</v>
      </c>
      <c r="AF101">
        <f t="shared" si="112"/>
        <v>1.0000000000000007</v>
      </c>
      <c r="AG101">
        <f t="shared" si="112"/>
        <v>0.99999999999999933</v>
      </c>
      <c r="AI101">
        <f t="shared" si="109"/>
        <v>0</v>
      </c>
      <c r="AJ101" s="5">
        <f t="shared" si="111"/>
        <v>294923.2665364017</v>
      </c>
      <c r="AK101" s="5">
        <f t="shared" si="111"/>
        <v>819942.40704556031</v>
      </c>
      <c r="AL101" s="5">
        <f t="shared" si="111"/>
        <v>728280.95278793888</v>
      </c>
      <c r="AM101" s="5">
        <f t="shared" si="111"/>
        <v>2023713.7577442746</v>
      </c>
      <c r="AN101" s="5">
        <f t="shared" si="111"/>
        <v>78719.576596008934</v>
      </c>
      <c r="AO101" s="5">
        <f t="shared" si="111"/>
        <v>790795.76596008928</v>
      </c>
      <c r="AP101" s="5">
        <f t="shared" si="111"/>
        <v>74993.925042253846</v>
      </c>
      <c r="AQ101" s="5">
        <f t="shared" si="111"/>
        <v>753539.25042253849</v>
      </c>
      <c r="AR101" s="5"/>
      <c r="AT101" s="5">
        <f t="shared" ref="AT101:AT113" si="121">4*C101^2/(PI()*PI()*$AT$3)*LN((4/PI())*($F$2*F101+G101)/G101)</f>
        <v>5274638.4397339281</v>
      </c>
      <c r="AU101" s="5">
        <f t="shared" ref="AU101:AU113" si="122">4*C101^2/(PI()*PI()*$AU$3)*LN((4/PI())*($F$2*F101+G101)/G101)</f>
        <v>1777968.0133934591</v>
      </c>
      <c r="AV101" s="5">
        <f t="shared" ref="AV101:AV113" si="123">4*C101^2/(PI()*PI()*$AV$3)*LN((4/PI())*($F$2*F101+G101)/G101)</f>
        <v>735996.06135822251</v>
      </c>
      <c r="AW101" s="5">
        <f t="shared" ref="AW101:AW113" si="124">4*C101^2/(PI()*PI()*$AW$3)*LN((4/PI())*($F$2*F101+G101)/G101)</f>
        <v>427673.38700545358</v>
      </c>
      <c r="AX101" s="5">
        <f t="shared" ref="AX101:AX113" si="125">4*C101^2/(PI()*PI()*$AX$3)*LN((4/PI())*($F$2*F101+G101)/G101)</f>
        <v>236177.84058510125</v>
      </c>
      <c r="AY101" s="5">
        <f t="shared" ref="AY101:AY113" si="126">4*C101^2/(PI()*PI()*$AY$3)*LN((4/PI())*($F$2*F101+G101)/G101)</f>
        <v>59712.887996987869</v>
      </c>
      <c r="AZ101" s="5">
        <f t="shared" ref="AZ101:AZ113" si="127">4*C101^2/(PI()*PI()*$AZ$3)*LN((4/PI())*($F$2*F101+G101)/G101)</f>
        <v>35963.443907276785</v>
      </c>
      <c r="BD101" s="3">
        <f t="shared" ref="BD101:BD113" si="128">AT101-$E101</f>
        <v>5274238.4397339281</v>
      </c>
      <c r="BE101" s="3">
        <f t="shared" ref="BE101:BE113" si="129">AU101-$E101</f>
        <v>1777568.0133934591</v>
      </c>
      <c r="BF101" s="3">
        <f t="shared" ref="BF101:BF113" si="130">AV101-$E101</f>
        <v>735596.06135822251</v>
      </c>
      <c r="BG101" s="3">
        <f t="shared" ref="BG101:BG113" si="131">AW101-$E101</f>
        <v>427273.38700545358</v>
      </c>
      <c r="BH101" s="3">
        <f t="shared" ref="BH101:BH113" si="132">AX101-$E101</f>
        <v>235777.84058510125</v>
      </c>
      <c r="BI101" s="3">
        <f t="shared" ref="BI101:BI113" si="133">AY101-$E101</f>
        <v>59312.887996987869</v>
      </c>
      <c r="BJ101" s="3">
        <f t="shared" ref="BJ101:BJ113" si="134">AZ101-$E101</f>
        <v>35563.443907276785</v>
      </c>
      <c r="BK101" s="3"/>
      <c r="BL101" s="3"/>
      <c r="BN101" s="5">
        <f t="shared" ref="BN101:BN113" si="135">(0.5*C101^2/$BN$3)*($F$2*F101/G101)^(0.3)</f>
        <v>5026261.669483589</v>
      </c>
      <c r="BO101" s="5">
        <f t="shared" ref="BO101:BO113" si="136">(0.5*C101^2/$BO$3)*($F$2*F101/G101)^(0.3)</f>
        <v>1694245.5065675022</v>
      </c>
      <c r="BP101" s="5">
        <f t="shared" ref="BP101:BP113" si="137">(0.5*C101^2/$BP$3)*($F$2*F101/G101)^(0.3)</f>
        <v>701338.83760236145</v>
      </c>
      <c r="BQ101" s="5">
        <f t="shared" ref="BQ101:BQ113" si="138">(0.5*C101^2/$BQ$3)*($F$2*F101/G101)^(0.3)</f>
        <v>407534.72995812888</v>
      </c>
      <c r="BR101" s="5">
        <f t="shared" ref="BR101:BR113" si="139">(0.5*C101^2/$BR$3)*($F$2*F101/G101)^(0.3)</f>
        <v>225056.49266344434</v>
      </c>
      <c r="BS101" s="5">
        <f t="shared" ref="BS101:BS113" si="140">(0.5*C101^2/$BS$3)*($F$2*F101/G101)^(0.3)</f>
        <v>56901.075503587803</v>
      </c>
      <c r="BT101" s="5">
        <f t="shared" ref="BT101:BT113" si="141">(0.5*C101^2/$BT$3)*($F$2*F101/G101)^(0.3)</f>
        <v>34269.965928297199</v>
      </c>
      <c r="BX101" s="3">
        <f t="shared" si="102"/>
        <v>5025861.669483589</v>
      </c>
      <c r="BY101" s="3">
        <f t="shared" si="103"/>
        <v>1693845.5065675022</v>
      </c>
      <c r="BZ101" s="3">
        <f t="shared" si="104"/>
        <v>700938.83760236145</v>
      </c>
      <c r="CA101" s="3">
        <f t="shared" si="105"/>
        <v>407134.72995812888</v>
      </c>
      <c r="CB101" s="3">
        <f t="shared" si="106"/>
        <v>224656.49266344434</v>
      </c>
      <c r="CC101" s="3">
        <f t="shared" si="107"/>
        <v>56501.075503587803</v>
      </c>
      <c r="CD101" s="3">
        <f t="shared" si="108"/>
        <v>33869.965928297199</v>
      </c>
      <c r="CE101" s="3"/>
      <c r="CF101" s="3"/>
    </row>
    <row r="102" spans="1:84" x14ac:dyDescent="0.3">
      <c r="A102">
        <v>98</v>
      </c>
      <c r="B102" t="s">
        <v>93</v>
      </c>
      <c r="C102">
        <v>8</v>
      </c>
      <c r="D102">
        <v>0</v>
      </c>
      <c r="E102">
        <v>30</v>
      </c>
      <c r="F102">
        <v>1E-3</v>
      </c>
      <c r="G102">
        <v>8</v>
      </c>
      <c r="H102" s="1">
        <v>7.06141834608983E-5</v>
      </c>
      <c r="I102">
        <v>1.96150509614E-4</v>
      </c>
      <c r="J102">
        <v>1.5904312808799999E-4</v>
      </c>
      <c r="K102">
        <v>4.8398198324000003E-4</v>
      </c>
      <c r="L102">
        <v>627.59319865310101</v>
      </c>
      <c r="M102">
        <v>6275.9319865310099</v>
      </c>
      <c r="N102">
        <v>304.29994694905798</v>
      </c>
      <c r="O102">
        <v>3042.9994694905799</v>
      </c>
      <c r="Q102" s="3">
        <f t="shared" si="113"/>
        <v>7.06141834608983E-5</v>
      </c>
      <c r="R102" s="3">
        <f t="shared" si="114"/>
        <v>1.9615050961360641E-4</v>
      </c>
      <c r="S102" s="3">
        <f t="shared" si="115"/>
        <v>1.7423351396625333E-4</v>
      </c>
      <c r="T102" s="3">
        <f t="shared" si="116"/>
        <v>4.8398198323959253E-4</v>
      </c>
      <c r="U102" s="3">
        <f t="shared" si="117"/>
        <v>627.59319865310079</v>
      </c>
      <c r="V102" s="3">
        <f t="shared" si="118"/>
        <v>6275.9319865310081</v>
      </c>
      <c r="W102" s="3">
        <f t="shared" si="119"/>
        <v>304.29994694905747</v>
      </c>
      <c r="X102" s="3">
        <f t="shared" si="120"/>
        <v>3042.9994694905749</v>
      </c>
      <c r="Z102">
        <f t="shared" si="71"/>
        <v>1</v>
      </c>
      <c r="AA102">
        <f t="shared" si="112"/>
        <v>0.99999999999799338</v>
      </c>
      <c r="AB102">
        <f t="shared" si="112"/>
        <v>1.0955111111109961</v>
      </c>
      <c r="AC102">
        <f t="shared" si="112"/>
        <v>0.99999999999915801</v>
      </c>
      <c r="AD102">
        <f t="shared" si="112"/>
        <v>0.99999999999999967</v>
      </c>
      <c r="AE102">
        <f t="shared" si="112"/>
        <v>0.99999999999999967</v>
      </c>
      <c r="AF102">
        <f t="shared" si="112"/>
        <v>0.99999999999999833</v>
      </c>
      <c r="AG102">
        <f t="shared" si="112"/>
        <v>0.99999999999999833</v>
      </c>
      <c r="AI102">
        <f t="shared" si="109"/>
        <v>0</v>
      </c>
      <c r="AJ102" s="5">
        <f t="shared" si="111"/>
        <v>-29.999929385816539</v>
      </c>
      <c r="AK102" s="5">
        <f t="shared" si="111"/>
        <v>-29.999803849490387</v>
      </c>
      <c r="AL102" s="5">
        <f t="shared" si="111"/>
        <v>-29.999825766486033</v>
      </c>
      <c r="AM102" s="5">
        <f t="shared" si="111"/>
        <v>-29.999516018016759</v>
      </c>
      <c r="AN102" s="5">
        <f t="shared" si="111"/>
        <v>597.59319865310079</v>
      </c>
      <c r="AO102" s="5">
        <f t="shared" si="111"/>
        <v>6245.9319865310081</v>
      </c>
      <c r="AP102" s="5">
        <f t="shared" si="111"/>
        <v>274.29994694905747</v>
      </c>
      <c r="AQ102" s="5">
        <f t="shared" si="111"/>
        <v>3012.9994694905749</v>
      </c>
      <c r="AR102" s="5"/>
      <c r="AT102" s="5">
        <f t="shared" si="121"/>
        <v>41839.546576873385</v>
      </c>
      <c r="AU102" s="5">
        <f t="shared" si="122"/>
        <v>14103.217947260691</v>
      </c>
      <c r="AV102" s="5">
        <f t="shared" si="123"/>
        <v>5838.0762665404727</v>
      </c>
      <c r="AW102" s="5">
        <f t="shared" si="124"/>
        <v>3392.3956683951392</v>
      </c>
      <c r="AX102" s="5">
        <f t="shared" si="125"/>
        <v>1873.4125332928381</v>
      </c>
      <c r="AY102" s="5">
        <f t="shared" si="126"/>
        <v>473.65524426649114</v>
      </c>
      <c r="AZ102" s="5">
        <f t="shared" si="127"/>
        <v>285.2696357514094</v>
      </c>
      <c r="BD102" s="3">
        <f t="shared" si="128"/>
        <v>41809.546576873385</v>
      </c>
      <c r="BE102" s="3">
        <f t="shared" si="129"/>
        <v>14073.217947260691</v>
      </c>
      <c r="BF102" s="3">
        <f t="shared" si="130"/>
        <v>5808.0762665404727</v>
      </c>
      <c r="BG102" s="3">
        <f t="shared" si="131"/>
        <v>3362.3956683951392</v>
      </c>
      <c r="BH102" s="3">
        <f t="shared" si="132"/>
        <v>1843.4125332928381</v>
      </c>
      <c r="BI102" s="3">
        <f t="shared" si="133"/>
        <v>443.65524426649114</v>
      </c>
      <c r="BJ102" s="3">
        <f t="shared" si="134"/>
        <v>255.2696357514094</v>
      </c>
      <c r="BK102" s="3"/>
      <c r="BL102" s="3"/>
      <c r="BN102" s="5">
        <f t="shared" si="135"/>
        <v>20286.663129937166</v>
      </c>
      <c r="BO102" s="5">
        <f t="shared" si="136"/>
        <v>6838.2010550349996</v>
      </c>
      <c r="BP102" s="5">
        <f t="shared" si="137"/>
        <v>2830.6971809214647</v>
      </c>
      <c r="BQ102" s="5">
        <f t="shared" si="138"/>
        <v>1644.8645781030134</v>
      </c>
      <c r="BR102" s="5">
        <f t="shared" si="139"/>
        <v>908.35805059420147</v>
      </c>
      <c r="BS102" s="5">
        <f t="shared" si="140"/>
        <v>229.66033732004337</v>
      </c>
      <c r="BT102" s="5">
        <f t="shared" si="141"/>
        <v>138.31815770411703</v>
      </c>
      <c r="BX102" s="3">
        <f t="shared" si="102"/>
        <v>20256.663129937166</v>
      </c>
      <c r="BY102" s="3">
        <f t="shared" si="103"/>
        <v>6808.2010550349996</v>
      </c>
      <c r="BZ102" s="3">
        <f t="shared" si="104"/>
        <v>2800.6971809214647</v>
      </c>
      <c r="CA102" s="3">
        <f t="shared" si="105"/>
        <v>1614.8645781030134</v>
      </c>
      <c r="CB102" s="3">
        <f t="shared" si="106"/>
        <v>878.35805059420147</v>
      </c>
      <c r="CC102" s="3">
        <f t="shared" si="107"/>
        <v>199.66033732004337</v>
      </c>
      <c r="CD102" s="3">
        <f t="shared" si="108"/>
        <v>108.31815770411703</v>
      </c>
      <c r="CE102" s="3"/>
      <c r="CF102" s="3"/>
    </row>
    <row r="103" spans="1:84" x14ac:dyDescent="0.3">
      <c r="A103">
        <v>99</v>
      </c>
      <c r="B103" t="s">
        <v>94</v>
      </c>
      <c r="C103">
        <v>2.5</v>
      </c>
      <c r="D103">
        <v>0</v>
      </c>
      <c r="E103">
        <v>300</v>
      </c>
      <c r="F103">
        <v>0.01</v>
      </c>
      <c r="G103">
        <v>8</v>
      </c>
      <c r="H103">
        <v>6.8959163536E-4</v>
      </c>
      <c r="I103">
        <v>1.9155323204449999E-3</v>
      </c>
      <c r="J103">
        <v>1.5531555477339999E-3</v>
      </c>
      <c r="K103">
        <v>4.7263865550739997E-3</v>
      </c>
      <c r="L103">
        <v>62.181264460670903</v>
      </c>
      <c r="M103">
        <v>621.812644606709</v>
      </c>
      <c r="N103">
        <v>59.292794589305103</v>
      </c>
      <c r="O103">
        <v>592.92794589305095</v>
      </c>
      <c r="Q103" s="3">
        <f t="shared" si="113"/>
        <v>6.8959163536033534E-4</v>
      </c>
      <c r="R103" s="3">
        <f t="shared" si="114"/>
        <v>1.9155323204453759E-3</v>
      </c>
      <c r="S103" s="3">
        <f t="shared" si="115"/>
        <v>1.7014991598266931E-3</v>
      </c>
      <c r="T103" s="3">
        <f t="shared" si="116"/>
        <v>4.7263865550741472E-3</v>
      </c>
      <c r="U103" s="3">
        <f t="shared" si="117"/>
        <v>62.181264460670917</v>
      </c>
      <c r="V103" s="3">
        <f t="shared" si="118"/>
        <v>621.81264460670911</v>
      </c>
      <c r="W103" s="3">
        <f t="shared" si="119"/>
        <v>59.292794589305053</v>
      </c>
      <c r="X103" s="3">
        <f t="shared" si="120"/>
        <v>592.92794589305061</v>
      </c>
      <c r="Z103">
        <f t="shared" si="71"/>
        <v>1.0000000000004863</v>
      </c>
      <c r="AA103">
        <f t="shared" si="112"/>
        <v>1.0000000000001963</v>
      </c>
      <c r="AB103">
        <f t="shared" si="112"/>
        <v>1.0955111111112608</v>
      </c>
      <c r="AC103">
        <f t="shared" si="112"/>
        <v>1.0000000000000313</v>
      </c>
      <c r="AD103">
        <f t="shared" si="112"/>
        <v>1.0000000000000002</v>
      </c>
      <c r="AE103">
        <f t="shared" si="112"/>
        <v>1.0000000000000002</v>
      </c>
      <c r="AF103">
        <f t="shared" si="112"/>
        <v>0.99999999999999911</v>
      </c>
      <c r="AG103">
        <f t="shared" si="112"/>
        <v>0.99999999999999944</v>
      </c>
      <c r="AI103">
        <f t="shared" si="109"/>
        <v>0</v>
      </c>
      <c r="AJ103" s="5">
        <f t="shared" si="111"/>
        <v>-299.99931040836464</v>
      </c>
      <c r="AK103" s="5">
        <f t="shared" si="111"/>
        <v>-299.99808446767958</v>
      </c>
      <c r="AL103" s="5">
        <f t="shared" si="111"/>
        <v>-299.99829850084018</v>
      </c>
      <c r="AM103" s="5">
        <f t="shared" si="111"/>
        <v>-299.99527361344491</v>
      </c>
      <c r="AN103" s="5">
        <f t="shared" si="111"/>
        <v>-237.81873553932908</v>
      </c>
      <c r="AO103" s="5">
        <f t="shared" si="111"/>
        <v>321.81264460670911</v>
      </c>
      <c r="AP103" s="5">
        <f t="shared" si="111"/>
        <v>-240.70720541069494</v>
      </c>
      <c r="AQ103" s="5">
        <f t="shared" si="111"/>
        <v>292.92794589305061</v>
      </c>
      <c r="AR103" s="5"/>
      <c r="AT103" s="5">
        <f t="shared" si="121"/>
        <v>4145.4176307113948</v>
      </c>
      <c r="AU103" s="5">
        <f t="shared" si="122"/>
        <v>1397.3317856330546</v>
      </c>
      <c r="AV103" s="5">
        <f t="shared" si="123"/>
        <v>578.43036707600857</v>
      </c>
      <c r="AW103" s="5">
        <f t="shared" si="124"/>
        <v>336.11494303065359</v>
      </c>
      <c r="AX103" s="5">
        <f t="shared" si="125"/>
        <v>185.61571480797289</v>
      </c>
      <c r="AY103" s="5">
        <f t="shared" si="126"/>
        <v>46.929256196732766</v>
      </c>
      <c r="AZ103" s="5">
        <f t="shared" si="127"/>
        <v>28.264211118486781</v>
      </c>
      <c r="BD103" s="3">
        <f t="shared" si="128"/>
        <v>3845.4176307113948</v>
      </c>
      <c r="BE103" s="3">
        <f t="shared" si="129"/>
        <v>1097.3317856330546</v>
      </c>
      <c r="BF103" s="3">
        <f t="shared" si="130"/>
        <v>278.43036707600857</v>
      </c>
      <c r="BG103" s="3">
        <f t="shared" si="131"/>
        <v>36.114943030653592</v>
      </c>
      <c r="BH103" s="3">
        <f t="shared" si="132"/>
        <v>-114.38428519202711</v>
      </c>
      <c r="BI103" s="3">
        <f t="shared" si="133"/>
        <v>-253.07074380326725</v>
      </c>
      <c r="BJ103" s="3">
        <f t="shared" si="134"/>
        <v>-271.7357888815132</v>
      </c>
      <c r="BK103" s="3"/>
      <c r="BL103" s="3"/>
      <c r="BN103" s="5">
        <f t="shared" si="135"/>
        <v>3952.8529726203369</v>
      </c>
      <c r="BO103" s="5">
        <f t="shared" si="136"/>
        <v>1332.4223503214621</v>
      </c>
      <c r="BP103" s="5">
        <f t="shared" si="137"/>
        <v>551.56087990051208</v>
      </c>
      <c r="BQ103" s="5">
        <f t="shared" si="138"/>
        <v>320.50159237462191</v>
      </c>
      <c r="BR103" s="5">
        <f t="shared" si="139"/>
        <v>176.9934166844927</v>
      </c>
      <c r="BS103" s="5">
        <f t="shared" si="140"/>
        <v>44.749278935324568</v>
      </c>
      <c r="BT103" s="5">
        <f t="shared" si="141"/>
        <v>26.951270267865933</v>
      </c>
      <c r="BX103" s="3">
        <f t="shared" si="102"/>
        <v>3652.8529726203369</v>
      </c>
      <c r="BY103" s="3">
        <f t="shared" si="103"/>
        <v>1032.4223503214621</v>
      </c>
      <c r="BZ103" s="3">
        <f t="shared" si="104"/>
        <v>251.56087990051208</v>
      </c>
      <c r="CA103" s="3">
        <f t="shared" si="105"/>
        <v>20.501592374621907</v>
      </c>
      <c r="CB103" s="3">
        <f t="shared" si="106"/>
        <v>-123.0065833155073</v>
      </c>
      <c r="CC103" s="3">
        <f t="shared" si="107"/>
        <v>-255.25072106467542</v>
      </c>
      <c r="CD103" s="3">
        <f t="shared" si="108"/>
        <v>-273.04872973213406</v>
      </c>
      <c r="CE103" s="3"/>
      <c r="CF103" s="3"/>
    </row>
    <row r="104" spans="1:84" x14ac:dyDescent="0.3">
      <c r="A104">
        <v>100</v>
      </c>
      <c r="B104" t="s">
        <v>72</v>
      </c>
      <c r="C104">
        <v>1</v>
      </c>
      <c r="D104">
        <v>0</v>
      </c>
      <c r="E104">
        <v>900</v>
      </c>
      <c r="F104">
        <v>9.8000000000000007</v>
      </c>
      <c r="G104">
        <v>8</v>
      </c>
      <c r="H104">
        <v>105.965409056011</v>
      </c>
      <c r="I104">
        <v>294.348358488918</v>
      </c>
      <c r="J104">
        <v>238.66409408703001</v>
      </c>
      <c r="K104">
        <v>726.27546359891403</v>
      </c>
      <c r="L104">
        <v>73.754578046518404</v>
      </c>
      <c r="M104">
        <v>737.54578046518395</v>
      </c>
      <c r="N104">
        <v>74.901363797610102</v>
      </c>
      <c r="O104">
        <v>749.01363797610099</v>
      </c>
      <c r="Q104" s="3">
        <f t="shared" si="113"/>
        <v>105.96540905601053</v>
      </c>
      <c r="R104" s="3">
        <f t="shared" si="114"/>
        <v>294.34835848891817</v>
      </c>
      <c r="S104" s="3">
        <f t="shared" si="115"/>
        <v>261.45916689560892</v>
      </c>
      <c r="T104" s="3">
        <f t="shared" si="116"/>
        <v>726.27546359891357</v>
      </c>
      <c r="U104" s="3">
        <f t="shared" si="117"/>
        <v>73.75457804651839</v>
      </c>
      <c r="V104" s="3">
        <f t="shared" si="118"/>
        <v>737.54578046518384</v>
      </c>
      <c r="W104" s="3">
        <f t="shared" si="119"/>
        <v>74.901363797610117</v>
      </c>
      <c r="X104" s="3">
        <f t="shared" si="120"/>
        <v>749.01363797610122</v>
      </c>
      <c r="Z104">
        <f t="shared" si="71"/>
        <v>0.99999999999999556</v>
      </c>
      <c r="AA104">
        <f t="shared" si="112"/>
        <v>1.0000000000000007</v>
      </c>
      <c r="AB104">
        <f t="shared" si="112"/>
        <v>1.0955111111111107</v>
      </c>
      <c r="AC104">
        <f t="shared" si="112"/>
        <v>0.99999999999999933</v>
      </c>
      <c r="AD104">
        <f t="shared" si="112"/>
        <v>0.99999999999999978</v>
      </c>
      <c r="AE104">
        <f t="shared" si="112"/>
        <v>0.99999999999999989</v>
      </c>
      <c r="AF104">
        <f t="shared" si="112"/>
        <v>1.0000000000000002</v>
      </c>
      <c r="AG104">
        <f t="shared" si="112"/>
        <v>1.0000000000000002</v>
      </c>
      <c r="AI104">
        <f t="shared" si="109"/>
        <v>0</v>
      </c>
      <c r="AJ104" s="5">
        <f t="shared" si="111"/>
        <v>-794.03459094398943</v>
      </c>
      <c r="AK104" s="5">
        <f t="shared" si="111"/>
        <v>-605.65164151108183</v>
      </c>
      <c r="AL104" s="5">
        <f t="shared" si="111"/>
        <v>-638.54083310439114</v>
      </c>
      <c r="AM104" s="5">
        <f t="shared" si="111"/>
        <v>-173.72453640108643</v>
      </c>
      <c r="AN104" s="5">
        <f t="shared" si="111"/>
        <v>-826.24542195348158</v>
      </c>
      <c r="AO104" s="5">
        <f t="shared" si="111"/>
        <v>-162.45421953481616</v>
      </c>
      <c r="AP104" s="5">
        <f t="shared" si="111"/>
        <v>-825.09863620238991</v>
      </c>
      <c r="AQ104" s="5">
        <f t="shared" si="111"/>
        <v>-150.98636202389878</v>
      </c>
      <c r="AR104" s="5"/>
      <c r="AT104" s="5">
        <f t="shared" si="121"/>
        <v>4916.9718697678927</v>
      </c>
      <c r="AU104" s="5">
        <f t="shared" si="122"/>
        <v>1657.4062482363684</v>
      </c>
      <c r="AV104" s="5">
        <f t="shared" si="123"/>
        <v>686.08909810714783</v>
      </c>
      <c r="AW104" s="5">
        <f t="shared" si="124"/>
        <v>398.67339484604531</v>
      </c>
      <c r="AX104" s="5">
        <f t="shared" si="125"/>
        <v>220.16291954184592</v>
      </c>
      <c r="AY104" s="5">
        <f t="shared" si="126"/>
        <v>55.6638324879384</v>
      </c>
      <c r="AZ104" s="5">
        <f t="shared" si="127"/>
        <v>33.524808202962902</v>
      </c>
      <c r="BD104" s="3">
        <f t="shared" si="128"/>
        <v>4016.9718697678927</v>
      </c>
      <c r="BE104" s="3">
        <f t="shared" si="129"/>
        <v>757.40624823636836</v>
      </c>
      <c r="BF104" s="3">
        <f t="shared" si="130"/>
        <v>-213.91090189285217</v>
      </c>
      <c r="BG104" s="3">
        <f t="shared" si="131"/>
        <v>-501.32660515395469</v>
      </c>
      <c r="BH104" s="3">
        <f t="shared" si="132"/>
        <v>-679.83708045815411</v>
      </c>
      <c r="BI104" s="3">
        <f t="shared" si="133"/>
        <v>-844.33616751206159</v>
      </c>
      <c r="BJ104" s="3">
        <f t="shared" si="134"/>
        <v>-866.47519179703704</v>
      </c>
      <c r="BK104" s="3"/>
      <c r="BL104" s="3"/>
      <c r="BN104" s="5">
        <f t="shared" si="135"/>
        <v>4993.4242531740074</v>
      </c>
      <c r="BO104" s="5">
        <f t="shared" si="136"/>
        <v>1683.1767145530364</v>
      </c>
      <c r="BP104" s="5">
        <f t="shared" si="137"/>
        <v>696.75687253590809</v>
      </c>
      <c r="BQ104" s="5">
        <f t="shared" si="138"/>
        <v>404.87223674383847</v>
      </c>
      <c r="BR104" s="5">
        <f t="shared" si="139"/>
        <v>223.58616058988096</v>
      </c>
      <c r="BS104" s="5">
        <f t="shared" si="140"/>
        <v>56.52933116800763</v>
      </c>
      <c r="BT104" s="5">
        <f t="shared" si="141"/>
        <v>34.046074453459148</v>
      </c>
      <c r="BX104" s="3">
        <f t="shared" si="102"/>
        <v>4093.4242531740074</v>
      </c>
      <c r="BY104" s="3">
        <f t="shared" si="103"/>
        <v>783.17671455303639</v>
      </c>
      <c r="BZ104" s="3">
        <f t="shared" si="104"/>
        <v>-203.24312746409191</v>
      </c>
      <c r="CA104" s="3">
        <f t="shared" si="105"/>
        <v>-495.12776325616153</v>
      </c>
      <c r="CB104" s="3">
        <f t="shared" si="106"/>
        <v>-676.41383941011907</v>
      </c>
      <c r="CC104" s="3">
        <f t="shared" si="107"/>
        <v>-843.47066883199238</v>
      </c>
      <c r="CD104" s="3">
        <f t="shared" si="108"/>
        <v>-865.95392554654086</v>
      </c>
      <c r="CE104" s="3"/>
      <c r="CF104" s="3"/>
    </row>
    <row r="105" spans="1:84" x14ac:dyDescent="0.3">
      <c r="A105">
        <v>101</v>
      </c>
      <c r="B105" t="s">
        <v>75</v>
      </c>
      <c r="C105">
        <v>10</v>
      </c>
      <c r="D105">
        <v>0</v>
      </c>
      <c r="E105">
        <v>750</v>
      </c>
      <c r="F105">
        <v>5.6</v>
      </c>
      <c r="G105">
        <v>8</v>
      </c>
      <c r="H105">
        <v>3460.0949895840199</v>
      </c>
      <c r="I105">
        <v>9611.3749710667198</v>
      </c>
      <c r="J105">
        <v>7793.11327631118</v>
      </c>
      <c r="K105">
        <v>23715.117178740002</v>
      </c>
      <c r="L105">
        <v>5690.5627930832798</v>
      </c>
      <c r="M105">
        <v>56905.627930832801</v>
      </c>
      <c r="N105">
        <v>6332.5453809779601</v>
      </c>
      <c r="O105">
        <v>63325.453809779603</v>
      </c>
      <c r="Q105" s="3">
        <f t="shared" si="113"/>
        <v>3460.0949895840172</v>
      </c>
      <c r="R105" s="3">
        <f t="shared" si="114"/>
        <v>9611.3749710667144</v>
      </c>
      <c r="S105" s="3">
        <f t="shared" si="115"/>
        <v>8537.4421843464115</v>
      </c>
      <c r="T105" s="3">
        <f t="shared" si="116"/>
        <v>23715.117178740031</v>
      </c>
      <c r="U105" s="3">
        <f t="shared" si="117"/>
        <v>5690.5627930832825</v>
      </c>
      <c r="V105" s="3">
        <f t="shared" si="118"/>
        <v>56905.627930832823</v>
      </c>
      <c r="W105" s="3">
        <f t="shared" si="119"/>
        <v>6332.5453809779565</v>
      </c>
      <c r="X105" s="3">
        <f t="shared" si="120"/>
        <v>63325.453809779567</v>
      </c>
      <c r="Z105">
        <f t="shared" si="71"/>
        <v>0.99999999999999922</v>
      </c>
      <c r="AA105">
        <f t="shared" si="112"/>
        <v>0.99999999999999944</v>
      </c>
      <c r="AB105">
        <f t="shared" si="112"/>
        <v>1.0955111111111111</v>
      </c>
      <c r="AC105">
        <f t="shared" si="112"/>
        <v>1.0000000000000013</v>
      </c>
      <c r="AD105">
        <f t="shared" si="112"/>
        <v>1.0000000000000004</v>
      </c>
      <c r="AE105">
        <f t="shared" si="112"/>
        <v>1.0000000000000004</v>
      </c>
      <c r="AF105">
        <f t="shared" si="112"/>
        <v>0.99999999999999944</v>
      </c>
      <c r="AG105">
        <f t="shared" si="112"/>
        <v>0.99999999999999944</v>
      </c>
      <c r="AI105">
        <f t="shared" si="109"/>
        <v>0</v>
      </c>
      <c r="AJ105" s="5">
        <f t="shared" si="111"/>
        <v>2710.0949895840172</v>
      </c>
      <c r="AK105" s="5">
        <f t="shared" si="111"/>
        <v>8861.3749710667144</v>
      </c>
      <c r="AL105" s="5">
        <f t="shared" si="111"/>
        <v>7787.4421843464115</v>
      </c>
      <c r="AM105" s="5">
        <f t="shared" si="111"/>
        <v>22965.117178740031</v>
      </c>
      <c r="AN105" s="5">
        <f t="shared" si="111"/>
        <v>4940.5627930832825</v>
      </c>
      <c r="AO105" s="5">
        <f t="shared" si="111"/>
        <v>56155.627930832823</v>
      </c>
      <c r="AP105" s="5">
        <f t="shared" si="111"/>
        <v>5582.5453809779565</v>
      </c>
      <c r="AQ105" s="5">
        <f t="shared" si="111"/>
        <v>62575.453809779567</v>
      </c>
      <c r="AR105" s="5"/>
      <c r="AT105" s="5">
        <f t="shared" si="121"/>
        <v>379370.85287221888</v>
      </c>
      <c r="AU105" s="5">
        <f t="shared" si="122"/>
        <v>127877.81557490524</v>
      </c>
      <c r="AV105" s="5">
        <f t="shared" si="123"/>
        <v>52935.467842635189</v>
      </c>
      <c r="AW105" s="5">
        <f t="shared" si="124"/>
        <v>30759.798881531253</v>
      </c>
      <c r="AX105" s="5">
        <f t="shared" si="125"/>
        <v>16986.754606218754</v>
      </c>
      <c r="AY105" s="5">
        <f t="shared" si="126"/>
        <v>4294.7643721383265</v>
      </c>
      <c r="AZ105" s="5">
        <f t="shared" si="127"/>
        <v>2586.6194514014919</v>
      </c>
      <c r="BD105" s="3">
        <f t="shared" si="128"/>
        <v>378620.85287221888</v>
      </c>
      <c r="BE105" s="3">
        <f t="shared" si="129"/>
        <v>127127.81557490524</v>
      </c>
      <c r="BF105" s="3">
        <f t="shared" si="130"/>
        <v>52185.467842635189</v>
      </c>
      <c r="BG105" s="3">
        <f t="shared" si="131"/>
        <v>30009.798881531253</v>
      </c>
      <c r="BH105" s="3">
        <f t="shared" si="132"/>
        <v>16236.754606218754</v>
      </c>
      <c r="BI105" s="3">
        <f t="shared" si="133"/>
        <v>3544.7643721383265</v>
      </c>
      <c r="BJ105" s="3">
        <f t="shared" si="134"/>
        <v>1836.6194514014919</v>
      </c>
      <c r="BK105" s="3"/>
      <c r="BL105" s="3"/>
      <c r="BN105" s="5">
        <f t="shared" si="135"/>
        <v>422169.69206519704</v>
      </c>
      <c r="BO105" s="5">
        <f t="shared" si="136"/>
        <v>142304.39058377431</v>
      </c>
      <c r="BP105" s="5">
        <f t="shared" si="137"/>
        <v>58907.398892818193</v>
      </c>
      <c r="BQ105" s="5">
        <f t="shared" si="138"/>
        <v>34229.975032313276</v>
      </c>
      <c r="BR105" s="5">
        <f t="shared" si="139"/>
        <v>18903.120540232707</v>
      </c>
      <c r="BS105" s="5">
        <f t="shared" si="140"/>
        <v>4779.2795328135517</v>
      </c>
      <c r="BT105" s="5">
        <f t="shared" si="141"/>
        <v>2878.4297186263434</v>
      </c>
      <c r="BX105" s="3">
        <f t="shared" si="102"/>
        <v>421419.69206519704</v>
      </c>
      <c r="BY105" s="3">
        <f t="shared" si="103"/>
        <v>141554.39058377431</v>
      </c>
      <c r="BZ105" s="3">
        <f t="shared" si="104"/>
        <v>58157.398892818193</v>
      </c>
      <c r="CA105" s="3">
        <f t="shared" si="105"/>
        <v>33479.975032313276</v>
      </c>
      <c r="CB105" s="3">
        <f t="shared" si="106"/>
        <v>18153.120540232707</v>
      </c>
      <c r="CC105" s="3">
        <f t="shared" si="107"/>
        <v>4029.2795328135517</v>
      </c>
      <c r="CD105" s="3">
        <f t="shared" si="108"/>
        <v>2128.4297186263434</v>
      </c>
      <c r="CE105" s="3"/>
      <c r="CF105" s="3"/>
    </row>
    <row r="106" spans="1:84" x14ac:dyDescent="0.3">
      <c r="A106">
        <v>102</v>
      </c>
      <c r="B106" t="s">
        <v>53</v>
      </c>
      <c r="C106">
        <v>8.5</v>
      </c>
      <c r="D106">
        <v>0</v>
      </c>
      <c r="E106">
        <v>60</v>
      </c>
      <c r="F106">
        <v>0.6</v>
      </c>
      <c r="G106">
        <v>8</v>
      </c>
      <c r="H106">
        <v>28.6980454971557</v>
      </c>
      <c r="I106">
        <v>79.716793047654704</v>
      </c>
      <c r="J106">
        <v>64.636121274506905</v>
      </c>
      <c r="K106">
        <v>196.693302875966</v>
      </c>
      <c r="L106">
        <v>1326.58431640651</v>
      </c>
      <c r="M106">
        <v>13265.8431640651</v>
      </c>
      <c r="N106">
        <v>2341.02002797761</v>
      </c>
      <c r="O106">
        <v>23410.200279776102</v>
      </c>
      <c r="Q106" s="3">
        <f t="shared" si="113"/>
        <v>28.698045497155704</v>
      </c>
      <c r="R106" s="3">
        <f t="shared" si="114"/>
        <v>79.716793047654733</v>
      </c>
      <c r="S106" s="3">
        <f t="shared" si="115"/>
        <v>70.809589035347628</v>
      </c>
      <c r="T106" s="3">
        <f t="shared" si="116"/>
        <v>196.69330287596563</v>
      </c>
      <c r="U106" s="3">
        <f t="shared" si="117"/>
        <v>1326.5843164065116</v>
      </c>
      <c r="V106" s="3">
        <f t="shared" si="118"/>
        <v>13265.843164065116</v>
      </c>
      <c r="W106" s="3">
        <f t="shared" si="119"/>
        <v>2341.0200279776054</v>
      </c>
      <c r="X106" s="3">
        <f t="shared" si="120"/>
        <v>23410.200279776054</v>
      </c>
      <c r="Z106">
        <f t="shared" si="71"/>
        <v>1.0000000000000002</v>
      </c>
      <c r="AA106">
        <f t="shared" si="112"/>
        <v>1.0000000000000004</v>
      </c>
      <c r="AB106">
        <f t="shared" si="112"/>
        <v>1.0955111111111118</v>
      </c>
      <c r="AC106">
        <f t="shared" si="112"/>
        <v>0.99999999999999811</v>
      </c>
      <c r="AD106">
        <f t="shared" si="112"/>
        <v>1.0000000000000011</v>
      </c>
      <c r="AE106">
        <f t="shared" si="112"/>
        <v>1.0000000000000013</v>
      </c>
      <c r="AF106">
        <f t="shared" si="112"/>
        <v>0.99999999999999811</v>
      </c>
      <c r="AG106">
        <f t="shared" si="112"/>
        <v>0.999999999999998</v>
      </c>
      <c r="AI106">
        <f t="shared" si="109"/>
        <v>0</v>
      </c>
      <c r="AJ106" s="5">
        <f t="shared" si="111"/>
        <v>-31.301954502844296</v>
      </c>
      <c r="AK106" s="5">
        <f t="shared" si="111"/>
        <v>19.716793047654733</v>
      </c>
      <c r="AL106" s="5">
        <f t="shared" si="111"/>
        <v>10.809589035347628</v>
      </c>
      <c r="AM106" s="5">
        <f t="shared" si="111"/>
        <v>136.69330287596563</v>
      </c>
      <c r="AN106" s="5">
        <f t="shared" si="111"/>
        <v>1266.5843164065116</v>
      </c>
      <c r="AO106" s="5">
        <f t="shared" si="111"/>
        <v>13205.843164065116</v>
      </c>
      <c r="AP106" s="5">
        <f t="shared" si="111"/>
        <v>2281.0200279776054</v>
      </c>
      <c r="AQ106" s="5">
        <f t="shared" si="111"/>
        <v>23350.200279776054</v>
      </c>
      <c r="AR106" s="5"/>
      <c r="AT106" s="5">
        <f t="shared" si="121"/>
        <v>88438.954427100776</v>
      </c>
      <c r="AU106" s="5">
        <f t="shared" si="122"/>
        <v>29810.88351475307</v>
      </c>
      <c r="AV106" s="5">
        <f t="shared" si="123"/>
        <v>12340.319222386155</v>
      </c>
      <c r="AW106" s="5">
        <f t="shared" si="124"/>
        <v>7170.7260346297926</v>
      </c>
      <c r="AX106" s="5">
        <f t="shared" si="125"/>
        <v>3959.9531833030201</v>
      </c>
      <c r="AY106" s="5">
        <f t="shared" si="126"/>
        <v>1001.1957104954804</v>
      </c>
      <c r="AZ106" s="5">
        <f t="shared" si="127"/>
        <v>602.99287109386887</v>
      </c>
      <c r="BD106" s="3">
        <f t="shared" si="128"/>
        <v>88378.954427100776</v>
      </c>
      <c r="BE106" s="3">
        <f t="shared" si="129"/>
        <v>29750.88351475307</v>
      </c>
      <c r="BF106" s="3">
        <f t="shared" si="130"/>
        <v>12280.319222386155</v>
      </c>
      <c r="BG106" s="3">
        <f t="shared" si="131"/>
        <v>7110.7260346297926</v>
      </c>
      <c r="BH106" s="3">
        <f t="shared" si="132"/>
        <v>3899.9531833030201</v>
      </c>
      <c r="BI106" s="3">
        <f t="shared" si="133"/>
        <v>941.1957104954804</v>
      </c>
      <c r="BJ106" s="3">
        <f t="shared" si="134"/>
        <v>542.99287109386887</v>
      </c>
      <c r="BK106" s="3"/>
      <c r="BL106" s="3"/>
      <c r="BN106" s="5">
        <f t="shared" si="135"/>
        <v>156068.00186517369</v>
      </c>
      <c r="BO106" s="5">
        <f t="shared" si="136"/>
        <v>52607.191639946199</v>
      </c>
      <c r="BP106" s="5">
        <f t="shared" si="137"/>
        <v>21776.930492814932</v>
      </c>
      <c r="BQ106" s="5">
        <f t="shared" si="138"/>
        <v>12654.162313392462</v>
      </c>
      <c r="BR106" s="5">
        <f t="shared" si="139"/>
        <v>6988.1194865003154</v>
      </c>
      <c r="BS106" s="5">
        <f t="shared" si="140"/>
        <v>1766.8075682849853</v>
      </c>
      <c r="BT106" s="5">
        <f t="shared" si="141"/>
        <v>1064.1000127170933</v>
      </c>
      <c r="BX106" s="3">
        <f t="shared" si="102"/>
        <v>156008.00186517369</v>
      </c>
      <c r="BY106" s="3">
        <f t="shared" si="103"/>
        <v>52547.191639946199</v>
      </c>
      <c r="BZ106" s="3">
        <f t="shared" si="104"/>
        <v>21716.930492814932</v>
      </c>
      <c r="CA106" s="3">
        <f t="shared" si="105"/>
        <v>12594.162313392462</v>
      </c>
      <c r="CB106" s="3">
        <f t="shared" si="106"/>
        <v>6928.1194865003154</v>
      </c>
      <c r="CC106" s="3">
        <f t="shared" si="107"/>
        <v>1706.8075682849853</v>
      </c>
      <c r="CD106" s="3">
        <f t="shared" si="108"/>
        <v>1004.1000127170933</v>
      </c>
      <c r="CE106" s="3"/>
      <c r="CF106" s="3"/>
    </row>
    <row r="107" spans="1:84" x14ac:dyDescent="0.3">
      <c r="A107">
        <v>103</v>
      </c>
      <c r="B107" t="s">
        <v>53</v>
      </c>
      <c r="C107">
        <v>8.5</v>
      </c>
      <c r="D107">
        <v>0</v>
      </c>
      <c r="E107">
        <v>100</v>
      </c>
      <c r="F107">
        <v>0.88</v>
      </c>
      <c r="G107">
        <v>8</v>
      </c>
      <c r="H107">
        <v>61.732684536103903</v>
      </c>
      <c r="I107">
        <v>171.479679266955</v>
      </c>
      <c r="J107">
        <v>139.03947865271701</v>
      </c>
      <c r="K107">
        <v>423.109149297633</v>
      </c>
      <c r="L107">
        <v>1576.1111791482699</v>
      </c>
      <c r="M107">
        <v>15761.111791482699</v>
      </c>
      <c r="N107">
        <v>2626.0594627066298</v>
      </c>
      <c r="O107">
        <v>26260.594627066301</v>
      </c>
      <c r="Q107" s="3">
        <f t="shared" si="113"/>
        <v>61.732684536103847</v>
      </c>
      <c r="R107" s="3">
        <f t="shared" si="114"/>
        <v>171.47967926695512</v>
      </c>
      <c r="S107" s="3">
        <f t="shared" si="115"/>
        <v>152.31929374714784</v>
      </c>
      <c r="T107" s="3">
        <f t="shared" si="116"/>
        <v>423.10914929763288</v>
      </c>
      <c r="U107" s="3">
        <f t="shared" si="117"/>
        <v>1576.111179148272</v>
      </c>
      <c r="V107" s="3">
        <f t="shared" si="118"/>
        <v>15761.111791482721</v>
      </c>
      <c r="W107" s="3">
        <f t="shared" si="119"/>
        <v>2626.0594627066298</v>
      </c>
      <c r="X107" s="3">
        <f t="shared" si="120"/>
        <v>26260.594627066297</v>
      </c>
      <c r="Z107">
        <f t="shared" si="71"/>
        <v>0.99999999999999911</v>
      </c>
      <c r="AA107">
        <f t="shared" si="112"/>
        <v>1.0000000000000007</v>
      </c>
      <c r="AB107">
        <f t="shared" si="112"/>
        <v>1.0955111111111127</v>
      </c>
      <c r="AC107">
        <f t="shared" si="112"/>
        <v>0.99999999999999978</v>
      </c>
      <c r="AD107">
        <f t="shared" si="112"/>
        <v>1.0000000000000013</v>
      </c>
      <c r="AE107">
        <f t="shared" si="112"/>
        <v>1.0000000000000013</v>
      </c>
      <c r="AF107">
        <f t="shared" si="112"/>
        <v>1</v>
      </c>
      <c r="AG107">
        <f t="shared" si="112"/>
        <v>0.99999999999999989</v>
      </c>
      <c r="AI107">
        <f t="shared" si="109"/>
        <v>0</v>
      </c>
      <c r="AJ107" s="5">
        <f t="shared" si="111"/>
        <v>-38.267315463896153</v>
      </c>
      <c r="AK107" s="5">
        <f t="shared" si="111"/>
        <v>71.479679266955117</v>
      </c>
      <c r="AL107" s="5">
        <f t="shared" si="111"/>
        <v>52.319293747147839</v>
      </c>
      <c r="AM107" s="5">
        <f t="shared" si="111"/>
        <v>323.10914929763288</v>
      </c>
      <c r="AN107" s="5">
        <f t="shared" si="111"/>
        <v>1476.111179148272</v>
      </c>
      <c r="AO107" s="5">
        <f t="shared" si="111"/>
        <v>15661.111791482721</v>
      </c>
      <c r="AP107" s="5">
        <f t="shared" si="111"/>
        <v>2526.0594627066298</v>
      </c>
      <c r="AQ107" s="5">
        <f t="shared" si="111"/>
        <v>26160.594627066297</v>
      </c>
      <c r="AR107" s="5"/>
      <c r="AT107" s="5">
        <f t="shared" si="121"/>
        <v>105074.0786098848</v>
      </c>
      <c r="AU107" s="5">
        <f t="shared" si="122"/>
        <v>35418.228744904991</v>
      </c>
      <c r="AV107" s="5">
        <f t="shared" si="123"/>
        <v>14661.499340914159</v>
      </c>
      <c r="AW107" s="5">
        <f t="shared" si="124"/>
        <v>8519.5198872879573</v>
      </c>
      <c r="AX107" s="5">
        <f t="shared" si="125"/>
        <v>4704.8094899948419</v>
      </c>
      <c r="AY107" s="5">
        <f t="shared" si="126"/>
        <v>1189.5178710552996</v>
      </c>
      <c r="AZ107" s="5">
        <f t="shared" si="127"/>
        <v>716.41417234012363</v>
      </c>
      <c r="BD107" s="3">
        <f t="shared" si="128"/>
        <v>104974.0786098848</v>
      </c>
      <c r="BE107" s="3">
        <f t="shared" si="129"/>
        <v>35318.228744904991</v>
      </c>
      <c r="BF107" s="3">
        <f t="shared" si="130"/>
        <v>14561.499340914159</v>
      </c>
      <c r="BG107" s="3">
        <f t="shared" si="131"/>
        <v>8419.5198872879573</v>
      </c>
      <c r="BH107" s="3">
        <f t="shared" si="132"/>
        <v>4604.8094899948419</v>
      </c>
      <c r="BI107" s="3">
        <f t="shared" si="133"/>
        <v>1089.5178710552996</v>
      </c>
      <c r="BJ107" s="3">
        <f t="shared" si="134"/>
        <v>616.41417234012363</v>
      </c>
      <c r="BK107" s="3"/>
      <c r="BL107" s="3"/>
      <c r="BN107" s="5">
        <f t="shared" si="135"/>
        <v>175070.63084710864</v>
      </c>
      <c r="BO107" s="5">
        <f t="shared" si="136"/>
        <v>59012.572195654611</v>
      </c>
      <c r="BP107" s="5">
        <f t="shared" si="137"/>
        <v>24428.460118201205</v>
      </c>
      <c r="BQ107" s="5">
        <f t="shared" si="138"/>
        <v>14194.916014630431</v>
      </c>
      <c r="BR107" s="5">
        <f t="shared" si="139"/>
        <v>7838.9834707660593</v>
      </c>
      <c r="BS107" s="5">
        <f t="shared" si="140"/>
        <v>1981.9316699672677</v>
      </c>
      <c r="BT107" s="5">
        <f t="shared" si="141"/>
        <v>1193.663392139377</v>
      </c>
      <c r="BX107" s="3">
        <f t="shared" si="102"/>
        <v>174970.63084710864</v>
      </c>
      <c r="BY107" s="3">
        <f t="shared" si="103"/>
        <v>58912.572195654611</v>
      </c>
      <c r="BZ107" s="3">
        <f t="shared" si="104"/>
        <v>24328.460118201205</v>
      </c>
      <c r="CA107" s="3">
        <f t="shared" si="105"/>
        <v>14094.916014630431</v>
      </c>
      <c r="CB107" s="3">
        <f t="shared" si="106"/>
        <v>7738.9834707660593</v>
      </c>
      <c r="CC107" s="3">
        <f t="shared" si="107"/>
        <v>1881.9316699672677</v>
      </c>
      <c r="CD107" s="3">
        <f t="shared" si="108"/>
        <v>1093.663392139377</v>
      </c>
      <c r="CE107" s="3"/>
      <c r="CF107" s="3"/>
    </row>
    <row r="108" spans="1:84" x14ac:dyDescent="0.3">
      <c r="A108">
        <v>104</v>
      </c>
      <c r="B108" t="s">
        <v>53</v>
      </c>
      <c r="C108">
        <v>8.5</v>
      </c>
      <c r="D108">
        <v>0</v>
      </c>
      <c r="E108">
        <v>100</v>
      </c>
      <c r="F108">
        <v>0.6</v>
      </c>
      <c r="G108">
        <v>8</v>
      </c>
      <c r="H108">
        <v>28.6980454971557</v>
      </c>
      <c r="I108">
        <v>79.716793047654704</v>
      </c>
      <c r="J108">
        <v>64.636121274506905</v>
      </c>
      <c r="K108">
        <v>196.693302875966</v>
      </c>
      <c r="L108">
        <v>1326.58431640651</v>
      </c>
      <c r="M108">
        <v>13265.8431640651</v>
      </c>
      <c r="N108">
        <v>2341.02002797761</v>
      </c>
      <c r="O108">
        <v>23410.200279776102</v>
      </c>
      <c r="Q108" s="3">
        <f t="shared" si="113"/>
        <v>28.698045497155704</v>
      </c>
      <c r="R108" s="3">
        <f t="shared" si="114"/>
        <v>79.716793047654733</v>
      </c>
      <c r="S108" s="3">
        <f t="shared" si="115"/>
        <v>70.809589035347628</v>
      </c>
      <c r="T108" s="3">
        <f t="shared" si="116"/>
        <v>196.69330287596563</v>
      </c>
      <c r="U108" s="3">
        <f t="shared" si="117"/>
        <v>1326.5843164065116</v>
      </c>
      <c r="V108" s="3">
        <f t="shared" si="118"/>
        <v>13265.843164065116</v>
      </c>
      <c r="W108" s="3">
        <f t="shared" si="119"/>
        <v>2341.0200279776054</v>
      </c>
      <c r="X108" s="3">
        <f t="shared" si="120"/>
        <v>23410.200279776054</v>
      </c>
      <c r="Z108">
        <f t="shared" si="71"/>
        <v>1.0000000000000002</v>
      </c>
      <c r="AA108">
        <f t="shared" si="112"/>
        <v>1.0000000000000004</v>
      </c>
      <c r="AB108">
        <f t="shared" si="112"/>
        <v>1.0955111111111118</v>
      </c>
      <c r="AC108">
        <f t="shared" si="112"/>
        <v>0.99999999999999811</v>
      </c>
      <c r="AD108">
        <f t="shared" si="112"/>
        <v>1.0000000000000011</v>
      </c>
      <c r="AE108">
        <f t="shared" si="112"/>
        <v>1.0000000000000013</v>
      </c>
      <c r="AF108">
        <f t="shared" si="112"/>
        <v>0.99999999999999811</v>
      </c>
      <c r="AG108">
        <f t="shared" si="112"/>
        <v>0.999999999999998</v>
      </c>
      <c r="AI108">
        <f t="shared" si="109"/>
        <v>0</v>
      </c>
      <c r="AJ108" s="5">
        <f t="shared" si="111"/>
        <v>-71.301954502844296</v>
      </c>
      <c r="AK108" s="5">
        <f t="shared" si="111"/>
        <v>-20.283206952345267</v>
      </c>
      <c r="AL108" s="5">
        <f t="shared" si="111"/>
        <v>-29.190410964652372</v>
      </c>
      <c r="AM108" s="5">
        <f t="shared" si="111"/>
        <v>96.693302875965628</v>
      </c>
      <c r="AN108" s="5">
        <f t="shared" si="111"/>
        <v>1226.5843164065116</v>
      </c>
      <c r="AO108" s="5">
        <f t="shared" si="111"/>
        <v>13165.843164065116</v>
      </c>
      <c r="AP108" s="5">
        <f t="shared" si="111"/>
        <v>2241.0200279776054</v>
      </c>
      <c r="AQ108" s="5">
        <f t="shared" si="111"/>
        <v>23310.200279776054</v>
      </c>
      <c r="AR108" s="5"/>
      <c r="AT108" s="5">
        <f t="shared" si="121"/>
        <v>88438.954427100776</v>
      </c>
      <c r="AU108" s="5">
        <f t="shared" si="122"/>
        <v>29810.88351475307</v>
      </c>
      <c r="AV108" s="5">
        <f t="shared" si="123"/>
        <v>12340.319222386155</v>
      </c>
      <c r="AW108" s="5">
        <f t="shared" si="124"/>
        <v>7170.7260346297926</v>
      </c>
      <c r="AX108" s="5">
        <f t="shared" si="125"/>
        <v>3959.9531833030201</v>
      </c>
      <c r="AY108" s="5">
        <f t="shared" si="126"/>
        <v>1001.1957104954804</v>
      </c>
      <c r="AZ108" s="5">
        <f t="shared" si="127"/>
        <v>602.99287109386887</v>
      </c>
      <c r="BD108" s="3">
        <f t="shared" si="128"/>
        <v>88338.954427100776</v>
      </c>
      <c r="BE108" s="3">
        <f t="shared" si="129"/>
        <v>29710.88351475307</v>
      </c>
      <c r="BF108" s="3">
        <f t="shared" si="130"/>
        <v>12240.319222386155</v>
      </c>
      <c r="BG108" s="3">
        <f t="shared" si="131"/>
        <v>7070.7260346297926</v>
      </c>
      <c r="BH108" s="3">
        <f t="shared" si="132"/>
        <v>3859.9531833030201</v>
      </c>
      <c r="BI108" s="3">
        <f t="shared" si="133"/>
        <v>901.1957104954804</v>
      </c>
      <c r="BJ108" s="3">
        <f t="shared" si="134"/>
        <v>502.99287109386887</v>
      </c>
      <c r="BK108" s="3"/>
      <c r="BL108" s="3"/>
      <c r="BN108" s="5">
        <f t="shared" si="135"/>
        <v>156068.00186517369</v>
      </c>
      <c r="BO108" s="5">
        <f t="shared" si="136"/>
        <v>52607.191639946199</v>
      </c>
      <c r="BP108" s="5">
        <f t="shared" si="137"/>
        <v>21776.930492814932</v>
      </c>
      <c r="BQ108" s="5">
        <f t="shared" si="138"/>
        <v>12654.162313392462</v>
      </c>
      <c r="BR108" s="5">
        <f t="shared" si="139"/>
        <v>6988.1194865003154</v>
      </c>
      <c r="BS108" s="5">
        <f t="shared" si="140"/>
        <v>1766.8075682849853</v>
      </c>
      <c r="BT108" s="5">
        <f t="shared" si="141"/>
        <v>1064.1000127170933</v>
      </c>
      <c r="BX108" s="3">
        <f t="shared" si="102"/>
        <v>155968.00186517369</v>
      </c>
      <c r="BY108" s="3">
        <f t="shared" si="103"/>
        <v>52507.191639946199</v>
      </c>
      <c r="BZ108" s="3">
        <f t="shared" si="104"/>
        <v>21676.930492814932</v>
      </c>
      <c r="CA108" s="3">
        <f t="shared" si="105"/>
        <v>12554.162313392462</v>
      </c>
      <c r="CB108" s="3">
        <f t="shared" si="106"/>
        <v>6888.1194865003154</v>
      </c>
      <c r="CC108" s="3">
        <f t="shared" si="107"/>
        <v>1666.8075682849853</v>
      </c>
      <c r="CD108" s="3">
        <f t="shared" si="108"/>
        <v>964.10001271709325</v>
      </c>
      <c r="CE108" s="3"/>
      <c r="CF108" s="3"/>
    </row>
    <row r="109" spans="1:84" x14ac:dyDescent="0.3">
      <c r="A109">
        <v>105</v>
      </c>
      <c r="B109" t="s">
        <v>53</v>
      </c>
      <c r="C109">
        <v>8.5</v>
      </c>
      <c r="D109">
        <v>0</v>
      </c>
      <c r="E109">
        <v>100</v>
      </c>
      <c r="F109">
        <v>0.2</v>
      </c>
      <c r="G109">
        <v>8</v>
      </c>
      <c r="H109">
        <v>3.1886717219061902</v>
      </c>
      <c r="I109">
        <v>8.8574214497394195</v>
      </c>
      <c r="J109">
        <v>7.1817912527230003</v>
      </c>
      <c r="K109">
        <v>21.854811430662899</v>
      </c>
      <c r="L109">
        <v>928.63100310140101</v>
      </c>
      <c r="M109">
        <v>9286.3100310140107</v>
      </c>
      <c r="N109">
        <v>1683.7156660575099</v>
      </c>
      <c r="O109">
        <v>16837.1566605751</v>
      </c>
      <c r="Q109" s="3">
        <f t="shared" si="113"/>
        <v>3.1886717219061906</v>
      </c>
      <c r="R109" s="3">
        <f t="shared" si="114"/>
        <v>8.8574214497394177</v>
      </c>
      <c r="S109" s="3">
        <f t="shared" si="115"/>
        <v>7.8677321150386286</v>
      </c>
      <c r="T109" s="3">
        <f t="shared" si="116"/>
        <v>21.854811430662856</v>
      </c>
      <c r="U109" s="3">
        <f t="shared" si="117"/>
        <v>928.63100310140123</v>
      </c>
      <c r="V109" s="3">
        <f t="shared" si="118"/>
        <v>9286.3100310140126</v>
      </c>
      <c r="W109" s="3">
        <f t="shared" si="119"/>
        <v>1683.7156660575142</v>
      </c>
      <c r="X109" s="3">
        <f t="shared" si="120"/>
        <v>16837.156660575143</v>
      </c>
      <c r="Z109">
        <f t="shared" si="71"/>
        <v>1.0000000000000002</v>
      </c>
      <c r="AA109">
        <f t="shared" si="112"/>
        <v>0.99999999999999978</v>
      </c>
      <c r="AB109">
        <f t="shared" si="112"/>
        <v>1.0955111111111104</v>
      </c>
      <c r="AC109">
        <f t="shared" si="112"/>
        <v>0.999999999999998</v>
      </c>
      <c r="AD109">
        <f t="shared" si="112"/>
        <v>1.0000000000000002</v>
      </c>
      <c r="AE109">
        <f t="shared" si="112"/>
        <v>1.0000000000000002</v>
      </c>
      <c r="AF109">
        <f t="shared" si="112"/>
        <v>1.0000000000000027</v>
      </c>
      <c r="AG109">
        <f t="shared" si="112"/>
        <v>1.0000000000000027</v>
      </c>
      <c r="AI109">
        <f t="shared" si="109"/>
        <v>0</v>
      </c>
      <c r="AJ109" s="5">
        <f t="shared" si="111"/>
        <v>-96.811328278093811</v>
      </c>
      <c r="AK109" s="5">
        <f t="shared" si="111"/>
        <v>-91.142578550260581</v>
      </c>
      <c r="AL109" s="5">
        <f t="shared" si="111"/>
        <v>-92.132267884961365</v>
      </c>
      <c r="AM109" s="5">
        <f t="shared" si="111"/>
        <v>-78.145188569337137</v>
      </c>
      <c r="AN109" s="5">
        <f t="shared" si="111"/>
        <v>828.63100310140123</v>
      </c>
      <c r="AO109" s="5">
        <f t="shared" si="111"/>
        <v>9186.3100310140126</v>
      </c>
      <c r="AP109" s="5">
        <f t="shared" si="111"/>
        <v>1583.7156660575142</v>
      </c>
      <c r="AQ109" s="5">
        <f t="shared" si="111"/>
        <v>16737.156660575143</v>
      </c>
      <c r="AR109" s="5"/>
      <c r="AT109" s="5">
        <f t="shared" si="121"/>
        <v>61908.733540093417</v>
      </c>
      <c r="AU109" s="5">
        <f t="shared" si="122"/>
        <v>20868.112429244971</v>
      </c>
      <c r="AV109" s="5">
        <f t="shared" si="123"/>
        <v>8638.4279358269887</v>
      </c>
      <c r="AW109" s="5">
        <f t="shared" si="124"/>
        <v>5019.6270437913581</v>
      </c>
      <c r="AX109" s="5">
        <f t="shared" si="125"/>
        <v>2772.0328450788097</v>
      </c>
      <c r="AY109" s="5">
        <f t="shared" si="126"/>
        <v>700.85358724634057</v>
      </c>
      <c r="AZ109" s="5">
        <f t="shared" si="127"/>
        <v>422.10500140972778</v>
      </c>
      <c r="BD109" s="3">
        <f t="shared" si="128"/>
        <v>61808.733540093417</v>
      </c>
      <c r="BE109" s="3">
        <f t="shared" si="129"/>
        <v>20768.112429244971</v>
      </c>
      <c r="BF109" s="3">
        <f t="shared" si="130"/>
        <v>8538.4279358269887</v>
      </c>
      <c r="BG109" s="3">
        <f t="shared" si="131"/>
        <v>4919.6270437913581</v>
      </c>
      <c r="BH109" s="3">
        <f t="shared" si="132"/>
        <v>2672.0328450788097</v>
      </c>
      <c r="BI109" s="3">
        <f t="shared" si="133"/>
        <v>600.85358724634057</v>
      </c>
      <c r="BJ109" s="3">
        <f t="shared" si="134"/>
        <v>322.10500140972778</v>
      </c>
      <c r="BK109" s="3"/>
      <c r="BL109" s="3"/>
      <c r="BN109" s="5">
        <f t="shared" si="135"/>
        <v>112247.71107050094</v>
      </c>
      <c r="BO109" s="5">
        <f t="shared" si="136"/>
        <v>37836.30710241606</v>
      </c>
      <c r="BP109" s="5">
        <f t="shared" si="137"/>
        <v>15662.471312162923</v>
      </c>
      <c r="BQ109" s="5">
        <f t="shared" si="138"/>
        <v>9101.1657624730506</v>
      </c>
      <c r="BR109" s="5">
        <f t="shared" si="139"/>
        <v>5026.0169136045206</v>
      </c>
      <c r="BS109" s="5">
        <f t="shared" si="140"/>
        <v>1270.7288045717089</v>
      </c>
      <c r="BT109" s="5">
        <f t="shared" si="141"/>
        <v>765.32530275341549</v>
      </c>
      <c r="BX109" s="3">
        <f t="shared" si="102"/>
        <v>112147.71107050094</v>
      </c>
      <c r="BY109" s="3">
        <f t="shared" si="103"/>
        <v>37736.30710241606</v>
      </c>
      <c r="BZ109" s="3">
        <f t="shared" si="104"/>
        <v>15562.471312162923</v>
      </c>
      <c r="CA109" s="3">
        <f t="shared" si="105"/>
        <v>9001.1657624730506</v>
      </c>
      <c r="CB109" s="3">
        <f t="shared" si="106"/>
        <v>4926.0169136045206</v>
      </c>
      <c r="CC109" s="3">
        <f t="shared" si="107"/>
        <v>1170.7288045717089</v>
      </c>
      <c r="CD109" s="3">
        <f t="shared" si="108"/>
        <v>665.32530275341549</v>
      </c>
      <c r="CE109" s="3"/>
      <c r="CF109" s="3"/>
    </row>
    <row r="110" spans="1:84" x14ac:dyDescent="0.3">
      <c r="A110">
        <v>106</v>
      </c>
      <c r="B110" t="s">
        <v>95</v>
      </c>
      <c r="C110">
        <v>8.5</v>
      </c>
      <c r="D110">
        <v>0</v>
      </c>
      <c r="E110">
        <v>62.5</v>
      </c>
      <c r="F110">
        <v>0.2</v>
      </c>
      <c r="G110">
        <v>8</v>
      </c>
      <c r="H110">
        <v>3.1886717219061902</v>
      </c>
      <c r="I110">
        <v>8.8574214497394195</v>
      </c>
      <c r="J110">
        <v>7.1817912527230003</v>
      </c>
      <c r="K110">
        <v>21.854811430662899</v>
      </c>
      <c r="L110">
        <v>928.63100310140101</v>
      </c>
      <c r="M110">
        <v>9286.3100310140107</v>
      </c>
      <c r="N110">
        <v>1683.7156660575099</v>
      </c>
      <c r="O110">
        <v>16837.1566605751</v>
      </c>
      <c r="Q110" s="3">
        <f t="shared" si="113"/>
        <v>3.1886717219061906</v>
      </c>
      <c r="R110" s="3">
        <f t="shared" si="114"/>
        <v>8.8574214497394177</v>
      </c>
      <c r="S110" s="3">
        <f t="shared" si="115"/>
        <v>7.8677321150386286</v>
      </c>
      <c r="T110" s="3">
        <f t="shared" si="116"/>
        <v>21.854811430662856</v>
      </c>
      <c r="U110" s="3">
        <f t="shared" si="117"/>
        <v>928.63100310140123</v>
      </c>
      <c r="V110" s="3">
        <f t="shared" si="118"/>
        <v>9286.3100310140126</v>
      </c>
      <c r="W110" s="3">
        <f t="shared" si="119"/>
        <v>1683.7156660575142</v>
      </c>
      <c r="X110" s="3">
        <f t="shared" si="120"/>
        <v>16837.156660575143</v>
      </c>
      <c r="Z110">
        <f t="shared" si="71"/>
        <v>1.0000000000000002</v>
      </c>
      <c r="AA110">
        <f t="shared" si="112"/>
        <v>0.99999999999999978</v>
      </c>
      <c r="AB110">
        <f t="shared" si="112"/>
        <v>1.0955111111111104</v>
      </c>
      <c r="AC110">
        <f t="shared" si="112"/>
        <v>0.999999999999998</v>
      </c>
      <c r="AD110">
        <f t="shared" si="112"/>
        <v>1.0000000000000002</v>
      </c>
      <c r="AE110">
        <f t="shared" si="112"/>
        <v>1.0000000000000002</v>
      </c>
      <c r="AF110">
        <f t="shared" si="112"/>
        <v>1.0000000000000027</v>
      </c>
      <c r="AG110">
        <f t="shared" si="112"/>
        <v>1.0000000000000027</v>
      </c>
      <c r="AI110">
        <f t="shared" si="109"/>
        <v>0</v>
      </c>
      <c r="AJ110" s="5">
        <f t="shared" si="111"/>
        <v>-59.311328278093811</v>
      </c>
      <c r="AK110" s="5">
        <f t="shared" si="111"/>
        <v>-53.642578550260581</v>
      </c>
      <c r="AL110" s="5">
        <f t="shared" si="111"/>
        <v>-54.632267884961372</v>
      </c>
      <c r="AM110" s="5">
        <f t="shared" si="111"/>
        <v>-40.645188569337144</v>
      </c>
      <c r="AN110" s="5">
        <f t="shared" si="111"/>
        <v>866.13100310140123</v>
      </c>
      <c r="AO110" s="5">
        <f t="shared" si="111"/>
        <v>9223.8100310140126</v>
      </c>
      <c r="AP110" s="5">
        <f t="shared" si="111"/>
        <v>1621.2156660575142</v>
      </c>
      <c r="AQ110" s="5">
        <f t="shared" si="111"/>
        <v>16774.656660575143</v>
      </c>
      <c r="AR110" s="5"/>
      <c r="AT110" s="5">
        <f t="shared" si="121"/>
        <v>61908.733540093417</v>
      </c>
      <c r="AU110" s="5">
        <f t="shared" si="122"/>
        <v>20868.112429244971</v>
      </c>
      <c r="AV110" s="5">
        <f t="shared" si="123"/>
        <v>8638.4279358269887</v>
      </c>
      <c r="AW110" s="5">
        <f t="shared" si="124"/>
        <v>5019.6270437913581</v>
      </c>
      <c r="AX110" s="5">
        <f t="shared" si="125"/>
        <v>2772.0328450788097</v>
      </c>
      <c r="AY110" s="5">
        <f t="shared" si="126"/>
        <v>700.85358724634057</v>
      </c>
      <c r="AZ110" s="5">
        <f t="shared" si="127"/>
        <v>422.10500140972778</v>
      </c>
      <c r="BD110" s="3">
        <f t="shared" si="128"/>
        <v>61846.233540093417</v>
      </c>
      <c r="BE110" s="3">
        <f t="shared" si="129"/>
        <v>20805.612429244971</v>
      </c>
      <c r="BF110" s="3">
        <f t="shared" si="130"/>
        <v>8575.9279358269887</v>
      </c>
      <c r="BG110" s="3">
        <f t="shared" si="131"/>
        <v>4957.1270437913581</v>
      </c>
      <c r="BH110" s="3">
        <f t="shared" si="132"/>
        <v>2709.5328450788097</v>
      </c>
      <c r="BI110" s="3">
        <f t="shared" si="133"/>
        <v>638.35358724634057</v>
      </c>
      <c r="BJ110" s="3">
        <f t="shared" si="134"/>
        <v>359.60500140972778</v>
      </c>
      <c r="BK110" s="3"/>
      <c r="BL110" s="3"/>
      <c r="BN110" s="5">
        <f t="shared" si="135"/>
        <v>112247.71107050094</v>
      </c>
      <c r="BO110" s="5">
        <f t="shared" si="136"/>
        <v>37836.30710241606</v>
      </c>
      <c r="BP110" s="5">
        <f t="shared" si="137"/>
        <v>15662.471312162923</v>
      </c>
      <c r="BQ110" s="5">
        <f t="shared" si="138"/>
        <v>9101.1657624730506</v>
      </c>
      <c r="BR110" s="5">
        <f t="shared" si="139"/>
        <v>5026.0169136045206</v>
      </c>
      <c r="BS110" s="5">
        <f t="shared" si="140"/>
        <v>1270.7288045717089</v>
      </c>
      <c r="BT110" s="5">
        <f t="shared" si="141"/>
        <v>765.32530275341549</v>
      </c>
      <c r="BX110" s="3">
        <f t="shared" si="102"/>
        <v>112185.21107050094</v>
      </c>
      <c r="BY110" s="3">
        <f t="shared" si="103"/>
        <v>37773.80710241606</v>
      </c>
      <c r="BZ110" s="3">
        <f t="shared" si="104"/>
        <v>15599.971312162923</v>
      </c>
      <c r="CA110" s="3">
        <f t="shared" si="105"/>
        <v>9038.6657624730506</v>
      </c>
      <c r="CB110" s="3">
        <f t="shared" si="106"/>
        <v>4963.5169136045206</v>
      </c>
      <c r="CC110" s="3">
        <f t="shared" si="107"/>
        <v>1208.2288045717089</v>
      </c>
      <c r="CD110" s="3">
        <f t="shared" si="108"/>
        <v>702.82530275341549</v>
      </c>
      <c r="CE110" s="3"/>
      <c r="CF110" s="3"/>
    </row>
    <row r="111" spans="1:84" x14ac:dyDescent="0.3">
      <c r="A111">
        <v>107</v>
      </c>
      <c r="B111" t="s">
        <v>95</v>
      </c>
      <c r="C111">
        <v>8.5</v>
      </c>
      <c r="D111">
        <v>0</v>
      </c>
      <c r="E111">
        <v>62.5</v>
      </c>
      <c r="F111">
        <v>0.13</v>
      </c>
      <c r="G111">
        <v>8</v>
      </c>
      <c r="H111">
        <v>1.3472138025053699</v>
      </c>
      <c r="I111">
        <v>3.7422605625148999</v>
      </c>
      <c r="J111">
        <v>3.0343068042754702</v>
      </c>
      <c r="K111">
        <v>9.2336578294550602</v>
      </c>
      <c r="L111">
        <v>853.06835829255101</v>
      </c>
      <c r="M111">
        <v>8530.6835829255106</v>
      </c>
      <c r="N111">
        <v>1479.59467548628</v>
      </c>
      <c r="O111">
        <v>14795.9467548628</v>
      </c>
      <c r="Q111" s="3">
        <f t="shared" si="113"/>
        <v>1.3472138025053653</v>
      </c>
      <c r="R111" s="3">
        <f t="shared" si="114"/>
        <v>3.742260562514903</v>
      </c>
      <c r="S111" s="3">
        <f t="shared" si="115"/>
        <v>3.3241168186038199</v>
      </c>
      <c r="T111" s="3">
        <f t="shared" si="116"/>
        <v>9.2336578294550549</v>
      </c>
      <c r="U111" s="3">
        <f t="shared" si="117"/>
        <v>853.06835829255067</v>
      </c>
      <c r="V111" s="3">
        <f t="shared" si="118"/>
        <v>8530.6835829255069</v>
      </c>
      <c r="W111" s="3">
        <f t="shared" si="119"/>
        <v>1479.5946754862796</v>
      </c>
      <c r="X111" s="3">
        <f t="shared" si="120"/>
        <v>14795.946754862794</v>
      </c>
      <c r="Z111">
        <f t="shared" si="71"/>
        <v>0.99999999999999656</v>
      </c>
      <c r="AA111">
        <f t="shared" si="112"/>
        <v>1.0000000000000009</v>
      </c>
      <c r="AB111">
        <f t="shared" si="112"/>
        <v>1.0955111111111093</v>
      </c>
      <c r="AC111">
        <f t="shared" si="112"/>
        <v>0.99999999999999944</v>
      </c>
      <c r="AD111">
        <f t="shared" si="112"/>
        <v>0.99999999999999956</v>
      </c>
      <c r="AE111">
        <f t="shared" si="112"/>
        <v>0.99999999999999956</v>
      </c>
      <c r="AF111">
        <f t="shared" si="112"/>
        <v>0.99999999999999967</v>
      </c>
      <c r="AG111">
        <f t="shared" si="112"/>
        <v>0.99999999999999967</v>
      </c>
      <c r="AI111">
        <f t="shared" si="109"/>
        <v>0</v>
      </c>
      <c r="AJ111" s="5">
        <f t="shared" si="111"/>
        <v>-61.152786197494635</v>
      </c>
      <c r="AK111" s="5">
        <f t="shared" si="111"/>
        <v>-58.7577394374851</v>
      </c>
      <c r="AL111" s="5">
        <f t="shared" si="111"/>
        <v>-59.175883181396181</v>
      </c>
      <c r="AM111" s="5">
        <f t="shared" si="111"/>
        <v>-53.266342170544945</v>
      </c>
      <c r="AN111" s="5">
        <f t="shared" si="111"/>
        <v>790.56835829255067</v>
      </c>
      <c r="AO111" s="5">
        <f t="shared" si="111"/>
        <v>8468.1835829255069</v>
      </c>
      <c r="AP111" s="5">
        <f t="shared" si="111"/>
        <v>1417.0946754862796</v>
      </c>
      <c r="AQ111" s="5">
        <f t="shared" si="111"/>
        <v>14733.446754862794</v>
      </c>
      <c r="AR111" s="5"/>
      <c r="AT111" s="5">
        <f t="shared" si="121"/>
        <v>56871.223886170053</v>
      </c>
      <c r="AU111" s="5">
        <f t="shared" si="122"/>
        <v>19170.075467248331</v>
      </c>
      <c r="AV111" s="5">
        <f t="shared" si="123"/>
        <v>7935.5196120237288</v>
      </c>
      <c r="AW111" s="5">
        <f t="shared" si="124"/>
        <v>4611.180315094869</v>
      </c>
      <c r="AX111" s="5">
        <f t="shared" si="125"/>
        <v>2546.4727113210474</v>
      </c>
      <c r="AY111" s="5">
        <f t="shared" si="126"/>
        <v>643.82517606984959</v>
      </c>
      <c r="AZ111" s="5">
        <f t="shared" si="127"/>
        <v>387.75834467843214</v>
      </c>
      <c r="BD111" s="3">
        <f t="shared" si="128"/>
        <v>56808.723886170053</v>
      </c>
      <c r="BE111" s="3">
        <f t="shared" si="129"/>
        <v>19107.575467248331</v>
      </c>
      <c r="BF111" s="3">
        <f t="shared" si="130"/>
        <v>7873.0196120237288</v>
      </c>
      <c r="BG111" s="3">
        <f t="shared" si="131"/>
        <v>4548.680315094869</v>
      </c>
      <c r="BH111" s="3">
        <f t="shared" si="132"/>
        <v>2483.9727113210474</v>
      </c>
      <c r="BI111" s="3">
        <f t="shared" si="133"/>
        <v>581.32517606984959</v>
      </c>
      <c r="BJ111" s="3">
        <f t="shared" si="134"/>
        <v>325.25834467843214</v>
      </c>
      <c r="BK111" s="3"/>
      <c r="BL111" s="3"/>
      <c r="BN111" s="5">
        <f t="shared" si="135"/>
        <v>98639.64503241863</v>
      </c>
      <c r="BO111" s="5">
        <f t="shared" si="136"/>
        <v>33249.318550253476</v>
      </c>
      <c r="BP111" s="5">
        <f t="shared" si="137"/>
        <v>13763.671399872366</v>
      </c>
      <c r="BQ111" s="5">
        <f t="shared" si="138"/>
        <v>7997.8090566825922</v>
      </c>
      <c r="BR111" s="5">
        <f t="shared" si="139"/>
        <v>4416.7005238396405</v>
      </c>
      <c r="BS111" s="5">
        <f t="shared" si="140"/>
        <v>1116.6752267820978</v>
      </c>
      <c r="BT111" s="5">
        <f t="shared" si="141"/>
        <v>672.54303431194512</v>
      </c>
      <c r="BX111" s="3">
        <f t="shared" si="102"/>
        <v>98577.14503241863</v>
      </c>
      <c r="BY111" s="3">
        <f t="shared" si="103"/>
        <v>33186.818550253476</v>
      </c>
      <c r="BZ111" s="3">
        <f t="shared" si="104"/>
        <v>13701.171399872366</v>
      </c>
      <c r="CA111" s="3">
        <f t="shared" si="105"/>
        <v>7935.3090566825922</v>
      </c>
      <c r="CB111" s="3">
        <f t="shared" si="106"/>
        <v>4354.2005238396405</v>
      </c>
      <c r="CC111" s="3">
        <f t="shared" si="107"/>
        <v>1054.1752267820978</v>
      </c>
      <c r="CD111" s="3">
        <f t="shared" si="108"/>
        <v>610.04303431194512</v>
      </c>
      <c r="CE111" s="3"/>
      <c r="CF111" s="3"/>
    </row>
    <row r="112" spans="1:84" x14ac:dyDescent="0.3">
      <c r="A112">
        <v>108</v>
      </c>
      <c r="B112" t="s">
        <v>74</v>
      </c>
      <c r="C112">
        <v>75</v>
      </c>
      <c r="D112">
        <v>0</v>
      </c>
      <c r="E112">
        <v>80</v>
      </c>
      <c r="F112">
        <v>0.25</v>
      </c>
      <c r="G112">
        <v>8</v>
      </c>
      <c r="H112">
        <v>387.89529489018798</v>
      </c>
      <c r="I112">
        <v>1077.4869302505199</v>
      </c>
      <c r="J112">
        <v>873.64999560049398</v>
      </c>
      <c r="K112">
        <v>2658.5924372292102</v>
      </c>
      <c r="L112">
        <v>76409.290952291994</v>
      </c>
      <c r="M112">
        <v>764092.90952292003</v>
      </c>
      <c r="N112">
        <v>140160.75623065</v>
      </c>
      <c r="O112">
        <v>1401607.5623065</v>
      </c>
      <c r="Q112" s="3">
        <f t="shared" si="113"/>
        <v>387.8952948901885</v>
      </c>
      <c r="R112" s="3">
        <f t="shared" si="114"/>
        <v>1077.4869302505235</v>
      </c>
      <c r="S112" s="3">
        <f t="shared" si="115"/>
        <v>957.09327740251456</v>
      </c>
      <c r="T112" s="3">
        <f t="shared" si="116"/>
        <v>2658.5924372292075</v>
      </c>
      <c r="U112" s="3">
        <f t="shared" si="117"/>
        <v>76409.290952292067</v>
      </c>
      <c r="V112" s="3">
        <f t="shared" si="118"/>
        <v>764092.90952292085</v>
      </c>
      <c r="W112" s="3">
        <f t="shared" si="119"/>
        <v>140160.75623064989</v>
      </c>
      <c r="X112" s="3">
        <f t="shared" si="120"/>
        <v>1401607.5623064989</v>
      </c>
      <c r="Z112">
        <f t="shared" si="71"/>
        <v>1.0000000000000013</v>
      </c>
      <c r="AA112">
        <f t="shared" si="112"/>
        <v>1.0000000000000033</v>
      </c>
      <c r="AB112">
        <f t="shared" si="112"/>
        <v>1.0955111111111111</v>
      </c>
      <c r="AC112">
        <f t="shared" si="112"/>
        <v>0.999999999999999</v>
      </c>
      <c r="AD112">
        <f t="shared" si="112"/>
        <v>1.0000000000000009</v>
      </c>
      <c r="AE112">
        <f t="shared" si="112"/>
        <v>1.0000000000000011</v>
      </c>
      <c r="AF112">
        <f t="shared" si="112"/>
        <v>0.99999999999999922</v>
      </c>
      <c r="AG112">
        <f t="shared" si="112"/>
        <v>0.99999999999999922</v>
      </c>
      <c r="AI112">
        <f t="shared" si="109"/>
        <v>0</v>
      </c>
      <c r="AJ112" s="5">
        <f t="shared" si="111"/>
        <v>307.8952948901885</v>
      </c>
      <c r="AK112" s="5">
        <f t="shared" si="111"/>
        <v>997.48693025052353</v>
      </c>
      <c r="AL112" s="5">
        <f t="shared" si="111"/>
        <v>877.09327740251456</v>
      </c>
      <c r="AM112" s="5">
        <f t="shared" si="111"/>
        <v>2578.5924372292075</v>
      </c>
      <c r="AN112" s="5">
        <f t="shared" si="111"/>
        <v>76329.290952292067</v>
      </c>
      <c r="AO112" s="5">
        <f t="shared" si="111"/>
        <v>764012.90952292085</v>
      </c>
      <c r="AP112" s="5">
        <f t="shared" si="111"/>
        <v>140080.75623064989</v>
      </c>
      <c r="AQ112" s="5">
        <f t="shared" si="111"/>
        <v>1401527.5623064989</v>
      </c>
      <c r="AR112" s="5"/>
      <c r="AT112" s="5">
        <f t="shared" si="121"/>
        <v>5093952.7301528053</v>
      </c>
      <c r="AU112" s="5">
        <f t="shared" si="122"/>
        <v>1717062.7180290353</v>
      </c>
      <c r="AV112" s="5">
        <f t="shared" si="123"/>
        <v>710784.10188178683</v>
      </c>
      <c r="AW112" s="5">
        <f t="shared" si="124"/>
        <v>413023.19433671387</v>
      </c>
      <c r="AX112" s="5">
        <f t="shared" si="125"/>
        <v>228087.4356784838</v>
      </c>
      <c r="AY112" s="5">
        <f t="shared" si="126"/>
        <v>57667.389397956278</v>
      </c>
      <c r="AZ112" s="5">
        <f t="shared" si="127"/>
        <v>34731.495887405486</v>
      </c>
      <c r="BD112" s="3">
        <f t="shared" si="128"/>
        <v>5093872.7301528053</v>
      </c>
      <c r="BE112" s="3">
        <f t="shared" si="129"/>
        <v>1716982.7180290353</v>
      </c>
      <c r="BF112" s="3">
        <f t="shared" si="130"/>
        <v>710704.10188178683</v>
      </c>
      <c r="BG112" s="3">
        <f t="shared" si="131"/>
        <v>412943.19433671387</v>
      </c>
      <c r="BH112" s="3">
        <f t="shared" si="132"/>
        <v>228007.4356784838</v>
      </c>
      <c r="BI112" s="3">
        <f t="shared" si="133"/>
        <v>57587.389397956278</v>
      </c>
      <c r="BJ112" s="3">
        <f t="shared" si="134"/>
        <v>34651.495887405486</v>
      </c>
      <c r="BK112" s="3"/>
      <c r="BL112" s="3"/>
      <c r="BN112" s="5">
        <f t="shared" si="135"/>
        <v>9344050.4153766595</v>
      </c>
      <c r="BO112" s="5">
        <f t="shared" si="136"/>
        <v>3149679.9152955031</v>
      </c>
      <c r="BP112" s="5">
        <f t="shared" si="137"/>
        <v>1303820.9881920919</v>
      </c>
      <c r="BQ112" s="5">
        <f t="shared" si="138"/>
        <v>757625.7093548642</v>
      </c>
      <c r="BR112" s="5">
        <f t="shared" si="139"/>
        <v>418390.31710641755</v>
      </c>
      <c r="BS112" s="5">
        <f t="shared" si="140"/>
        <v>105781.70281558481</v>
      </c>
      <c r="BT112" s="5">
        <f t="shared" si="141"/>
        <v>63709.434650295392</v>
      </c>
      <c r="BX112" s="3">
        <f t="shared" si="102"/>
        <v>9343970.4153766595</v>
      </c>
      <c r="BY112" s="3">
        <f t="shared" si="103"/>
        <v>3149599.9152955031</v>
      </c>
      <c r="BZ112" s="3">
        <f t="shared" si="104"/>
        <v>1303740.9881920919</v>
      </c>
      <c r="CA112" s="3">
        <f t="shared" si="105"/>
        <v>757545.7093548642</v>
      </c>
      <c r="CB112" s="3">
        <f t="shared" si="106"/>
        <v>418310.31710641755</v>
      </c>
      <c r="CC112" s="3">
        <f t="shared" si="107"/>
        <v>105701.70281558481</v>
      </c>
      <c r="CD112" s="3">
        <f t="shared" si="108"/>
        <v>63629.434650295392</v>
      </c>
      <c r="CE112" s="3"/>
      <c r="CF112" s="3"/>
    </row>
    <row r="113" spans="1:84" x14ac:dyDescent="0.3">
      <c r="A113">
        <v>109</v>
      </c>
      <c r="B113" t="s">
        <v>74</v>
      </c>
      <c r="C113">
        <v>75</v>
      </c>
      <c r="D113">
        <v>0</v>
      </c>
      <c r="E113">
        <v>80</v>
      </c>
      <c r="F113">
        <v>0.16</v>
      </c>
      <c r="G113">
        <v>8</v>
      </c>
      <c r="H113">
        <v>158.88191278702101</v>
      </c>
      <c r="I113">
        <v>441.33864663061502</v>
      </c>
      <c r="J113">
        <v>357.84703819796198</v>
      </c>
      <c r="K113">
        <v>1088.95946228908</v>
      </c>
      <c r="L113">
        <v>68955.212917795303</v>
      </c>
      <c r="M113">
        <v>689552.12917795405</v>
      </c>
      <c r="N113">
        <v>122597.164094241</v>
      </c>
      <c r="O113">
        <v>1225971.6409424101</v>
      </c>
      <c r="Q113" s="3">
        <f t="shared" si="113"/>
        <v>158.88191278702124</v>
      </c>
      <c r="R113" s="3">
        <f t="shared" si="114"/>
        <v>441.33864663061462</v>
      </c>
      <c r="S113" s="3">
        <f t="shared" si="115"/>
        <v>392.02540642407007</v>
      </c>
      <c r="T113" s="3">
        <f t="shared" si="116"/>
        <v>1088.9594622890836</v>
      </c>
      <c r="U113" s="3">
        <f t="shared" si="117"/>
        <v>68955.212917795347</v>
      </c>
      <c r="V113" s="3">
        <f t="shared" si="118"/>
        <v>689552.12917795358</v>
      </c>
      <c r="W113" s="3">
        <f t="shared" si="119"/>
        <v>122597.16409424126</v>
      </c>
      <c r="X113" s="3">
        <f t="shared" si="120"/>
        <v>1225971.6409424127</v>
      </c>
      <c r="Z113">
        <f t="shared" si="71"/>
        <v>1.0000000000000013</v>
      </c>
      <c r="AA113">
        <f t="shared" si="112"/>
        <v>0.99999999999999911</v>
      </c>
      <c r="AB113">
        <f t="shared" si="112"/>
        <v>1.0955111111111127</v>
      </c>
      <c r="AC113">
        <f t="shared" si="112"/>
        <v>1.0000000000000033</v>
      </c>
      <c r="AD113">
        <f t="shared" si="112"/>
        <v>1.0000000000000007</v>
      </c>
      <c r="AE113">
        <f t="shared" si="112"/>
        <v>0.99999999999999933</v>
      </c>
      <c r="AF113">
        <f t="shared" si="112"/>
        <v>1.0000000000000022</v>
      </c>
      <c r="AG113">
        <f t="shared" si="112"/>
        <v>1.000000000000002</v>
      </c>
      <c r="AI113" s="4">
        <f t="shared" si="109"/>
        <v>0</v>
      </c>
      <c r="AJ113" s="6">
        <f t="shared" si="111"/>
        <v>78.881912787021236</v>
      </c>
      <c r="AK113" s="6">
        <f t="shared" si="111"/>
        <v>361.33864663061462</v>
      </c>
      <c r="AL113" s="6">
        <f t="shared" si="111"/>
        <v>312.02540642407007</v>
      </c>
      <c r="AM113" s="6">
        <f t="shared" si="111"/>
        <v>1008.9594622890836</v>
      </c>
      <c r="AN113" s="6">
        <f t="shared" si="111"/>
        <v>68875.212917795347</v>
      </c>
      <c r="AO113" s="6">
        <f t="shared" si="111"/>
        <v>689472.12917795358</v>
      </c>
      <c r="AP113" s="6">
        <f t="shared" si="111"/>
        <v>122517.16409424126</v>
      </c>
      <c r="AQ113" s="6">
        <f t="shared" si="111"/>
        <v>1225891.6409424127</v>
      </c>
      <c r="AR113" s="107"/>
      <c r="AT113" s="5">
        <f t="shared" si="121"/>
        <v>4597014.1945196902</v>
      </c>
      <c r="AU113" s="5">
        <f t="shared" si="122"/>
        <v>1549555.3464673113</v>
      </c>
      <c r="AV113" s="5">
        <f t="shared" si="123"/>
        <v>641443.84109577083</v>
      </c>
      <c r="AW113" s="5">
        <f t="shared" si="124"/>
        <v>372730.88063673163</v>
      </c>
      <c r="AX113" s="5">
        <f t="shared" si="125"/>
        <v>205836.45647103092</v>
      </c>
      <c r="AY113" s="5">
        <f t="shared" si="126"/>
        <v>52041.670126637997</v>
      </c>
      <c r="AZ113" s="5">
        <f t="shared" si="127"/>
        <v>31343.278598997887</v>
      </c>
      <c r="BC113" s="4"/>
      <c r="BD113" s="24">
        <f t="shared" si="128"/>
        <v>4596934.1945196902</v>
      </c>
      <c r="BE113" s="24">
        <f t="shared" si="129"/>
        <v>1549475.3464673113</v>
      </c>
      <c r="BF113" s="24">
        <f t="shared" si="130"/>
        <v>641363.84109577083</v>
      </c>
      <c r="BG113" s="24">
        <f t="shared" si="131"/>
        <v>372650.88063673163</v>
      </c>
      <c r="BH113" s="24">
        <f t="shared" si="132"/>
        <v>205756.45647103092</v>
      </c>
      <c r="BI113" s="24">
        <f t="shared" si="133"/>
        <v>51961.670126637997</v>
      </c>
      <c r="BJ113" s="24">
        <f t="shared" si="134"/>
        <v>31263.278598997887</v>
      </c>
      <c r="BK113" s="24"/>
      <c r="BL113" s="24"/>
      <c r="BN113" s="5">
        <f t="shared" si="135"/>
        <v>8173144.2729494181</v>
      </c>
      <c r="BO113" s="5">
        <f t="shared" si="136"/>
        <v>2754992.4515559836</v>
      </c>
      <c r="BP113" s="5">
        <f t="shared" si="137"/>
        <v>1140438.735760384</v>
      </c>
      <c r="BQ113" s="5">
        <f t="shared" si="138"/>
        <v>662687.37348238518</v>
      </c>
      <c r="BR113" s="5">
        <f t="shared" si="139"/>
        <v>365961.68386340677</v>
      </c>
      <c r="BS113" s="5">
        <f t="shared" si="140"/>
        <v>92526.161580559434</v>
      </c>
      <c r="BT113" s="5">
        <f t="shared" si="141"/>
        <v>55725.983679200566</v>
      </c>
      <c r="BW113" s="4"/>
      <c r="BX113" s="24">
        <f t="shared" si="102"/>
        <v>8173064.2729494181</v>
      </c>
      <c r="BY113" s="24">
        <f t="shared" si="103"/>
        <v>2754912.4515559836</v>
      </c>
      <c r="BZ113" s="24">
        <f t="shared" si="104"/>
        <v>1140358.735760384</v>
      </c>
      <c r="CA113" s="24">
        <f t="shared" si="105"/>
        <v>662607.37348238518</v>
      </c>
      <c r="CB113" s="24">
        <f t="shared" si="106"/>
        <v>365881.68386340677</v>
      </c>
      <c r="CC113" s="24">
        <f t="shared" si="107"/>
        <v>92446.161580559434</v>
      </c>
      <c r="CD113" s="24">
        <f t="shared" si="108"/>
        <v>55645.983679200566</v>
      </c>
      <c r="CE113" s="24"/>
      <c r="CF113" s="24"/>
    </row>
    <row r="114" spans="1:84" x14ac:dyDescent="0.3">
      <c r="AI114" s="7" t="s">
        <v>119</v>
      </c>
      <c r="AJ114" s="5">
        <f>COUNTIF(AJ5:AJ113,"&gt;0")</f>
        <v>66</v>
      </c>
      <c r="AK114" s="5">
        <f t="shared" ref="AK114:AQ114" si="142">COUNTIF(AK5:AK113,"&gt;0")</f>
        <v>73</v>
      </c>
      <c r="AL114" s="5">
        <f t="shared" si="142"/>
        <v>73</v>
      </c>
      <c r="AM114" s="5">
        <f t="shared" si="142"/>
        <v>74</v>
      </c>
      <c r="AN114" s="5">
        <f t="shared" si="142"/>
        <v>92</v>
      </c>
      <c r="AO114" s="5">
        <f t="shared" si="142"/>
        <v>105</v>
      </c>
      <c r="AP114" s="5">
        <f t="shared" si="142"/>
        <v>92</v>
      </c>
      <c r="AQ114" s="5">
        <f t="shared" si="142"/>
        <v>105</v>
      </c>
      <c r="AR114" s="107"/>
      <c r="BC114" s="7" t="s">
        <v>119</v>
      </c>
      <c r="BD114" s="5">
        <f>COUNTIF(BD5:BD113,"&gt;0")</f>
        <v>109</v>
      </c>
      <c r="BE114" s="5">
        <f t="shared" ref="BE114:BJ114" si="143">COUNTIF(BE5:BE113,"&gt;0")</f>
        <v>108</v>
      </c>
      <c r="BF114" s="5">
        <f t="shared" si="143"/>
        <v>105</v>
      </c>
      <c r="BG114" s="5">
        <f t="shared" si="143"/>
        <v>99</v>
      </c>
      <c r="BH114" s="5">
        <f t="shared" si="143"/>
        <v>95</v>
      </c>
      <c r="BI114" s="5">
        <f t="shared" si="143"/>
        <v>91</v>
      </c>
      <c r="BJ114" s="5">
        <f t="shared" si="143"/>
        <v>84</v>
      </c>
      <c r="BK114" s="5"/>
      <c r="BL114" s="5"/>
      <c r="BW114" s="7" t="s">
        <v>119</v>
      </c>
      <c r="BX114" s="5">
        <f>COUNTIF(BX5:BX113,"&gt;0")</f>
        <v>109</v>
      </c>
      <c r="BY114" s="5">
        <f t="shared" ref="BY114:CD114" si="144">COUNTIF(BY5:BY113,"&gt;0")</f>
        <v>108</v>
      </c>
      <c r="BZ114" s="5">
        <f t="shared" si="144"/>
        <v>105</v>
      </c>
      <c r="CA114" s="5">
        <f t="shared" si="144"/>
        <v>101</v>
      </c>
      <c r="CB114" s="5">
        <f t="shared" si="144"/>
        <v>97</v>
      </c>
      <c r="CC114" s="5">
        <f t="shared" si="144"/>
        <v>92</v>
      </c>
      <c r="CD114" s="5">
        <f t="shared" si="144"/>
        <v>86</v>
      </c>
      <c r="CE114" s="5"/>
      <c r="CF114" s="5"/>
    </row>
    <row r="115" spans="1:84" x14ac:dyDescent="0.3">
      <c r="AI115" s="7" t="s">
        <v>120</v>
      </c>
      <c r="AJ115" s="5">
        <f>COUNTIF(AJ5:AJ113,"&lt;0")</f>
        <v>43</v>
      </c>
      <c r="AK115" s="5">
        <f t="shared" ref="AK115:AQ115" si="145">COUNTIF(AK5:AK113,"&lt;0")</f>
        <v>36</v>
      </c>
      <c r="AL115" s="5">
        <f t="shared" si="145"/>
        <v>36</v>
      </c>
      <c r="AM115" s="5">
        <f t="shared" si="145"/>
        <v>35</v>
      </c>
      <c r="AN115" s="5">
        <f t="shared" si="145"/>
        <v>17</v>
      </c>
      <c r="AO115" s="5">
        <f t="shared" si="145"/>
        <v>4</v>
      </c>
      <c r="AP115" s="5">
        <f t="shared" si="145"/>
        <v>17</v>
      </c>
      <c r="AQ115" s="5">
        <f t="shared" si="145"/>
        <v>4</v>
      </c>
      <c r="AR115" s="5"/>
      <c r="BC115" s="7" t="s">
        <v>120</v>
      </c>
      <c r="BD115" s="5">
        <f>COUNTIF(BD5:BD113,"&lt;0")</f>
        <v>0</v>
      </c>
      <c r="BE115" s="5">
        <f t="shared" ref="BE115:BJ115" si="146">COUNTIF(BE5:BE113,"&lt;0")</f>
        <v>1</v>
      </c>
      <c r="BF115" s="5">
        <f t="shared" si="146"/>
        <v>4</v>
      </c>
      <c r="BG115" s="5">
        <f t="shared" si="146"/>
        <v>10</v>
      </c>
      <c r="BH115" s="5">
        <f t="shared" si="146"/>
        <v>14</v>
      </c>
      <c r="BI115" s="5">
        <f t="shared" si="146"/>
        <v>18</v>
      </c>
      <c r="BJ115" s="5">
        <f t="shared" si="146"/>
        <v>25</v>
      </c>
      <c r="BK115" s="5"/>
      <c r="BL115" s="5"/>
      <c r="BW115" s="7" t="s">
        <v>120</v>
      </c>
      <c r="BX115" s="5">
        <f>COUNTIF(BX5:BX113,"&lt;0")</f>
        <v>0</v>
      </c>
      <c r="BY115" s="5">
        <f t="shared" ref="BY115:CD115" si="147">COUNTIF(BY5:BY113,"&lt;0")</f>
        <v>1</v>
      </c>
      <c r="BZ115" s="5">
        <f t="shared" si="147"/>
        <v>4</v>
      </c>
      <c r="CA115" s="5">
        <f t="shared" si="147"/>
        <v>8</v>
      </c>
      <c r="CB115" s="5">
        <f t="shared" si="147"/>
        <v>12</v>
      </c>
      <c r="CC115" s="5">
        <f t="shared" si="147"/>
        <v>17</v>
      </c>
      <c r="CD115" s="5">
        <f t="shared" si="147"/>
        <v>23</v>
      </c>
      <c r="CE115" s="5"/>
      <c r="CF115" s="5"/>
    </row>
    <row r="116" spans="1:84" x14ac:dyDescent="0.3">
      <c r="AI116" s="7" t="s">
        <v>111</v>
      </c>
      <c r="AJ116" s="5">
        <f>SUM(AJ114:AJ115)</f>
        <v>109</v>
      </c>
      <c r="AK116" s="5">
        <f t="shared" ref="AK116:AQ116" si="148">SUM(AK114:AK115)</f>
        <v>109</v>
      </c>
      <c r="AL116" s="5">
        <f t="shared" si="148"/>
        <v>109</v>
      </c>
      <c r="AM116" s="5">
        <f t="shared" si="148"/>
        <v>109</v>
      </c>
      <c r="AN116" s="5">
        <f t="shared" si="148"/>
        <v>109</v>
      </c>
      <c r="AO116" s="5">
        <f t="shared" si="148"/>
        <v>109</v>
      </c>
      <c r="AP116" s="5">
        <f t="shared" si="148"/>
        <v>109</v>
      </c>
      <c r="AQ116" s="5">
        <f t="shared" si="148"/>
        <v>109</v>
      </c>
      <c r="BC116" s="7" t="s">
        <v>111</v>
      </c>
      <c r="BD116" s="5">
        <f>SUM(BD114:BD115)</f>
        <v>109</v>
      </c>
      <c r="BE116" s="5">
        <f t="shared" ref="BE116:BJ116" si="149">SUM(BE114:BE115)</f>
        <v>109</v>
      </c>
      <c r="BF116" s="5">
        <f t="shared" si="149"/>
        <v>109</v>
      </c>
      <c r="BG116" s="5">
        <f t="shared" si="149"/>
        <v>109</v>
      </c>
      <c r="BH116" s="5">
        <f t="shared" si="149"/>
        <v>109</v>
      </c>
      <c r="BI116" s="5">
        <f t="shared" si="149"/>
        <v>109</v>
      </c>
      <c r="BJ116" s="5">
        <f t="shared" si="149"/>
        <v>109</v>
      </c>
      <c r="BK116" s="5"/>
      <c r="BL116" s="5"/>
      <c r="BW116" s="7" t="s">
        <v>111</v>
      </c>
      <c r="BX116" s="5">
        <f>SUM(BX114:BX115)</f>
        <v>109</v>
      </c>
      <c r="BY116" s="5">
        <f t="shared" ref="BY116:CD116" si="150">SUM(BY114:BY115)</f>
        <v>109</v>
      </c>
      <c r="BZ116" s="5">
        <f t="shared" si="150"/>
        <v>109</v>
      </c>
      <c r="CA116" s="5">
        <f t="shared" si="150"/>
        <v>109</v>
      </c>
      <c r="CB116" s="5">
        <f t="shared" si="150"/>
        <v>109</v>
      </c>
      <c r="CC116" s="5">
        <f t="shared" si="150"/>
        <v>109</v>
      </c>
      <c r="CD116" s="5">
        <f t="shared" si="150"/>
        <v>109</v>
      </c>
      <c r="CE116" s="5"/>
      <c r="CF116" s="5"/>
    </row>
    <row r="118" spans="1:84" x14ac:dyDescent="0.3">
      <c r="AI118" s="8" t="s">
        <v>116</v>
      </c>
      <c r="AJ118" s="11">
        <f>AJ114/AJ116</f>
        <v>0.60550458715596334</v>
      </c>
      <c r="AK118" s="11">
        <f t="shared" ref="AK118:AQ118" si="151">AK114/AK116</f>
        <v>0.66972477064220182</v>
      </c>
      <c r="AL118" s="10">
        <f t="shared" si="151"/>
        <v>0.66972477064220182</v>
      </c>
      <c r="AM118" s="10">
        <f t="shared" si="151"/>
        <v>0.67889908256880738</v>
      </c>
      <c r="AN118" s="10">
        <f t="shared" si="151"/>
        <v>0.84403669724770647</v>
      </c>
      <c r="AO118" s="10">
        <f t="shared" si="151"/>
        <v>0.96330275229357798</v>
      </c>
      <c r="AP118" s="10">
        <f t="shared" si="151"/>
        <v>0.84403669724770647</v>
      </c>
      <c r="AQ118" s="10">
        <f t="shared" si="151"/>
        <v>0.96330275229357798</v>
      </c>
      <c r="BB118" t="s">
        <v>148</v>
      </c>
      <c r="BC118" s="8" t="s">
        <v>116</v>
      </c>
      <c r="BD118" s="29">
        <f>BD114/BD116</f>
        <v>1</v>
      </c>
      <c r="BE118" s="29">
        <f t="shared" ref="BE118:BJ118" si="152">BE114/BE116</f>
        <v>0.99082568807339455</v>
      </c>
      <c r="BF118" s="29">
        <f t="shared" si="152"/>
        <v>0.96330275229357798</v>
      </c>
      <c r="BG118" s="29">
        <f t="shared" si="152"/>
        <v>0.90825688073394495</v>
      </c>
      <c r="BH118" s="29">
        <f t="shared" si="152"/>
        <v>0.87155963302752293</v>
      </c>
      <c r="BI118" s="29">
        <f t="shared" si="152"/>
        <v>0.83486238532110091</v>
      </c>
      <c r="BJ118" s="29">
        <f t="shared" si="152"/>
        <v>0.77064220183486243</v>
      </c>
      <c r="BK118" s="13"/>
      <c r="BL118" s="13"/>
      <c r="BV118" t="s">
        <v>148</v>
      </c>
      <c r="BW118" s="8" t="s">
        <v>116</v>
      </c>
      <c r="BX118" s="29">
        <f>BX114/BX116</f>
        <v>1</v>
      </c>
      <c r="BY118" s="29">
        <f t="shared" ref="BY118:CD118" si="153">BY114/BY116</f>
        <v>0.99082568807339455</v>
      </c>
      <c r="BZ118" s="29">
        <f t="shared" si="153"/>
        <v>0.96330275229357798</v>
      </c>
      <c r="CA118" s="29">
        <f t="shared" si="153"/>
        <v>0.92660550458715596</v>
      </c>
      <c r="CB118" s="29">
        <f t="shared" si="153"/>
        <v>0.88990825688073394</v>
      </c>
      <c r="CC118" s="29">
        <f t="shared" si="153"/>
        <v>0.84403669724770647</v>
      </c>
      <c r="CD118" s="29">
        <f t="shared" si="153"/>
        <v>0.78899082568807344</v>
      </c>
      <c r="CE118" s="13"/>
      <c r="CF118" s="13"/>
    </row>
    <row r="119" spans="1:84" ht="15" thickBot="1" x14ac:dyDescent="0.35">
      <c r="AI119" s="9" t="s">
        <v>117</v>
      </c>
      <c r="AJ119" s="11">
        <f>AJ115/AJ116</f>
        <v>0.39449541284403672</v>
      </c>
      <c r="AK119" s="11">
        <f t="shared" ref="AK119:AQ119" si="154">AK115/AK116</f>
        <v>0.33027522935779818</v>
      </c>
      <c r="AL119" s="10">
        <f t="shared" si="154"/>
        <v>0.33027522935779818</v>
      </c>
      <c r="AM119" s="10">
        <f t="shared" si="154"/>
        <v>0.32110091743119268</v>
      </c>
      <c r="AN119" s="10">
        <f t="shared" si="154"/>
        <v>0.15596330275229359</v>
      </c>
      <c r="AO119" s="10">
        <f t="shared" si="154"/>
        <v>3.669724770642202E-2</v>
      </c>
      <c r="AP119" s="10">
        <f t="shared" si="154"/>
        <v>0.15596330275229359</v>
      </c>
      <c r="AQ119" s="10">
        <f t="shared" si="154"/>
        <v>3.669724770642202E-2</v>
      </c>
      <c r="BB119" t="s">
        <v>148</v>
      </c>
      <c r="BC119" s="9" t="s">
        <v>117</v>
      </c>
      <c r="BD119" s="29">
        <f>BD115/BD116</f>
        <v>0</v>
      </c>
      <c r="BE119" s="29">
        <f t="shared" ref="BE119:BJ119" si="155">BE115/BE116</f>
        <v>9.1743119266055051E-3</v>
      </c>
      <c r="BF119" s="29">
        <f t="shared" si="155"/>
        <v>3.669724770642202E-2</v>
      </c>
      <c r="BG119" s="29">
        <f t="shared" si="155"/>
        <v>9.1743119266055051E-2</v>
      </c>
      <c r="BH119" s="29">
        <f t="shared" si="155"/>
        <v>0.12844036697247707</v>
      </c>
      <c r="BI119" s="29">
        <f t="shared" si="155"/>
        <v>0.16513761467889909</v>
      </c>
      <c r="BJ119" s="29">
        <f t="shared" si="155"/>
        <v>0.22935779816513763</v>
      </c>
      <c r="BK119" s="13"/>
      <c r="BL119" s="13"/>
      <c r="BV119" t="s">
        <v>148</v>
      </c>
      <c r="BW119" s="9" t="s">
        <v>117</v>
      </c>
      <c r="BX119" s="29">
        <f>BX115/BX116</f>
        <v>0</v>
      </c>
      <c r="BY119" s="29">
        <f t="shared" ref="BY119:CD119" si="156">BY115/BY116</f>
        <v>9.1743119266055051E-3</v>
      </c>
      <c r="BZ119" s="29">
        <f t="shared" si="156"/>
        <v>3.669724770642202E-2</v>
      </c>
      <c r="CA119" s="29">
        <f t="shared" si="156"/>
        <v>7.3394495412844041E-2</v>
      </c>
      <c r="CB119" s="29">
        <f t="shared" si="156"/>
        <v>0.11009174311926606</v>
      </c>
      <c r="CC119" s="29">
        <f t="shared" si="156"/>
        <v>0.15596330275229359</v>
      </c>
      <c r="CD119" s="29">
        <f t="shared" si="156"/>
        <v>0.21100917431192662</v>
      </c>
      <c r="CE119" s="13"/>
      <c r="CF119" s="13"/>
    </row>
    <row r="120" spans="1:84" x14ac:dyDescent="0.3">
      <c r="BL120" s="91" t="s">
        <v>171</v>
      </c>
      <c r="CF120" s="91" t="s">
        <v>171</v>
      </c>
    </row>
    <row r="121" spans="1:84" x14ac:dyDescent="0.3">
      <c r="AI121" s="7" t="s">
        <v>126</v>
      </c>
      <c r="AJ121" s="5">
        <f>COUNTIF(AJ5:AJ113,"&gt;2500")</f>
        <v>46</v>
      </c>
      <c r="AK121" s="5">
        <f t="shared" ref="AK121:AQ121" si="157">COUNTIF(AK5:AK113,"&gt;2500")</f>
        <v>52</v>
      </c>
      <c r="AL121" s="5">
        <f t="shared" si="157"/>
        <v>52</v>
      </c>
      <c r="AM121" s="5">
        <f t="shared" si="157"/>
        <v>61</v>
      </c>
      <c r="AN121" s="5">
        <f t="shared" si="157"/>
        <v>50</v>
      </c>
      <c r="AO121" s="5">
        <f t="shared" si="157"/>
        <v>87</v>
      </c>
      <c r="AP121" s="5">
        <f t="shared" si="157"/>
        <v>55</v>
      </c>
      <c r="AQ121" s="5">
        <f t="shared" si="157"/>
        <v>88</v>
      </c>
      <c r="BC121" s="7" t="s">
        <v>165</v>
      </c>
      <c r="BD121" s="82">
        <f>COUNTIF(BD5:BD113,"&gt;1500")</f>
        <v>103</v>
      </c>
      <c r="BE121" s="5"/>
      <c r="BF121" s="5"/>
      <c r="BG121" s="5"/>
      <c r="BH121" s="5"/>
      <c r="BI121" s="5"/>
      <c r="BJ121" s="82">
        <f>COUNTIF(BJ5:BJ113,"&gt;1500")</f>
        <v>45</v>
      </c>
      <c r="BK121" s="5"/>
      <c r="BL121" s="92"/>
      <c r="BW121" s="7" t="s">
        <v>165</v>
      </c>
      <c r="BX121" s="82">
        <f>COUNTIF(BX5:BX113,"&gt;1500")</f>
        <v>103</v>
      </c>
      <c r="BY121" s="5"/>
      <c r="BZ121" s="5"/>
      <c r="CA121" s="5"/>
      <c r="CB121" s="5"/>
      <c r="CC121" s="5"/>
      <c r="CD121" s="82">
        <f>COUNTIF(CD5:CD113,"&gt;1500")</f>
        <v>47</v>
      </c>
      <c r="CE121" s="5"/>
      <c r="CF121" s="92"/>
    </row>
    <row r="122" spans="1:84" x14ac:dyDescent="0.3">
      <c r="AI122" s="7" t="s">
        <v>122</v>
      </c>
      <c r="AJ122" s="5">
        <f>COUNTIFS(AJ5:AJ113,"&gt;0",AJ5:AJ113,"&lt;=2500")</f>
        <v>20</v>
      </c>
      <c r="AK122" s="5">
        <f t="shared" ref="AK122:AQ122" si="158">COUNTIFS(AK5:AK113,"&gt;0",AK5:AK113,"&lt;=2500")</f>
        <v>21</v>
      </c>
      <c r="AL122" s="5">
        <f t="shared" si="158"/>
        <v>21</v>
      </c>
      <c r="AM122" s="5">
        <f t="shared" si="158"/>
        <v>13</v>
      </c>
      <c r="AN122" s="5">
        <f t="shared" si="158"/>
        <v>42</v>
      </c>
      <c r="AO122" s="5">
        <f t="shared" si="158"/>
        <v>18</v>
      </c>
      <c r="AP122" s="5">
        <f t="shared" si="158"/>
        <v>37</v>
      </c>
      <c r="AQ122" s="5">
        <f t="shared" si="158"/>
        <v>17</v>
      </c>
      <c r="BC122" s="7" t="s">
        <v>166</v>
      </c>
      <c r="BD122" s="82">
        <f>COUNTIFS(BD5:BD113,"&gt;0",BD5:BD113,"&lt;=1500")</f>
        <v>6</v>
      </c>
      <c r="BE122" s="5"/>
      <c r="BF122" s="5"/>
      <c r="BG122" s="5"/>
      <c r="BH122" s="5"/>
      <c r="BI122" s="5"/>
      <c r="BJ122" s="82">
        <f>COUNTIFS(BJ5:BJ113,"&gt;0",BJ5:BJ113,"&lt;=1500")</f>
        <v>39</v>
      </c>
      <c r="BK122" s="5"/>
      <c r="BL122" s="92"/>
      <c r="BW122" s="7" t="s">
        <v>166</v>
      </c>
      <c r="BX122" s="82">
        <f>COUNTIFS(BX5:BX113,"&gt;0",BX5:BX113,"&lt;=1500")</f>
        <v>6</v>
      </c>
      <c r="BY122" s="5"/>
      <c r="BZ122" s="5"/>
      <c r="CA122" s="5"/>
      <c r="CB122" s="5"/>
      <c r="CC122" s="5"/>
      <c r="CD122" s="82">
        <f>COUNTIFS(CD5:CD113,"&gt;0",CD5:CD113,"&lt;=1500")</f>
        <v>39</v>
      </c>
      <c r="CE122" s="5"/>
      <c r="CF122" s="92"/>
    </row>
    <row r="123" spans="1:84" x14ac:dyDescent="0.3">
      <c r="AI123" s="7" t="s">
        <v>120</v>
      </c>
      <c r="AJ123" s="5">
        <f>COUNTIF(AJ6:AJ114,"&lt;0")</f>
        <v>43</v>
      </c>
      <c r="AK123" s="5">
        <f t="shared" ref="AK123:AQ123" si="159">COUNTIF(AK6:AK114,"&lt;0")</f>
        <v>36</v>
      </c>
      <c r="AL123" s="5">
        <f t="shared" si="159"/>
        <v>36</v>
      </c>
      <c r="AM123" s="5">
        <f t="shared" si="159"/>
        <v>35</v>
      </c>
      <c r="AN123" s="5">
        <f t="shared" si="159"/>
        <v>17</v>
      </c>
      <c r="AO123" s="5">
        <f t="shared" si="159"/>
        <v>4</v>
      </c>
      <c r="AP123" s="5">
        <f t="shared" si="159"/>
        <v>17</v>
      </c>
      <c r="AQ123" s="5">
        <f t="shared" si="159"/>
        <v>4</v>
      </c>
      <c r="BC123" s="7" t="s">
        <v>120</v>
      </c>
      <c r="BD123" s="82">
        <f>COUNTIF(BD6:BD114,"&lt;0")</f>
        <v>0</v>
      </c>
      <c r="BE123" s="5"/>
      <c r="BF123" s="5"/>
      <c r="BG123" s="5"/>
      <c r="BH123" s="5"/>
      <c r="BI123" s="5"/>
      <c r="BJ123" s="82">
        <f t="shared" ref="BJ123" si="160">COUNTIF(BJ6:BJ114,"&lt;0")</f>
        <v>25</v>
      </c>
      <c r="BK123" s="5"/>
      <c r="BL123" s="92"/>
      <c r="BW123" s="7" t="s">
        <v>120</v>
      </c>
      <c r="BX123" s="82">
        <f>COUNTIF(BX6:BX114,"&lt;0")</f>
        <v>0</v>
      </c>
      <c r="BY123" s="5"/>
      <c r="BZ123" s="5"/>
      <c r="CA123" s="5"/>
      <c r="CB123" s="5"/>
      <c r="CC123" s="5"/>
      <c r="CD123" s="82">
        <f t="shared" ref="CD123" si="161">COUNTIF(CD6:CD114,"&lt;0")</f>
        <v>23</v>
      </c>
      <c r="CE123" s="5"/>
      <c r="CF123" s="92"/>
    </row>
    <row r="124" spans="1:84" x14ac:dyDescent="0.3">
      <c r="AI124" s="7" t="s">
        <v>111</v>
      </c>
      <c r="AJ124" s="5">
        <f>SUM(AJ121:AJ123)</f>
        <v>109</v>
      </c>
      <c r="AK124" s="5">
        <f t="shared" ref="AK124:AQ124" si="162">SUM(AK121:AK123)</f>
        <v>109</v>
      </c>
      <c r="AL124" s="5">
        <f t="shared" si="162"/>
        <v>109</v>
      </c>
      <c r="AM124" s="5">
        <f t="shared" si="162"/>
        <v>109</v>
      </c>
      <c r="AN124" s="5">
        <f t="shared" si="162"/>
        <v>109</v>
      </c>
      <c r="AO124" s="5">
        <f t="shared" si="162"/>
        <v>109</v>
      </c>
      <c r="AP124" s="5">
        <f t="shared" si="162"/>
        <v>109</v>
      </c>
      <c r="AQ124" s="5">
        <f t="shared" si="162"/>
        <v>109</v>
      </c>
      <c r="BC124" s="7" t="s">
        <v>111</v>
      </c>
      <c r="BD124" s="5">
        <f>SUM(BD121:BD123)</f>
        <v>109</v>
      </c>
      <c r="BE124" s="5"/>
      <c r="BF124" s="5"/>
      <c r="BG124" s="5"/>
      <c r="BH124" s="5"/>
      <c r="BI124" s="5"/>
      <c r="BJ124" s="5">
        <f t="shared" ref="BJ124" si="163">SUM(BJ121:BJ123)</f>
        <v>109</v>
      </c>
      <c r="BK124" s="5"/>
      <c r="BL124" s="92"/>
      <c r="BW124" s="7" t="s">
        <v>111</v>
      </c>
      <c r="BX124" s="5">
        <f>SUM(BX121:BX123)</f>
        <v>109</v>
      </c>
      <c r="BY124" s="5"/>
      <c r="BZ124" s="5"/>
      <c r="CA124" s="5"/>
      <c r="CB124" s="5"/>
      <c r="CC124" s="5"/>
      <c r="CD124" s="5">
        <f t="shared" ref="CD124" si="164">SUM(CD121:CD123)</f>
        <v>109</v>
      </c>
      <c r="CE124" s="5"/>
      <c r="CF124" s="92"/>
    </row>
    <row r="125" spans="1:84" x14ac:dyDescent="0.3">
      <c r="BL125" s="93"/>
      <c r="CF125" s="93"/>
    </row>
    <row r="126" spans="1:84" x14ac:dyDescent="0.3">
      <c r="AI126" s="8" t="s">
        <v>118</v>
      </c>
      <c r="AJ126" s="11">
        <f>AJ121/AJ$124</f>
        <v>0.42201834862385323</v>
      </c>
      <c r="AK126" s="11">
        <f t="shared" ref="AK126:AQ126" si="165">AK121/AK$124</f>
        <v>0.47706422018348627</v>
      </c>
      <c r="AL126" s="10">
        <f t="shared" si="165"/>
        <v>0.47706422018348627</v>
      </c>
      <c r="AM126" s="11">
        <f t="shared" si="165"/>
        <v>0.55963302752293576</v>
      </c>
      <c r="AN126" s="10">
        <f t="shared" si="165"/>
        <v>0.45871559633027525</v>
      </c>
      <c r="AO126" s="10">
        <f t="shared" si="165"/>
        <v>0.79816513761467889</v>
      </c>
      <c r="AP126" s="10">
        <f t="shared" si="165"/>
        <v>0.50458715596330272</v>
      </c>
      <c r="AQ126" s="11">
        <f t="shared" si="165"/>
        <v>0.80733944954128445</v>
      </c>
      <c r="BC126" s="8" t="s">
        <v>118</v>
      </c>
      <c r="BD126" s="83">
        <f>BD121/BD$124</f>
        <v>0.94495412844036697</v>
      </c>
      <c r="BE126" s="13"/>
      <c r="BF126" s="13"/>
      <c r="BG126" s="13"/>
      <c r="BH126" s="13"/>
      <c r="BI126" s="13"/>
      <c r="BJ126" s="83">
        <f t="shared" ref="BJ126" si="166">BJ121/BJ$124</f>
        <v>0.41284403669724773</v>
      </c>
      <c r="BK126" s="13"/>
      <c r="BL126" s="94">
        <f>AVERAGE(BD126:BJ126)</f>
        <v>0.67889908256880738</v>
      </c>
      <c r="BW126" s="8" t="s">
        <v>118</v>
      </c>
      <c r="BX126" s="83">
        <f>BX121/BX$124</f>
        <v>0.94495412844036697</v>
      </c>
      <c r="BY126" s="13"/>
      <c r="BZ126" s="13"/>
      <c r="CA126" s="13"/>
      <c r="CB126" s="13"/>
      <c r="CC126" s="13"/>
      <c r="CD126" s="83">
        <f t="shared" ref="CD126" si="167">CD121/CD$124</f>
        <v>0.43119266055045874</v>
      </c>
      <c r="CE126" s="13"/>
      <c r="CF126" s="94">
        <f>AVERAGE(BX126:CD126)</f>
        <v>0.68807339449541283</v>
      </c>
    </row>
    <row r="127" spans="1:84" x14ac:dyDescent="0.3">
      <c r="AI127" s="7" t="s">
        <v>122</v>
      </c>
      <c r="AJ127" s="11">
        <f t="shared" ref="AJ127:AQ128" si="168">AJ122/AJ$124</f>
        <v>0.1834862385321101</v>
      </c>
      <c r="AK127" s="11">
        <f t="shared" si="168"/>
        <v>0.19266055045871561</v>
      </c>
      <c r="AL127" s="10">
        <f t="shared" si="168"/>
        <v>0.19266055045871561</v>
      </c>
      <c r="AM127" s="11">
        <f t="shared" si="168"/>
        <v>0.11926605504587157</v>
      </c>
      <c r="AN127" s="10">
        <f t="shared" si="168"/>
        <v>0.38532110091743121</v>
      </c>
      <c r="AO127" s="10">
        <f t="shared" si="168"/>
        <v>0.16513761467889909</v>
      </c>
      <c r="AP127" s="10">
        <f t="shared" si="168"/>
        <v>0.33944954128440369</v>
      </c>
      <c r="AQ127" s="11">
        <f t="shared" si="168"/>
        <v>0.15596330275229359</v>
      </c>
      <c r="BC127" s="7" t="s">
        <v>166</v>
      </c>
      <c r="BD127" s="83">
        <f t="shared" ref="BD127:BJ127" si="169">BD122/BD$124</f>
        <v>5.5045871559633031E-2</v>
      </c>
      <c r="BE127" s="13"/>
      <c r="BF127" s="13"/>
      <c r="BG127" s="13"/>
      <c r="BH127" s="13"/>
      <c r="BI127" s="13"/>
      <c r="BJ127" s="83">
        <f t="shared" si="169"/>
        <v>0.3577981651376147</v>
      </c>
      <c r="BK127" s="13"/>
      <c r="BL127" s="94">
        <f t="shared" ref="BL127:BL128" si="170">AVERAGE(BD127:BJ127)</f>
        <v>0.20642201834862386</v>
      </c>
      <c r="BW127" s="7" t="s">
        <v>166</v>
      </c>
      <c r="BX127" s="83">
        <f t="shared" ref="BX127" si="171">BX122/BX$124</f>
        <v>5.5045871559633031E-2</v>
      </c>
      <c r="BY127" s="13"/>
      <c r="BZ127" s="13"/>
      <c r="CA127" s="13"/>
      <c r="CB127" s="13"/>
      <c r="CC127" s="13"/>
      <c r="CD127" s="83">
        <f t="shared" ref="CD127" si="172">CD122/CD$124</f>
        <v>0.3577981651376147</v>
      </c>
      <c r="CE127" s="13"/>
      <c r="CF127" s="94">
        <f t="shared" ref="CF127:CF128" si="173">AVERAGE(BX127:CD127)</f>
        <v>0.20642201834862386</v>
      </c>
    </row>
    <row r="128" spans="1:84" x14ac:dyDescent="0.3">
      <c r="AI128" s="9" t="s">
        <v>117</v>
      </c>
      <c r="AJ128" s="10">
        <f t="shared" si="168"/>
        <v>0.39449541284403672</v>
      </c>
      <c r="AK128" s="10">
        <f t="shared" si="168"/>
        <v>0.33027522935779818</v>
      </c>
      <c r="AL128" s="10">
        <f t="shared" si="168"/>
        <v>0.33027522935779818</v>
      </c>
      <c r="AM128" s="10">
        <f t="shared" si="168"/>
        <v>0.32110091743119268</v>
      </c>
      <c r="AN128" s="10">
        <f t="shared" si="168"/>
        <v>0.15596330275229359</v>
      </c>
      <c r="AO128" s="10">
        <f t="shared" si="168"/>
        <v>3.669724770642202E-2</v>
      </c>
      <c r="AP128" s="10">
        <f t="shared" si="168"/>
        <v>0.15596330275229359</v>
      </c>
      <c r="AQ128" s="10">
        <f t="shared" si="168"/>
        <v>3.669724770642202E-2</v>
      </c>
      <c r="BC128" s="9" t="s">
        <v>117</v>
      </c>
      <c r="BD128" s="83">
        <f t="shared" ref="BD128:BJ128" si="174">BD123/BD$124</f>
        <v>0</v>
      </c>
      <c r="BE128" s="13"/>
      <c r="BF128" s="13"/>
      <c r="BG128" s="13"/>
      <c r="BH128" s="13"/>
      <c r="BI128" s="13"/>
      <c r="BJ128" s="83">
        <f t="shared" si="174"/>
        <v>0.22935779816513763</v>
      </c>
      <c r="BK128" s="13"/>
      <c r="BL128" s="94">
        <f t="shared" si="170"/>
        <v>0.11467889908256881</v>
      </c>
      <c r="BW128" s="9" t="s">
        <v>117</v>
      </c>
      <c r="BX128" s="83">
        <f t="shared" ref="BX128" si="175">BX123/BX$124</f>
        <v>0</v>
      </c>
      <c r="BY128" s="13"/>
      <c r="BZ128" s="13"/>
      <c r="CA128" s="13"/>
      <c r="CB128" s="13"/>
      <c r="CC128" s="13"/>
      <c r="CD128" s="83">
        <f t="shared" ref="CD128" si="176">CD123/CD$124</f>
        <v>0.21100917431192662</v>
      </c>
      <c r="CE128" s="13"/>
      <c r="CF128" s="94">
        <f t="shared" si="173"/>
        <v>0.10550458715596331</v>
      </c>
    </row>
    <row r="129" spans="35:84" x14ac:dyDescent="0.3">
      <c r="AI129" s="7" t="s">
        <v>121</v>
      </c>
      <c r="AJ129" s="12">
        <f>SUM(AJ126:AJ128)</f>
        <v>1</v>
      </c>
      <c r="AK129" s="12">
        <f t="shared" ref="AK129:AQ129" si="177">SUM(AK126:AK128)</f>
        <v>1</v>
      </c>
      <c r="AL129" s="12">
        <f t="shared" si="177"/>
        <v>1</v>
      </c>
      <c r="AM129" s="12">
        <f t="shared" si="177"/>
        <v>1</v>
      </c>
      <c r="AN129" s="12">
        <f t="shared" si="177"/>
        <v>1</v>
      </c>
      <c r="AO129" s="12">
        <f t="shared" si="177"/>
        <v>1</v>
      </c>
      <c r="AP129" s="12">
        <f t="shared" si="177"/>
        <v>1</v>
      </c>
      <c r="AQ129" s="12">
        <f t="shared" si="177"/>
        <v>1</v>
      </c>
      <c r="BC129" s="7" t="s">
        <v>121</v>
      </c>
      <c r="BD129" s="12">
        <f>SUM(BD126:BD128)</f>
        <v>1</v>
      </c>
      <c r="BE129" s="12"/>
      <c r="BF129" s="12"/>
      <c r="BG129" s="12"/>
      <c r="BH129" s="12"/>
      <c r="BI129" s="12"/>
      <c r="BJ129" s="12">
        <f t="shared" ref="BJ129" si="178">SUM(BJ126:BJ128)</f>
        <v>1</v>
      </c>
      <c r="BK129" s="12"/>
      <c r="BL129" s="95"/>
      <c r="BW129" s="7" t="s">
        <v>121</v>
      </c>
      <c r="BX129" s="12">
        <f>SUM(BX126:BX128)</f>
        <v>1</v>
      </c>
      <c r="BY129" s="12"/>
      <c r="BZ129" s="12"/>
      <c r="CA129" s="12"/>
      <c r="CB129" s="12"/>
      <c r="CC129" s="12"/>
      <c r="CD129" s="12">
        <f t="shared" ref="CD129" si="179">SUM(CD126:CD128)</f>
        <v>1</v>
      </c>
      <c r="CE129" s="12"/>
      <c r="CF129" s="95"/>
    </row>
    <row r="130" spans="35:84" x14ac:dyDescent="0.3">
      <c r="BL130" s="93"/>
      <c r="CF130" s="93"/>
    </row>
    <row r="131" spans="35:84" x14ac:dyDescent="0.3">
      <c r="AI131" s="7" t="s">
        <v>127</v>
      </c>
      <c r="AJ131" s="5">
        <f>COUNTIF(AJ5:AJ113,"&gt;4000")</f>
        <v>43</v>
      </c>
      <c r="AK131" s="5">
        <f t="shared" ref="AK131:AQ131" si="180">COUNTIF(AK5:AK113,"&gt;4000")</f>
        <v>51</v>
      </c>
      <c r="AL131" s="5">
        <f t="shared" si="180"/>
        <v>49</v>
      </c>
      <c r="AM131" s="5">
        <f t="shared" si="180"/>
        <v>57</v>
      </c>
      <c r="AN131" s="5">
        <f t="shared" si="180"/>
        <v>37</v>
      </c>
      <c r="AO131" s="5">
        <f t="shared" si="180"/>
        <v>84</v>
      </c>
      <c r="AP131" s="5">
        <f t="shared" si="180"/>
        <v>43</v>
      </c>
      <c r="AQ131" s="5">
        <f t="shared" si="180"/>
        <v>84</v>
      </c>
      <c r="BC131" s="7" t="s">
        <v>167</v>
      </c>
      <c r="BD131" s="5"/>
      <c r="BE131" s="84">
        <f>COUNTIF(BE5:BE113,"&gt;700")</f>
        <v>101</v>
      </c>
      <c r="BF131" s="5"/>
      <c r="BG131" s="5"/>
      <c r="BH131" s="5"/>
      <c r="BI131" s="84">
        <f>COUNTIF(BI5:BI113,"&gt;700")</f>
        <v>66</v>
      </c>
      <c r="BJ131" s="5"/>
      <c r="BK131" s="5"/>
      <c r="BL131" s="92"/>
      <c r="BW131" s="7" t="s">
        <v>167</v>
      </c>
      <c r="BX131" s="5"/>
      <c r="BY131" s="84">
        <f>COUNTIF(BY5:BY113,"&gt;700")</f>
        <v>103</v>
      </c>
      <c r="BZ131" s="5"/>
      <c r="CA131" s="5"/>
      <c r="CB131" s="5"/>
      <c r="CC131" s="84">
        <f>COUNTIF(CC5:CC113,"&gt;700")</f>
        <v>72</v>
      </c>
      <c r="CD131" s="5"/>
      <c r="CE131" s="5"/>
      <c r="CF131" s="92"/>
    </row>
    <row r="132" spans="35:84" x14ac:dyDescent="0.3">
      <c r="AI132" s="7" t="s">
        <v>125</v>
      </c>
      <c r="AJ132" s="5">
        <f>COUNTIFS(AJ5:AJ113,"&gt;0",AJ5:AJ113,"&lt;=4000")</f>
        <v>23</v>
      </c>
      <c r="AK132" s="5">
        <f t="shared" ref="AK132:AQ132" si="181">COUNTIFS(AK5:AK113,"&gt;0",AK5:AK113,"&lt;=4000")</f>
        <v>22</v>
      </c>
      <c r="AL132" s="5">
        <f t="shared" si="181"/>
        <v>24</v>
      </c>
      <c r="AM132" s="5">
        <f t="shared" si="181"/>
        <v>17</v>
      </c>
      <c r="AN132" s="5">
        <f t="shared" si="181"/>
        <v>55</v>
      </c>
      <c r="AO132" s="5">
        <f t="shared" si="181"/>
        <v>21</v>
      </c>
      <c r="AP132" s="5">
        <f t="shared" si="181"/>
        <v>49</v>
      </c>
      <c r="AQ132" s="5">
        <f t="shared" si="181"/>
        <v>21</v>
      </c>
      <c r="BC132" s="7" t="s">
        <v>168</v>
      </c>
      <c r="BD132" s="5"/>
      <c r="BE132" s="84">
        <f>COUNTIFS(BE5:BE113,"&gt;0",BE5:BE113,"&lt;=700")</f>
        <v>7</v>
      </c>
      <c r="BF132" s="5"/>
      <c r="BG132" s="5"/>
      <c r="BH132" s="5"/>
      <c r="BI132" s="84">
        <f>COUNTIFS(BI5:BI113,"&gt;0",BI5:BI113,"&lt;=700")</f>
        <v>25</v>
      </c>
      <c r="BJ132" s="5"/>
      <c r="BK132" s="5"/>
      <c r="BL132" s="92"/>
      <c r="BW132" s="7" t="s">
        <v>168</v>
      </c>
      <c r="BX132" s="5"/>
      <c r="BY132" s="84">
        <f>COUNTIFS(BY5:BY113,"&gt;0",BY5:BY113,"&lt;=700")</f>
        <v>5</v>
      </c>
      <c r="BZ132" s="5"/>
      <c r="CA132" s="5"/>
      <c r="CB132" s="5"/>
      <c r="CC132" s="84">
        <f>COUNTIFS(CC5:CC113,"&gt;0",CC5:CC113,"&lt;=700")</f>
        <v>20</v>
      </c>
      <c r="CD132" s="5"/>
      <c r="CE132" s="5"/>
      <c r="CF132" s="92"/>
    </row>
    <row r="133" spans="35:84" x14ac:dyDescent="0.3">
      <c r="AI133" s="7" t="s">
        <v>120</v>
      </c>
      <c r="AJ133" s="5">
        <f>COUNTIF(AJ5:AJ113,"&lt;0")</f>
        <v>43</v>
      </c>
      <c r="AK133" s="5">
        <f t="shared" ref="AK133:AQ133" si="182">COUNTIF(AK5:AK113,"&lt;0")</f>
        <v>36</v>
      </c>
      <c r="AL133" s="5">
        <f t="shared" si="182"/>
        <v>36</v>
      </c>
      <c r="AM133" s="5">
        <f t="shared" si="182"/>
        <v>35</v>
      </c>
      <c r="AN133" s="5">
        <f t="shared" si="182"/>
        <v>17</v>
      </c>
      <c r="AO133" s="5">
        <f t="shared" si="182"/>
        <v>4</v>
      </c>
      <c r="AP133" s="5">
        <f t="shared" si="182"/>
        <v>17</v>
      </c>
      <c r="AQ133" s="5">
        <f t="shared" si="182"/>
        <v>4</v>
      </c>
      <c r="BC133" s="7" t="s">
        <v>120</v>
      </c>
      <c r="BD133" s="5"/>
      <c r="BE133" s="84">
        <f t="shared" ref="BE133:BI133" si="183">COUNTIF(BE5:BE113,"&lt;0")</f>
        <v>1</v>
      </c>
      <c r="BF133" s="5"/>
      <c r="BG133" s="5"/>
      <c r="BH133" s="5"/>
      <c r="BI133" s="84">
        <f t="shared" si="183"/>
        <v>18</v>
      </c>
      <c r="BJ133" s="5"/>
      <c r="BK133" s="5"/>
      <c r="BL133" s="92"/>
      <c r="BW133" s="7" t="s">
        <v>120</v>
      </c>
      <c r="BX133" s="5"/>
      <c r="BY133" s="84">
        <f t="shared" ref="BY133" si="184">COUNTIF(BY5:BY113,"&lt;0")</f>
        <v>1</v>
      </c>
      <c r="BZ133" s="5"/>
      <c r="CA133" s="5"/>
      <c r="CB133" s="5"/>
      <c r="CC133" s="84">
        <f t="shared" ref="CC133" si="185">COUNTIF(CC5:CC113,"&lt;0")</f>
        <v>17</v>
      </c>
      <c r="CD133" s="5"/>
      <c r="CE133" s="5"/>
      <c r="CF133" s="92"/>
    </row>
    <row r="134" spans="35:84" x14ac:dyDescent="0.3">
      <c r="AI134" s="7" t="s">
        <v>111</v>
      </c>
      <c r="AJ134" s="5">
        <f>SUM(AJ131:AJ133)</f>
        <v>109</v>
      </c>
      <c r="AK134" s="5">
        <f t="shared" ref="AK134:AQ134" si="186">SUM(AK131:AK133)</f>
        <v>109</v>
      </c>
      <c r="AL134" s="5">
        <f t="shared" si="186"/>
        <v>109</v>
      </c>
      <c r="AM134" s="5">
        <f t="shared" si="186"/>
        <v>109</v>
      </c>
      <c r="AN134" s="5">
        <f t="shared" si="186"/>
        <v>109</v>
      </c>
      <c r="AO134" s="5">
        <f t="shared" si="186"/>
        <v>109</v>
      </c>
      <c r="AP134" s="5">
        <f t="shared" si="186"/>
        <v>109</v>
      </c>
      <c r="AQ134" s="5">
        <f t="shared" si="186"/>
        <v>109</v>
      </c>
      <c r="BC134" s="7" t="s">
        <v>111</v>
      </c>
      <c r="BD134" s="5"/>
      <c r="BE134" s="5">
        <f t="shared" ref="BE134:BI134" si="187">SUM(BE131:BE133)</f>
        <v>109</v>
      </c>
      <c r="BF134" s="5"/>
      <c r="BG134" s="5"/>
      <c r="BH134" s="5"/>
      <c r="BI134" s="5">
        <f t="shared" si="187"/>
        <v>109</v>
      </c>
      <c r="BJ134" s="5"/>
      <c r="BK134" s="5"/>
      <c r="BL134" s="92"/>
      <c r="BW134" s="7" t="s">
        <v>111</v>
      </c>
      <c r="BX134" s="5"/>
      <c r="BY134" s="5">
        <f t="shared" ref="BY134" si="188">SUM(BY131:BY133)</f>
        <v>109</v>
      </c>
      <c r="BZ134" s="5"/>
      <c r="CA134" s="5"/>
      <c r="CB134" s="5"/>
      <c r="CC134" s="5">
        <f t="shared" ref="CC134" si="189">SUM(CC131:CC133)</f>
        <v>109</v>
      </c>
      <c r="CD134" s="5"/>
      <c r="CE134" s="5"/>
      <c r="CF134" s="92"/>
    </row>
    <row r="135" spans="35:84" x14ac:dyDescent="0.3">
      <c r="BL135" s="93"/>
      <c r="CF135" s="93"/>
    </row>
    <row r="136" spans="35:84" x14ac:dyDescent="0.3">
      <c r="AI136" s="8" t="s">
        <v>118</v>
      </c>
      <c r="AJ136" s="10">
        <f>AJ131/AJ$134</f>
        <v>0.39449541284403672</v>
      </c>
      <c r="AK136" s="13">
        <f t="shared" ref="AK136:AQ138" si="190">AK131/AK$134</f>
        <v>0.46788990825688076</v>
      </c>
      <c r="AL136" s="10">
        <f t="shared" si="190"/>
        <v>0.44954128440366975</v>
      </c>
      <c r="AM136" s="13">
        <f t="shared" si="190"/>
        <v>0.52293577981651373</v>
      </c>
      <c r="AN136" s="10">
        <f t="shared" si="190"/>
        <v>0.33944954128440369</v>
      </c>
      <c r="AO136" s="13">
        <f t="shared" si="190"/>
        <v>0.77064220183486243</v>
      </c>
      <c r="AP136" s="10">
        <f t="shared" si="190"/>
        <v>0.39449541284403672</v>
      </c>
      <c r="AQ136" s="13">
        <f t="shared" si="190"/>
        <v>0.77064220183486243</v>
      </c>
      <c r="BC136" s="8" t="s">
        <v>118</v>
      </c>
      <c r="BD136" s="13"/>
      <c r="BE136" s="85">
        <f t="shared" ref="BE136:BI136" si="191">BE131/BE$134</f>
        <v>0.92660550458715596</v>
      </c>
      <c r="BF136" s="13"/>
      <c r="BG136" s="13"/>
      <c r="BH136" s="13"/>
      <c r="BI136" s="85">
        <f t="shared" si="191"/>
        <v>0.60550458715596334</v>
      </c>
      <c r="BJ136" s="13"/>
      <c r="BK136" s="13"/>
      <c r="BL136" s="96">
        <f>AVERAGE(BE136:BI136)</f>
        <v>0.76605504587155959</v>
      </c>
      <c r="BW136" s="8" t="s">
        <v>118</v>
      </c>
      <c r="BX136" s="13"/>
      <c r="BY136" s="85">
        <f t="shared" ref="BY136" si="192">BY131/BY$134</f>
        <v>0.94495412844036697</v>
      </c>
      <c r="BZ136" s="13"/>
      <c r="CA136" s="13"/>
      <c r="CB136" s="13"/>
      <c r="CC136" s="85">
        <f t="shared" ref="CC136" si="193">CC131/CC$134</f>
        <v>0.66055045871559637</v>
      </c>
      <c r="CD136" s="13"/>
      <c r="CE136" s="13"/>
      <c r="CF136" s="96">
        <f>AVERAGE(BY136:CC136)</f>
        <v>0.80275229357798161</v>
      </c>
    </row>
    <row r="137" spans="35:84" x14ac:dyDescent="0.3">
      <c r="AI137" s="7" t="s">
        <v>125</v>
      </c>
      <c r="AJ137" s="10">
        <f>AJ132/AJ$134</f>
        <v>0.21100917431192662</v>
      </c>
      <c r="AK137" s="13">
        <f t="shared" si="190"/>
        <v>0.20183486238532111</v>
      </c>
      <c r="AL137" s="10">
        <f t="shared" si="190"/>
        <v>0.22018348623853212</v>
      </c>
      <c r="AM137" s="13">
        <f t="shared" si="190"/>
        <v>0.15596330275229359</v>
      </c>
      <c r="AN137" s="10">
        <f t="shared" si="190"/>
        <v>0.50458715596330272</v>
      </c>
      <c r="AO137" s="13">
        <f t="shared" si="190"/>
        <v>0.19266055045871561</v>
      </c>
      <c r="AP137" s="10">
        <f t="shared" si="190"/>
        <v>0.44954128440366975</v>
      </c>
      <c r="AQ137" s="13">
        <f t="shared" si="190"/>
        <v>0.19266055045871561</v>
      </c>
      <c r="BC137" s="7" t="s">
        <v>168</v>
      </c>
      <c r="BD137" s="13"/>
      <c r="BE137" s="85">
        <f t="shared" ref="BE137:BI137" si="194">BE132/BE$134</f>
        <v>6.4220183486238536E-2</v>
      </c>
      <c r="BF137" s="13"/>
      <c r="BG137" s="13"/>
      <c r="BH137" s="13"/>
      <c r="BI137" s="85">
        <f t="shared" si="194"/>
        <v>0.22935779816513763</v>
      </c>
      <c r="BJ137" s="13"/>
      <c r="BK137" s="13"/>
      <c r="BL137" s="96">
        <f t="shared" ref="BL137:BL138" si="195">AVERAGE(BE137:BI137)</f>
        <v>0.14678899082568808</v>
      </c>
      <c r="BW137" s="7" t="s">
        <v>168</v>
      </c>
      <c r="BX137" s="13"/>
      <c r="BY137" s="85">
        <f t="shared" ref="BY137" si="196">BY132/BY$134</f>
        <v>4.5871559633027525E-2</v>
      </c>
      <c r="BZ137" s="13"/>
      <c r="CA137" s="13"/>
      <c r="CB137" s="13"/>
      <c r="CC137" s="85">
        <f t="shared" ref="CC137" si="197">CC132/CC$134</f>
        <v>0.1834862385321101</v>
      </c>
      <c r="CD137" s="13"/>
      <c r="CE137" s="13"/>
      <c r="CF137" s="96">
        <f t="shared" ref="CF137:CF138" si="198">AVERAGE(BY137:CC137)</f>
        <v>0.11467889908256881</v>
      </c>
    </row>
    <row r="138" spans="35:84" x14ac:dyDescent="0.3">
      <c r="AI138" s="9" t="s">
        <v>117</v>
      </c>
      <c r="AJ138" s="10">
        <f>AJ133/AJ$134</f>
        <v>0.39449541284403672</v>
      </c>
      <c r="AK138" s="13">
        <f t="shared" si="190"/>
        <v>0.33027522935779818</v>
      </c>
      <c r="AL138" s="10">
        <f t="shared" si="190"/>
        <v>0.33027522935779818</v>
      </c>
      <c r="AM138" s="13">
        <f t="shared" si="190"/>
        <v>0.32110091743119268</v>
      </c>
      <c r="AN138" s="10">
        <f t="shared" si="190"/>
        <v>0.15596330275229359</v>
      </c>
      <c r="AO138" s="13">
        <f t="shared" si="190"/>
        <v>3.669724770642202E-2</v>
      </c>
      <c r="AP138" s="10">
        <f t="shared" si="190"/>
        <v>0.15596330275229359</v>
      </c>
      <c r="AQ138" s="13">
        <f t="shared" si="190"/>
        <v>3.669724770642202E-2</v>
      </c>
      <c r="BC138" s="9" t="s">
        <v>117</v>
      </c>
      <c r="BD138" s="13"/>
      <c r="BE138" s="85">
        <f t="shared" ref="BE138:BI138" si="199">BE133/BE$134</f>
        <v>9.1743119266055051E-3</v>
      </c>
      <c r="BF138" s="13"/>
      <c r="BG138" s="13"/>
      <c r="BH138" s="13"/>
      <c r="BI138" s="85">
        <f t="shared" si="199"/>
        <v>0.16513761467889909</v>
      </c>
      <c r="BJ138" s="13"/>
      <c r="BK138" s="13"/>
      <c r="BL138" s="96">
        <f t="shared" si="195"/>
        <v>8.7155963302752298E-2</v>
      </c>
      <c r="BW138" s="9" t="s">
        <v>117</v>
      </c>
      <c r="BX138" s="13"/>
      <c r="BY138" s="85">
        <f t="shared" ref="BY138" si="200">BY133/BY$134</f>
        <v>9.1743119266055051E-3</v>
      </c>
      <c r="BZ138" s="13"/>
      <c r="CA138" s="13"/>
      <c r="CB138" s="13"/>
      <c r="CC138" s="85">
        <f t="shared" ref="CC138" si="201">CC133/CC$134</f>
        <v>0.15596330275229359</v>
      </c>
      <c r="CD138" s="13"/>
      <c r="CE138" s="13"/>
      <c r="CF138" s="96">
        <f t="shared" si="198"/>
        <v>8.2568807339449546E-2</v>
      </c>
    </row>
    <row r="139" spans="35:84" x14ac:dyDescent="0.3">
      <c r="AI139" s="7" t="s">
        <v>121</v>
      </c>
      <c r="AJ139" s="14">
        <f>SUM(AJ136:AJ138)</f>
        <v>1</v>
      </c>
      <c r="AK139" s="14">
        <f t="shared" ref="AK139:AQ139" si="202">SUM(AK136:AK138)</f>
        <v>1</v>
      </c>
      <c r="AL139" s="14">
        <f t="shared" si="202"/>
        <v>1</v>
      </c>
      <c r="AM139" s="14">
        <f t="shared" si="202"/>
        <v>1</v>
      </c>
      <c r="AN139" s="14">
        <f t="shared" si="202"/>
        <v>1</v>
      </c>
      <c r="AO139" s="14">
        <f t="shared" si="202"/>
        <v>1</v>
      </c>
      <c r="AP139" s="14">
        <f t="shared" si="202"/>
        <v>1</v>
      </c>
      <c r="AQ139" s="14">
        <f t="shared" si="202"/>
        <v>1</v>
      </c>
      <c r="BC139" s="7" t="s">
        <v>121</v>
      </c>
      <c r="BD139" s="14"/>
      <c r="BE139" s="14">
        <f t="shared" ref="BE139:BI139" si="203">SUM(BE136:BE138)</f>
        <v>1</v>
      </c>
      <c r="BF139" s="14"/>
      <c r="BG139" s="14"/>
      <c r="BH139" s="14"/>
      <c r="BI139" s="14">
        <f t="shared" si="203"/>
        <v>1</v>
      </c>
      <c r="BJ139" s="14"/>
      <c r="BK139" s="14"/>
      <c r="BL139" s="97"/>
      <c r="BW139" s="7" t="s">
        <v>121</v>
      </c>
      <c r="BX139" s="14"/>
      <c r="BY139" s="14">
        <f t="shared" ref="BY139" si="204">SUM(BY136:BY138)</f>
        <v>1</v>
      </c>
      <c r="BZ139" s="14"/>
      <c r="CA139" s="14"/>
      <c r="CB139" s="14"/>
      <c r="CC139" s="14">
        <f t="shared" ref="CC139" si="205">SUM(CC136:CC138)</f>
        <v>1</v>
      </c>
      <c r="CD139" s="14"/>
      <c r="CE139" s="14"/>
      <c r="CF139" s="97"/>
    </row>
    <row r="140" spans="35:84" x14ac:dyDescent="0.3">
      <c r="BL140" s="93"/>
      <c r="CF140" s="93"/>
    </row>
    <row r="141" spans="35:84" x14ac:dyDescent="0.3">
      <c r="AI141" s="7" t="s">
        <v>129</v>
      </c>
      <c r="AJ141" s="5">
        <f>COUNTIF(AJ5:AJ113,"&gt;1250")</f>
        <v>52</v>
      </c>
      <c r="AK141" s="5">
        <f t="shared" ref="AK141:AQ141" si="206">COUNTIF(AK5:AK113,"&gt;1250")</f>
        <v>58</v>
      </c>
      <c r="AL141" s="5">
        <f t="shared" si="206"/>
        <v>55</v>
      </c>
      <c r="AM141" s="5">
        <f t="shared" si="206"/>
        <v>64</v>
      </c>
      <c r="AN141" s="5">
        <f t="shared" si="206"/>
        <v>64</v>
      </c>
      <c r="AO141" s="5">
        <f t="shared" si="206"/>
        <v>91</v>
      </c>
      <c r="AP141" s="5">
        <f t="shared" si="206"/>
        <v>71</v>
      </c>
      <c r="AQ141" s="5">
        <f t="shared" si="206"/>
        <v>93</v>
      </c>
      <c r="BC141" s="7" t="s">
        <v>169</v>
      </c>
      <c r="BD141" s="5"/>
      <c r="BE141" s="5"/>
      <c r="BF141" s="86">
        <f>COUNTIF(BF5:BF113,"&gt;530")</f>
        <v>95</v>
      </c>
      <c r="BG141" s="5"/>
      <c r="BH141" s="86">
        <f>COUNTIF(BH5:BH113,"&gt;530")</f>
        <v>88</v>
      </c>
      <c r="BI141" s="5"/>
      <c r="BJ141" s="5"/>
      <c r="BK141" s="5"/>
      <c r="BL141" s="92"/>
      <c r="BW141" s="7" t="s">
        <v>169</v>
      </c>
      <c r="BX141" s="5"/>
      <c r="BY141" s="5"/>
      <c r="BZ141" s="86">
        <f>COUNTIF(BZ5:BZ113,"&gt;530")</f>
        <v>96</v>
      </c>
      <c r="CA141" s="5"/>
      <c r="CB141" s="86">
        <f>COUNTIF(CB5:CB113,"&gt;530")</f>
        <v>89</v>
      </c>
      <c r="CC141" s="5"/>
      <c r="CD141" s="5"/>
      <c r="CE141" s="5"/>
      <c r="CF141" s="92"/>
    </row>
    <row r="142" spans="35:84" x14ac:dyDescent="0.3">
      <c r="AI142" s="7" t="s">
        <v>130</v>
      </c>
      <c r="AJ142" s="5">
        <f>COUNTIFS(AJ5:AJ113,"&gt;0",AJ5:AJ113,"&lt;=1250")</f>
        <v>14</v>
      </c>
      <c r="AK142" s="5">
        <f t="shared" ref="AK142:AQ142" si="207">COUNTIFS(AK5:AK113,"&gt;0",AK5:AK113,"&lt;=1250")</f>
        <v>15</v>
      </c>
      <c r="AL142" s="5">
        <f t="shared" si="207"/>
        <v>18</v>
      </c>
      <c r="AM142" s="5">
        <f t="shared" si="207"/>
        <v>10</v>
      </c>
      <c r="AN142" s="5">
        <f t="shared" si="207"/>
        <v>28</v>
      </c>
      <c r="AO142" s="5">
        <f t="shared" si="207"/>
        <v>14</v>
      </c>
      <c r="AP142" s="5">
        <f t="shared" si="207"/>
        <v>21</v>
      </c>
      <c r="AQ142" s="5">
        <f t="shared" si="207"/>
        <v>12</v>
      </c>
      <c r="BC142" s="7" t="s">
        <v>170</v>
      </c>
      <c r="BD142" s="5"/>
      <c r="BE142" s="5"/>
      <c r="BF142" s="86">
        <f>COUNTIFS(BF5:BF113,"&gt;0",BF5:BF113,"&lt;=530")</f>
        <v>10</v>
      </c>
      <c r="BG142" s="5"/>
      <c r="BH142" s="86">
        <f>COUNTIFS(BH5:BH113,"&gt;0",BH5:BH113,"&lt;=530")</f>
        <v>7</v>
      </c>
      <c r="BI142" s="5"/>
      <c r="BJ142" s="5"/>
      <c r="BK142" s="5"/>
      <c r="BL142" s="92"/>
      <c r="BW142" s="7" t="s">
        <v>170</v>
      </c>
      <c r="BX142" s="5"/>
      <c r="BY142" s="5"/>
      <c r="BZ142" s="86">
        <f>COUNTIFS(BZ5:BZ113,"&gt;0",BZ5:BZ113,"&lt;=530")</f>
        <v>9</v>
      </c>
      <c r="CA142" s="5"/>
      <c r="CB142" s="86">
        <f>COUNTIFS(CB5:CB113,"&gt;0",CB5:CB113,"&lt;=530")</f>
        <v>8</v>
      </c>
      <c r="CC142" s="5"/>
      <c r="CD142" s="5"/>
      <c r="CE142" s="5"/>
      <c r="CF142" s="92"/>
    </row>
    <row r="143" spans="35:84" x14ac:dyDescent="0.3">
      <c r="AI143" s="7" t="s">
        <v>120</v>
      </c>
      <c r="AJ143" s="5">
        <f>COUNTIF(AJ5:AJ113,"&lt;0")</f>
        <v>43</v>
      </c>
      <c r="AK143" s="5">
        <f t="shared" ref="AK143:AQ143" si="208">COUNTIF(AK5:AK113,"&lt;0")</f>
        <v>36</v>
      </c>
      <c r="AL143" s="5">
        <f t="shared" si="208"/>
        <v>36</v>
      </c>
      <c r="AM143" s="5">
        <f t="shared" si="208"/>
        <v>35</v>
      </c>
      <c r="AN143" s="5">
        <f t="shared" si="208"/>
        <v>17</v>
      </c>
      <c r="AO143" s="5">
        <f t="shared" si="208"/>
        <v>4</v>
      </c>
      <c r="AP143" s="5">
        <f t="shared" si="208"/>
        <v>17</v>
      </c>
      <c r="AQ143" s="5">
        <f t="shared" si="208"/>
        <v>4</v>
      </c>
      <c r="BC143" s="7" t="s">
        <v>120</v>
      </c>
      <c r="BD143" s="5"/>
      <c r="BE143" s="5"/>
      <c r="BF143" s="86">
        <f t="shared" ref="BF143:BH143" si="209">COUNTIF(BF5:BF113,"&lt;0")</f>
        <v>4</v>
      </c>
      <c r="BG143" s="5"/>
      <c r="BH143" s="86">
        <f t="shared" si="209"/>
        <v>14</v>
      </c>
      <c r="BI143" s="5"/>
      <c r="BJ143" s="5"/>
      <c r="BK143" s="5"/>
      <c r="BL143" s="92"/>
      <c r="BW143" s="7" t="s">
        <v>120</v>
      </c>
      <c r="BX143" s="5"/>
      <c r="BY143" s="5"/>
      <c r="BZ143" s="86">
        <f t="shared" ref="BZ143" si="210">COUNTIF(BZ5:BZ113,"&lt;0")</f>
        <v>4</v>
      </c>
      <c r="CA143" s="5"/>
      <c r="CB143" s="86">
        <f t="shared" ref="CB143" si="211">COUNTIF(CB5:CB113,"&lt;0")</f>
        <v>12</v>
      </c>
      <c r="CC143" s="5"/>
      <c r="CD143" s="5"/>
      <c r="CE143" s="5"/>
      <c r="CF143" s="92"/>
    </row>
    <row r="144" spans="35:84" x14ac:dyDescent="0.3">
      <c r="AI144" s="7" t="s">
        <v>111</v>
      </c>
      <c r="AJ144" s="5">
        <f>SUM(AJ141:AJ143)</f>
        <v>109</v>
      </c>
      <c r="AK144" s="5">
        <f t="shared" ref="AK144:AQ144" si="212">SUM(AK141:AK143)</f>
        <v>109</v>
      </c>
      <c r="AL144" s="5">
        <f t="shared" si="212"/>
        <v>109</v>
      </c>
      <c r="AM144" s="5">
        <f t="shared" si="212"/>
        <v>109</v>
      </c>
      <c r="AN144" s="5">
        <f t="shared" si="212"/>
        <v>109</v>
      </c>
      <c r="AO144" s="5">
        <f t="shared" si="212"/>
        <v>109</v>
      </c>
      <c r="AP144" s="5">
        <f t="shared" si="212"/>
        <v>109</v>
      </c>
      <c r="AQ144" s="5">
        <f t="shared" si="212"/>
        <v>109</v>
      </c>
      <c r="BC144" s="7" t="s">
        <v>111</v>
      </c>
      <c r="BD144" s="5"/>
      <c r="BE144" s="5"/>
      <c r="BF144" s="5">
        <f t="shared" ref="BF144:BH144" si="213">SUM(BF141:BF143)</f>
        <v>109</v>
      </c>
      <c r="BG144" s="5"/>
      <c r="BH144" s="5">
        <f t="shared" si="213"/>
        <v>109</v>
      </c>
      <c r="BI144" s="5"/>
      <c r="BJ144" s="5"/>
      <c r="BK144" s="5"/>
      <c r="BL144" s="92"/>
      <c r="BW144" s="7" t="s">
        <v>111</v>
      </c>
      <c r="BX144" s="5"/>
      <c r="BY144" s="5"/>
      <c r="BZ144" s="5">
        <f t="shared" ref="BZ144" si="214">SUM(BZ141:BZ143)</f>
        <v>109</v>
      </c>
      <c r="CA144" s="5"/>
      <c r="CB144" s="5">
        <f t="shared" ref="CB144" si="215">SUM(CB141:CB143)</f>
        <v>109</v>
      </c>
      <c r="CC144" s="5"/>
      <c r="CD144" s="5"/>
      <c r="CE144" s="5"/>
      <c r="CF144" s="92"/>
    </row>
    <row r="145" spans="35:84" x14ac:dyDescent="0.3">
      <c r="BL145" s="93"/>
      <c r="CF145" s="93"/>
    </row>
    <row r="146" spans="35:84" x14ac:dyDescent="0.3">
      <c r="AI146" s="8" t="s">
        <v>118</v>
      </c>
      <c r="AJ146" s="10">
        <f>AJ141/AJ$144</f>
        <v>0.47706422018348627</v>
      </c>
      <c r="AK146" s="13">
        <f t="shared" ref="AK146:AQ148" si="216">AK141/AK$144</f>
        <v>0.5321100917431193</v>
      </c>
      <c r="AL146" s="10">
        <f t="shared" si="216"/>
        <v>0.50458715596330272</v>
      </c>
      <c r="AM146" s="13">
        <f t="shared" si="216"/>
        <v>0.58715596330275233</v>
      </c>
      <c r="AN146" s="10">
        <f t="shared" si="216"/>
        <v>0.58715596330275233</v>
      </c>
      <c r="AO146" s="13">
        <f t="shared" si="216"/>
        <v>0.83486238532110091</v>
      </c>
      <c r="AP146" s="10">
        <f t="shared" si="216"/>
        <v>0.65137614678899081</v>
      </c>
      <c r="AQ146" s="13">
        <f t="shared" si="216"/>
        <v>0.85321100917431192</v>
      </c>
      <c r="BC146" s="8" t="s">
        <v>118</v>
      </c>
      <c r="BD146" s="13"/>
      <c r="BE146" s="13"/>
      <c r="BF146" s="10">
        <f t="shared" ref="BF146:BH146" si="217">BF141/BF$144</f>
        <v>0.87155963302752293</v>
      </c>
      <c r="BG146" s="13"/>
      <c r="BH146" s="10">
        <f t="shared" si="217"/>
        <v>0.80733944954128445</v>
      </c>
      <c r="BI146" s="13"/>
      <c r="BJ146" s="13"/>
      <c r="BK146" s="13"/>
      <c r="BL146" s="98">
        <f>AVERAGE(BE146:BI146)</f>
        <v>0.83944954128440363</v>
      </c>
      <c r="BW146" s="8" t="s">
        <v>118</v>
      </c>
      <c r="BX146" s="13"/>
      <c r="BY146" s="13"/>
      <c r="BZ146" s="10">
        <f t="shared" ref="BZ146" si="218">BZ141/BZ$144</f>
        <v>0.88073394495412849</v>
      </c>
      <c r="CA146" s="13"/>
      <c r="CB146" s="10">
        <f t="shared" ref="CB146" si="219">CB141/CB$144</f>
        <v>0.8165137614678899</v>
      </c>
      <c r="CC146" s="13"/>
      <c r="CD146" s="13"/>
      <c r="CE146" s="13"/>
      <c r="CF146" s="98">
        <f>AVERAGE(BY146:CC146)</f>
        <v>0.84862385321100919</v>
      </c>
    </row>
    <row r="147" spans="35:84" x14ac:dyDescent="0.3">
      <c r="AI147" s="7" t="s">
        <v>130</v>
      </c>
      <c r="AJ147" s="10">
        <f>AJ142/AJ$144</f>
        <v>0.12844036697247707</v>
      </c>
      <c r="AK147" s="13">
        <f t="shared" si="216"/>
        <v>0.13761467889908258</v>
      </c>
      <c r="AL147" s="10">
        <f t="shared" si="216"/>
        <v>0.16513761467889909</v>
      </c>
      <c r="AM147" s="13">
        <f t="shared" si="216"/>
        <v>9.1743119266055051E-2</v>
      </c>
      <c r="AN147" s="10">
        <f t="shared" si="216"/>
        <v>0.25688073394495414</v>
      </c>
      <c r="AO147" s="13">
        <f t="shared" si="216"/>
        <v>0.12844036697247707</v>
      </c>
      <c r="AP147" s="10">
        <f t="shared" si="216"/>
        <v>0.19266055045871561</v>
      </c>
      <c r="AQ147" s="13">
        <f t="shared" si="216"/>
        <v>0.11009174311926606</v>
      </c>
      <c r="BC147" s="7" t="s">
        <v>170</v>
      </c>
      <c r="BD147" s="13"/>
      <c r="BE147" s="13"/>
      <c r="BF147" s="10">
        <f t="shared" ref="BF147:BH147" si="220">BF142/BF$144</f>
        <v>9.1743119266055051E-2</v>
      </c>
      <c r="BG147" s="13"/>
      <c r="BH147" s="10">
        <f t="shared" si="220"/>
        <v>6.4220183486238536E-2</v>
      </c>
      <c r="BI147" s="13"/>
      <c r="BJ147" s="13"/>
      <c r="BK147" s="13"/>
      <c r="BL147" s="98">
        <f t="shared" ref="BL147:BL148" si="221">AVERAGE(BE147:BI147)</f>
        <v>7.7981651376146793E-2</v>
      </c>
      <c r="BW147" s="7" t="s">
        <v>170</v>
      </c>
      <c r="BX147" s="13"/>
      <c r="BY147" s="13"/>
      <c r="BZ147" s="10">
        <f t="shared" ref="BZ147" si="222">BZ142/BZ$144</f>
        <v>8.2568807339449546E-2</v>
      </c>
      <c r="CA147" s="13"/>
      <c r="CB147" s="10">
        <f t="shared" ref="CB147" si="223">CB142/CB$144</f>
        <v>7.3394495412844041E-2</v>
      </c>
      <c r="CC147" s="13"/>
      <c r="CD147" s="13"/>
      <c r="CE147" s="13"/>
      <c r="CF147" s="98">
        <f t="shared" ref="CF147:CF148" si="224">AVERAGE(BY147:CC147)</f>
        <v>7.7981651376146793E-2</v>
      </c>
    </row>
    <row r="148" spans="35:84" x14ac:dyDescent="0.3">
      <c r="AI148" s="9" t="s">
        <v>117</v>
      </c>
      <c r="AJ148" s="10">
        <f>AJ143/AJ$144</f>
        <v>0.39449541284403672</v>
      </c>
      <c r="AK148" s="13">
        <f t="shared" si="216"/>
        <v>0.33027522935779818</v>
      </c>
      <c r="AL148" s="10">
        <f t="shared" si="216"/>
        <v>0.33027522935779818</v>
      </c>
      <c r="AM148" s="13">
        <f t="shared" si="216"/>
        <v>0.32110091743119268</v>
      </c>
      <c r="AN148" s="10">
        <f t="shared" si="216"/>
        <v>0.15596330275229359</v>
      </c>
      <c r="AO148" s="13">
        <f t="shared" si="216"/>
        <v>3.669724770642202E-2</v>
      </c>
      <c r="AP148" s="10">
        <f t="shared" si="216"/>
        <v>0.15596330275229359</v>
      </c>
      <c r="AQ148" s="13">
        <f t="shared" si="216"/>
        <v>3.669724770642202E-2</v>
      </c>
      <c r="BC148" s="9" t="s">
        <v>117</v>
      </c>
      <c r="BD148" s="13"/>
      <c r="BE148" s="13"/>
      <c r="BF148" s="10">
        <f t="shared" ref="BF148:BH148" si="225">BF143/BF$144</f>
        <v>3.669724770642202E-2</v>
      </c>
      <c r="BG148" s="13"/>
      <c r="BH148" s="10">
        <f t="shared" si="225"/>
        <v>0.12844036697247707</v>
      </c>
      <c r="BI148" s="13"/>
      <c r="BJ148" s="13"/>
      <c r="BK148" s="13"/>
      <c r="BL148" s="98">
        <f t="shared" si="221"/>
        <v>8.2568807339449546E-2</v>
      </c>
      <c r="BW148" s="9" t="s">
        <v>117</v>
      </c>
      <c r="BX148" s="13"/>
      <c r="BY148" s="13"/>
      <c r="BZ148" s="10">
        <f t="shared" ref="BZ148" si="226">BZ143/BZ$144</f>
        <v>3.669724770642202E-2</v>
      </c>
      <c r="CA148" s="13"/>
      <c r="CB148" s="10">
        <f t="shared" ref="CB148" si="227">CB143/CB$144</f>
        <v>0.11009174311926606</v>
      </c>
      <c r="CC148" s="13"/>
      <c r="CD148" s="13"/>
      <c r="CE148" s="13"/>
      <c r="CF148" s="98">
        <f t="shared" si="224"/>
        <v>7.3394495412844041E-2</v>
      </c>
    </row>
    <row r="149" spans="35:84" x14ac:dyDescent="0.3">
      <c r="AI149" s="7" t="s">
        <v>121</v>
      </c>
      <c r="AJ149" s="12">
        <f>SUM(AJ146:AJ148)</f>
        <v>1</v>
      </c>
      <c r="AK149" s="12">
        <f t="shared" ref="AK149:AQ149" si="228">SUM(AK146:AK148)</f>
        <v>1</v>
      </c>
      <c r="AL149" s="12">
        <f t="shared" si="228"/>
        <v>1</v>
      </c>
      <c r="AM149" s="12">
        <f t="shared" si="228"/>
        <v>1</v>
      </c>
      <c r="AN149" s="12">
        <f t="shared" si="228"/>
        <v>1</v>
      </c>
      <c r="AO149" s="12">
        <f t="shared" si="228"/>
        <v>1</v>
      </c>
      <c r="AP149" s="12">
        <f t="shared" si="228"/>
        <v>1</v>
      </c>
      <c r="AQ149" s="12">
        <f t="shared" si="228"/>
        <v>1</v>
      </c>
      <c r="BC149" s="7" t="s">
        <v>121</v>
      </c>
      <c r="BD149" s="12"/>
      <c r="BE149" s="12"/>
      <c r="BF149" s="12">
        <f t="shared" ref="BF149:BH149" si="229">SUM(BF146:BF148)</f>
        <v>1</v>
      </c>
      <c r="BG149" s="12"/>
      <c r="BH149" s="12">
        <f t="shared" si="229"/>
        <v>1</v>
      </c>
      <c r="BI149" s="12"/>
      <c r="BJ149" s="12"/>
      <c r="BK149" s="12"/>
      <c r="BL149" s="95"/>
      <c r="BW149" s="7" t="s">
        <v>121</v>
      </c>
      <c r="BX149" s="12"/>
      <c r="BY149" s="12"/>
      <c r="BZ149" s="12">
        <f t="shared" ref="BZ149" si="230">SUM(BZ146:BZ148)</f>
        <v>1</v>
      </c>
      <c r="CA149" s="12"/>
      <c r="CB149" s="12">
        <f t="shared" ref="CB149" si="231">SUM(CB146:CB148)</f>
        <v>1</v>
      </c>
      <c r="CC149" s="12"/>
      <c r="CD149" s="12"/>
      <c r="CE149" s="12"/>
      <c r="CF149" s="95"/>
    </row>
    <row r="150" spans="35:84" x14ac:dyDescent="0.3">
      <c r="BL150" s="93"/>
      <c r="CF150" s="93"/>
    </row>
    <row r="151" spans="35:84" x14ac:dyDescent="0.3">
      <c r="BC151" s="7" t="s">
        <v>193</v>
      </c>
      <c r="BD151" s="5"/>
      <c r="BE151" s="5"/>
      <c r="BF151" s="5"/>
      <c r="BG151" s="87">
        <f>COUNTIF(BG5:BG113,"&gt;370")</f>
        <v>94</v>
      </c>
      <c r="BH151" s="5"/>
      <c r="BI151" s="5"/>
      <c r="BJ151" s="5"/>
      <c r="BK151" s="5"/>
      <c r="BL151" s="92"/>
      <c r="BW151" s="7" t="s">
        <v>193</v>
      </c>
      <c r="BX151" s="5"/>
      <c r="BY151" s="5"/>
      <c r="BZ151" s="5"/>
      <c r="CA151" s="87">
        <f>COUNTIF(CA5:CA113,"&gt;370")</f>
        <v>94</v>
      </c>
      <c r="CB151" s="5"/>
      <c r="CC151" s="5"/>
      <c r="CD151" s="5"/>
      <c r="CE151" s="5"/>
      <c r="CF151" s="92"/>
    </row>
    <row r="152" spans="35:84" x14ac:dyDescent="0.3">
      <c r="BC152" s="7" t="s">
        <v>176</v>
      </c>
      <c r="BD152" s="5"/>
      <c r="BE152" s="5"/>
      <c r="BF152" s="5"/>
      <c r="BG152" s="87">
        <f>COUNTIFS(BG5:BG113,"&gt;0",BG5:BG113,"&lt;=370")</f>
        <v>5</v>
      </c>
      <c r="BH152" s="5"/>
      <c r="BI152" s="5"/>
      <c r="BJ152" s="5"/>
      <c r="BK152" s="5"/>
      <c r="BL152" s="92"/>
      <c r="BW152" s="7" t="s">
        <v>176</v>
      </c>
      <c r="BX152" s="5"/>
      <c r="BY152" s="5"/>
      <c r="BZ152" s="5"/>
      <c r="CA152" s="87">
        <f>COUNTIFS(CA5:CA113,"&gt;0",CA5:CA113,"&lt;=370")</f>
        <v>7</v>
      </c>
      <c r="CB152" s="5"/>
      <c r="CC152" s="5"/>
      <c r="CD152" s="5"/>
      <c r="CE152" s="5"/>
      <c r="CF152" s="92"/>
    </row>
    <row r="153" spans="35:84" x14ac:dyDescent="0.3">
      <c r="BC153" s="7" t="s">
        <v>120</v>
      </c>
      <c r="BD153" s="5"/>
      <c r="BE153" s="5"/>
      <c r="BF153" s="5"/>
      <c r="BG153" s="87">
        <f>COUNTIF(BG5:BG113,"&lt;0")</f>
        <v>10</v>
      </c>
      <c r="BH153" s="5"/>
      <c r="BI153" s="5"/>
      <c r="BJ153" s="5"/>
      <c r="BK153" s="5"/>
      <c r="BL153" s="92"/>
      <c r="BW153" s="7" t="s">
        <v>120</v>
      </c>
      <c r="BX153" s="5"/>
      <c r="BY153" s="5"/>
      <c r="BZ153" s="5"/>
      <c r="CA153" s="87">
        <f>COUNTIF(CA5:CA113,"&lt;0")</f>
        <v>8</v>
      </c>
      <c r="CB153" s="5"/>
      <c r="CC153" s="5"/>
      <c r="CD153" s="5"/>
      <c r="CE153" s="5"/>
      <c r="CF153" s="92"/>
    </row>
    <row r="154" spans="35:84" x14ac:dyDescent="0.3">
      <c r="BC154" s="7" t="s">
        <v>111</v>
      </c>
      <c r="BD154" s="5"/>
      <c r="BE154" s="5"/>
      <c r="BF154" s="5"/>
      <c r="BG154" s="5">
        <f t="shared" ref="BG154" si="232">SUM(BG151:BG153)</f>
        <v>109</v>
      </c>
      <c r="BH154" s="5"/>
      <c r="BI154" s="5"/>
      <c r="BJ154" s="5"/>
      <c r="BK154" s="5"/>
      <c r="BL154" s="92"/>
      <c r="BW154" s="7" t="s">
        <v>111</v>
      </c>
      <c r="BX154" s="5"/>
      <c r="BY154" s="5"/>
      <c r="BZ154" s="5"/>
      <c r="CA154" s="5">
        <f t="shared" ref="CA154" si="233">SUM(CA151:CA153)</f>
        <v>109</v>
      </c>
      <c r="CB154" s="5"/>
      <c r="CC154" s="5"/>
      <c r="CD154" s="5"/>
      <c r="CE154" s="5"/>
      <c r="CF154" s="92"/>
    </row>
    <row r="155" spans="35:84" x14ac:dyDescent="0.3">
      <c r="BL155" s="93"/>
      <c r="CF155" s="93"/>
    </row>
    <row r="156" spans="35:84" x14ac:dyDescent="0.3">
      <c r="BC156" s="8" t="s">
        <v>118</v>
      </c>
      <c r="BD156" s="13"/>
      <c r="BE156" s="13"/>
      <c r="BF156" s="13"/>
      <c r="BG156" s="88">
        <f>BG151/BG$154</f>
        <v>0.86238532110091748</v>
      </c>
      <c r="BH156" s="13"/>
      <c r="BI156" s="13"/>
      <c r="BJ156" s="13"/>
      <c r="BK156" s="13"/>
      <c r="BL156" s="99">
        <v>0.86238532110091803</v>
      </c>
      <c r="BW156" s="8" t="s">
        <v>118</v>
      </c>
      <c r="BX156" s="13"/>
      <c r="BY156" s="13"/>
      <c r="BZ156" s="13"/>
      <c r="CA156" s="88">
        <f>CA151/CA$154</f>
        <v>0.86238532110091748</v>
      </c>
      <c r="CB156" s="13"/>
      <c r="CC156" s="13"/>
      <c r="CD156" s="13"/>
      <c r="CE156" s="13"/>
      <c r="CF156" s="99">
        <v>0.86238532110091803</v>
      </c>
    </row>
    <row r="157" spans="35:84" x14ac:dyDescent="0.3">
      <c r="BC157" s="7" t="s">
        <v>176</v>
      </c>
      <c r="BD157" s="13"/>
      <c r="BE157" s="13"/>
      <c r="BF157" s="13"/>
      <c r="BG157" s="88">
        <f>BG152/BG$154</f>
        <v>4.5871559633027525E-2</v>
      </c>
      <c r="BH157" s="13"/>
      <c r="BI157" s="13"/>
      <c r="BJ157" s="13"/>
      <c r="BK157" s="13"/>
      <c r="BL157" s="99">
        <v>4.5871559633027525E-2</v>
      </c>
      <c r="BW157" s="7" t="s">
        <v>176</v>
      </c>
      <c r="BX157" s="13"/>
      <c r="BY157" s="13"/>
      <c r="BZ157" s="13"/>
      <c r="CA157" s="88">
        <f>CA152/CA$154</f>
        <v>6.4220183486238536E-2</v>
      </c>
      <c r="CB157" s="13"/>
      <c r="CC157" s="13"/>
      <c r="CD157" s="13"/>
      <c r="CE157" s="13"/>
      <c r="CF157" s="99">
        <v>4.5871559633027525E-2</v>
      </c>
    </row>
    <row r="158" spans="35:84" x14ac:dyDescent="0.3">
      <c r="BC158" s="9" t="s">
        <v>117</v>
      </c>
      <c r="BD158" s="13"/>
      <c r="BE158" s="13"/>
      <c r="BF158" s="13"/>
      <c r="BG158" s="88">
        <f>BG153/BG$154</f>
        <v>9.1743119266055051E-2</v>
      </c>
      <c r="BH158" s="13"/>
      <c r="BI158" s="13"/>
      <c r="BJ158" s="13"/>
      <c r="BK158" s="13"/>
      <c r="BL158" s="99">
        <v>9.1743119266055051E-2</v>
      </c>
      <c r="BW158" s="9" t="s">
        <v>117</v>
      </c>
      <c r="BX158" s="13"/>
      <c r="BY158" s="13"/>
      <c r="BZ158" s="13"/>
      <c r="CA158" s="88">
        <f>CA153/CA$154</f>
        <v>7.3394495412844041E-2</v>
      </c>
      <c r="CB158" s="13"/>
      <c r="CC158" s="13"/>
      <c r="CD158" s="13"/>
      <c r="CE158" s="13"/>
      <c r="CF158" s="99">
        <v>9.1743119266055051E-2</v>
      </c>
    </row>
    <row r="159" spans="35:84" ht="15" thickBot="1" x14ac:dyDescent="0.35">
      <c r="BC159" s="7" t="s">
        <v>121</v>
      </c>
      <c r="BD159" s="12"/>
      <c r="BE159" s="12"/>
      <c r="BF159" s="12"/>
      <c r="BG159" s="12">
        <f t="shared" ref="BG159" si="234">SUM(BG156:BG158)</f>
        <v>1</v>
      </c>
      <c r="BH159" s="12"/>
      <c r="BI159" s="12"/>
      <c r="BJ159" s="12"/>
      <c r="BK159" s="12"/>
      <c r="BL159" s="100"/>
      <c r="BW159" s="7" t="s">
        <v>121</v>
      </c>
      <c r="BX159" s="12"/>
      <c r="BY159" s="12"/>
      <c r="BZ159" s="12"/>
      <c r="CA159" s="12">
        <f t="shared" ref="CA159" si="235">SUM(CA156:CA158)</f>
        <v>1</v>
      </c>
      <c r="CB159" s="12"/>
      <c r="CC159" s="12"/>
      <c r="CD159" s="12"/>
      <c r="CE159" s="12"/>
      <c r="CF159" s="100"/>
    </row>
    <row r="161" spans="55:78" x14ac:dyDescent="0.3">
      <c r="BC161" s="2" t="s">
        <v>175</v>
      </c>
      <c r="BO161" s="106" t="s">
        <v>184</v>
      </c>
    </row>
    <row r="162" spans="55:78" x14ac:dyDescent="0.3">
      <c r="BC162" t="s">
        <v>185</v>
      </c>
      <c r="BF162" t="s">
        <v>186</v>
      </c>
      <c r="BI162" t="s">
        <v>187</v>
      </c>
      <c r="BL162" t="s">
        <v>188</v>
      </c>
      <c r="BO162" s="102" t="s">
        <v>185</v>
      </c>
      <c r="BR162" t="s">
        <v>186</v>
      </c>
      <c r="BU162" t="s">
        <v>187</v>
      </c>
      <c r="BX162" t="s">
        <v>188</v>
      </c>
    </row>
    <row r="163" spans="55:78" x14ac:dyDescent="0.3">
      <c r="BC163" t="s">
        <v>189</v>
      </c>
      <c r="BF163" t="s">
        <v>190</v>
      </c>
      <c r="BI163" t="s">
        <v>191</v>
      </c>
      <c r="BL163" t="s">
        <v>192</v>
      </c>
      <c r="BO163" s="102" t="s">
        <v>189</v>
      </c>
      <c r="BR163" t="s">
        <v>190</v>
      </c>
      <c r="BU163" t="s">
        <v>191</v>
      </c>
      <c r="BX163" t="s">
        <v>192</v>
      </c>
    </row>
    <row r="164" spans="55:78" x14ac:dyDescent="0.3">
      <c r="BC164" t="s">
        <v>172</v>
      </c>
      <c r="BD164" t="s">
        <v>173</v>
      </c>
      <c r="BE164" t="s">
        <v>174</v>
      </c>
      <c r="BF164" t="s">
        <v>172</v>
      </c>
      <c r="BG164" t="s">
        <v>173</v>
      </c>
      <c r="BH164" t="s">
        <v>174</v>
      </c>
      <c r="BI164" t="s">
        <v>172</v>
      </c>
      <c r="BJ164" t="s">
        <v>173</v>
      </c>
      <c r="BK164" t="s">
        <v>174</v>
      </c>
      <c r="BL164" t="s">
        <v>172</v>
      </c>
      <c r="BM164" t="s">
        <v>173</v>
      </c>
      <c r="BN164" t="s">
        <v>174</v>
      </c>
      <c r="BO164" s="102" t="s">
        <v>172</v>
      </c>
      <c r="BP164" t="s">
        <v>173</v>
      </c>
      <c r="BQ164" t="s">
        <v>174</v>
      </c>
      <c r="BR164" t="s">
        <v>172</v>
      </c>
      <c r="BS164" t="s">
        <v>173</v>
      </c>
      <c r="BT164" t="s">
        <v>174</v>
      </c>
      <c r="BU164" t="s">
        <v>172</v>
      </c>
      <c r="BV164" t="s">
        <v>173</v>
      </c>
      <c r="BW164" t="s">
        <v>174</v>
      </c>
      <c r="BX164" t="s">
        <v>172</v>
      </c>
      <c r="BY164" t="s">
        <v>173</v>
      </c>
      <c r="BZ164" t="s">
        <v>174</v>
      </c>
    </row>
    <row r="165" spans="55:78" x14ac:dyDescent="0.3">
      <c r="BC165" s="12">
        <f>$BL$126</f>
        <v>0.67889908256880738</v>
      </c>
      <c r="BD165" s="12">
        <f>$BL$127</f>
        <v>0.20642201834862386</v>
      </c>
      <c r="BE165" s="12">
        <f>$BL$128</f>
        <v>0.11467889908256881</v>
      </c>
      <c r="BF165" s="12">
        <f>$BL$136</f>
        <v>0.76605504587155959</v>
      </c>
      <c r="BG165" s="12">
        <f>$BL$137</f>
        <v>0.14678899082568808</v>
      </c>
      <c r="BH165" s="12">
        <f>$BL$138</f>
        <v>8.7155963302752298E-2</v>
      </c>
      <c r="BI165" s="12">
        <f>$BL$146</f>
        <v>0.83944954128440363</v>
      </c>
      <c r="BJ165" s="12">
        <f>$BL$147</f>
        <v>7.7981651376146793E-2</v>
      </c>
      <c r="BK165" s="12">
        <f>$BL$148</f>
        <v>8.2568807339449546E-2</v>
      </c>
      <c r="BL165" s="12">
        <f>$BL$156</f>
        <v>0.86238532110091803</v>
      </c>
      <c r="BM165" s="12">
        <f>$BL$157</f>
        <v>4.5871559633027525E-2</v>
      </c>
      <c r="BN165" s="12">
        <f>$BL$158</f>
        <v>9.1743119266055051E-2</v>
      </c>
      <c r="BO165" s="103">
        <f>CF126</f>
        <v>0.68807339449541283</v>
      </c>
      <c r="BP165" s="12">
        <f>CF127</f>
        <v>0.20642201834862386</v>
      </c>
      <c r="BQ165" s="12">
        <f>CF128</f>
        <v>0.10550458715596331</v>
      </c>
      <c r="BR165" s="12">
        <f>CF136</f>
        <v>0.80275229357798161</v>
      </c>
      <c r="BS165" s="12">
        <f>CF137</f>
        <v>0.11467889908256881</v>
      </c>
      <c r="BT165" s="12">
        <f>CF138</f>
        <v>8.2568807339449546E-2</v>
      </c>
      <c r="BU165" s="12">
        <f>CF146</f>
        <v>0.84862385321100919</v>
      </c>
      <c r="BV165" s="12">
        <f>CF147</f>
        <v>7.7981651376146793E-2</v>
      </c>
      <c r="BW165" s="12">
        <f>CF148</f>
        <v>7.3394495412844041E-2</v>
      </c>
      <c r="BX165" s="12">
        <f>CF156</f>
        <v>0.86238532110091803</v>
      </c>
      <c r="BY165" s="12">
        <f>CF157</f>
        <v>4.5871559633027525E-2</v>
      </c>
      <c r="BZ165" s="12">
        <f>CF158</f>
        <v>9.1743119266055051E-2</v>
      </c>
    </row>
    <row r="191" spans="55:94" x14ac:dyDescent="0.3">
      <c r="BC191" s="2" t="s">
        <v>175</v>
      </c>
      <c r="BX191" s="106" t="s">
        <v>184</v>
      </c>
    </row>
    <row r="192" spans="55:94" x14ac:dyDescent="0.3">
      <c r="BC192" t="s">
        <v>194</v>
      </c>
      <c r="BF192" t="s">
        <v>195</v>
      </c>
      <c r="BI192" t="s">
        <v>196</v>
      </c>
      <c r="BL192" t="s">
        <v>188</v>
      </c>
      <c r="BO192" t="s">
        <v>197</v>
      </c>
      <c r="BR192" t="s">
        <v>198</v>
      </c>
      <c r="BU192" t="s">
        <v>199</v>
      </c>
      <c r="BX192" s="102" t="s">
        <v>194</v>
      </c>
      <c r="CA192" t="s">
        <v>195</v>
      </c>
      <c r="CD192" t="s">
        <v>196</v>
      </c>
      <c r="CG192" t="s">
        <v>188</v>
      </c>
      <c r="CJ192" t="s">
        <v>197</v>
      </c>
      <c r="CM192" t="s">
        <v>198</v>
      </c>
      <c r="CP192" t="s">
        <v>199</v>
      </c>
    </row>
    <row r="193" spans="55:96" x14ac:dyDescent="0.3">
      <c r="BC193" t="s">
        <v>189</v>
      </c>
      <c r="BF193" t="s">
        <v>190</v>
      </c>
      <c r="BI193" t="s">
        <v>191</v>
      </c>
      <c r="BL193" t="s">
        <v>192</v>
      </c>
      <c r="BO193" t="s">
        <v>191</v>
      </c>
      <c r="BR193" t="s">
        <v>190</v>
      </c>
      <c r="BU193" t="s">
        <v>189</v>
      </c>
      <c r="BX193" s="102" t="s">
        <v>189</v>
      </c>
      <c r="CA193" t="s">
        <v>190</v>
      </c>
      <c r="CD193" t="s">
        <v>191</v>
      </c>
      <c r="CG193" t="s">
        <v>192</v>
      </c>
      <c r="CJ193" t="s">
        <v>191</v>
      </c>
      <c r="CM193" t="s">
        <v>190</v>
      </c>
      <c r="CP193" t="s">
        <v>189</v>
      </c>
    </row>
    <row r="194" spans="55:96" x14ac:dyDescent="0.3">
      <c r="BC194" t="s">
        <v>172</v>
      </c>
      <c r="BD194" t="s">
        <v>173</v>
      </c>
      <c r="BE194" t="s">
        <v>174</v>
      </c>
      <c r="BF194" t="s">
        <v>172</v>
      </c>
      <c r="BG194" t="s">
        <v>173</v>
      </c>
      <c r="BH194" t="s">
        <v>174</v>
      </c>
      <c r="BI194" t="s">
        <v>172</v>
      </c>
      <c r="BJ194" t="s">
        <v>173</v>
      </c>
      <c r="BK194" t="s">
        <v>174</v>
      </c>
      <c r="BL194" t="s">
        <v>172</v>
      </c>
      <c r="BM194" t="s">
        <v>173</v>
      </c>
      <c r="BN194" t="s">
        <v>174</v>
      </c>
      <c r="BO194" t="s">
        <v>172</v>
      </c>
      <c r="BP194" t="s">
        <v>173</v>
      </c>
      <c r="BQ194" t="s">
        <v>174</v>
      </c>
      <c r="BR194" t="s">
        <v>172</v>
      </c>
      <c r="BS194" t="s">
        <v>173</v>
      </c>
      <c r="BT194" t="s">
        <v>174</v>
      </c>
      <c r="BU194" t="s">
        <v>172</v>
      </c>
      <c r="BV194" t="s">
        <v>173</v>
      </c>
      <c r="BW194" t="s">
        <v>174</v>
      </c>
      <c r="BX194" s="102" t="s">
        <v>172</v>
      </c>
      <c r="BY194" t="s">
        <v>173</v>
      </c>
      <c r="BZ194" t="s">
        <v>174</v>
      </c>
      <c r="CA194" t="s">
        <v>172</v>
      </c>
      <c r="CB194" t="s">
        <v>173</v>
      </c>
      <c r="CC194" t="s">
        <v>174</v>
      </c>
      <c r="CD194" t="s">
        <v>172</v>
      </c>
      <c r="CE194" t="s">
        <v>173</v>
      </c>
      <c r="CF194" t="s">
        <v>174</v>
      </c>
      <c r="CG194" t="s">
        <v>172</v>
      </c>
      <c r="CH194" t="s">
        <v>173</v>
      </c>
      <c r="CI194" t="s">
        <v>174</v>
      </c>
      <c r="CJ194" s="32" t="s">
        <v>172</v>
      </c>
      <c r="CK194" s="32" t="s">
        <v>173</v>
      </c>
      <c r="CL194" s="32" t="s">
        <v>174</v>
      </c>
      <c r="CM194" s="32" t="s">
        <v>172</v>
      </c>
      <c r="CN194" s="32" t="s">
        <v>173</v>
      </c>
      <c r="CO194" s="32" t="s">
        <v>174</v>
      </c>
      <c r="CP194" s="32" t="s">
        <v>172</v>
      </c>
      <c r="CQ194" s="32" t="s">
        <v>173</v>
      </c>
      <c r="CR194" s="32" t="s">
        <v>174</v>
      </c>
    </row>
    <row r="195" spans="55:96" x14ac:dyDescent="0.3">
      <c r="BC195" s="12">
        <f>BD126</f>
        <v>0.94495412844036697</v>
      </c>
      <c r="BD195" s="12">
        <f>BD127</f>
        <v>5.5045871559633031E-2</v>
      </c>
      <c r="BE195" s="12">
        <f>BD128</f>
        <v>0</v>
      </c>
      <c r="BF195" s="12">
        <f>BE136</f>
        <v>0.92660550458715596</v>
      </c>
      <c r="BG195" s="12">
        <f>BE137</f>
        <v>6.4220183486238536E-2</v>
      </c>
      <c r="BH195" s="12">
        <f>BE138</f>
        <v>9.1743119266055051E-3</v>
      </c>
      <c r="BI195" s="12">
        <f>BF146</f>
        <v>0.87155963302752293</v>
      </c>
      <c r="BJ195" s="12">
        <f>BF147</f>
        <v>9.1743119266055051E-2</v>
      </c>
      <c r="BK195" s="12">
        <f>BF148</f>
        <v>3.669724770642202E-2</v>
      </c>
      <c r="BL195" s="12">
        <f>BG156</f>
        <v>0.86238532110091748</v>
      </c>
      <c r="BM195" s="12">
        <f>BG157</f>
        <v>4.5871559633027525E-2</v>
      </c>
      <c r="BN195" s="12">
        <f>BG158</f>
        <v>9.1743119266055051E-2</v>
      </c>
      <c r="BO195" s="66">
        <f>BH146</f>
        <v>0.80733944954128445</v>
      </c>
      <c r="BP195" s="66">
        <f>BH147</f>
        <v>6.4220183486238536E-2</v>
      </c>
      <c r="BQ195" s="66">
        <f>BH148</f>
        <v>0.12844036697247707</v>
      </c>
      <c r="BR195" s="66">
        <f>BI136</f>
        <v>0.60550458715596334</v>
      </c>
      <c r="BS195" s="66">
        <f>BI137</f>
        <v>0.22935779816513763</v>
      </c>
      <c r="BT195" s="66">
        <f>BI138</f>
        <v>0.16513761467889909</v>
      </c>
      <c r="BU195" s="66">
        <f>BJ126</f>
        <v>0.41284403669724773</v>
      </c>
      <c r="BV195" s="66">
        <f>BJ127</f>
        <v>0.3577981651376147</v>
      </c>
      <c r="BW195" s="66">
        <f>BJ128</f>
        <v>0.22935779816513763</v>
      </c>
      <c r="BX195" s="103">
        <f>BX126</f>
        <v>0.94495412844036697</v>
      </c>
      <c r="BY195" s="12">
        <f>BX127</f>
        <v>5.5045871559633031E-2</v>
      </c>
      <c r="BZ195" s="12">
        <f>BX128</f>
        <v>0</v>
      </c>
      <c r="CA195" s="12">
        <f>BY136</f>
        <v>0.94495412844036697</v>
      </c>
      <c r="CB195" s="12">
        <f>BY137</f>
        <v>4.5871559633027525E-2</v>
      </c>
      <c r="CC195" s="12">
        <f>BY138</f>
        <v>9.1743119266055051E-3</v>
      </c>
      <c r="CD195" s="12">
        <f>BZ146</f>
        <v>0.88073394495412849</v>
      </c>
      <c r="CE195" s="12">
        <f>BZ147</f>
        <v>8.2568807339449546E-2</v>
      </c>
      <c r="CF195" s="12">
        <f>BZ148</f>
        <v>3.669724770642202E-2</v>
      </c>
      <c r="CG195" s="12">
        <f>CA156</f>
        <v>0.86238532110091748</v>
      </c>
      <c r="CH195" s="12">
        <f>CA157</f>
        <v>6.4220183486238536E-2</v>
      </c>
      <c r="CI195" s="12">
        <f>CA158</f>
        <v>7.3394495412844041E-2</v>
      </c>
      <c r="CJ195" s="66">
        <f>CB146</f>
        <v>0.8165137614678899</v>
      </c>
      <c r="CK195" s="66">
        <f>CB147</f>
        <v>7.3394495412844041E-2</v>
      </c>
      <c r="CL195" s="66">
        <f>CB148</f>
        <v>0.11009174311926606</v>
      </c>
      <c r="CM195" s="66">
        <f>CC136</f>
        <v>0.66055045871559637</v>
      </c>
      <c r="CN195" s="66">
        <f>CC137</f>
        <v>0.1834862385321101</v>
      </c>
      <c r="CO195" s="66">
        <f>CC138</f>
        <v>0.15596330275229359</v>
      </c>
      <c r="CP195" s="66">
        <f>CD126</f>
        <v>0.43119266055045874</v>
      </c>
      <c r="CQ195" s="66">
        <f>CD127</f>
        <v>0.3577981651376147</v>
      </c>
      <c r="CR195" s="66">
        <f>CD128</f>
        <v>0.21100917431192662</v>
      </c>
    </row>
  </sheetData>
  <mergeCells count="4">
    <mergeCell ref="A3:G3"/>
    <mergeCell ref="H3:O3"/>
    <mergeCell ref="Z3:AG3"/>
    <mergeCell ref="AJ3:AQ3"/>
  </mergeCells>
  <phoneticPr fontId="21" type="noConversion"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95C2A-E4A6-4868-8E77-296307FF49A3}">
  <dimension ref="A1:CR195"/>
  <sheetViews>
    <sheetView topLeftCell="BT1" zoomScale="90" zoomScaleNormal="90" workbookViewId="0">
      <pane ySplit="4" topLeftCell="A189" activePane="bottomLeft" state="frozen"/>
      <selection pane="bottomLeft" activeCell="BZ2" sqref="BZ2"/>
    </sheetView>
  </sheetViews>
  <sheetFormatPr defaultRowHeight="14.4" x14ac:dyDescent="0.3"/>
  <cols>
    <col min="3" max="3" width="15.33203125" bestFit="1" customWidth="1"/>
    <col min="4" max="4" width="8.88671875" hidden="1" customWidth="1"/>
    <col min="5" max="5" width="11.77734375" customWidth="1"/>
    <col min="6" max="6" width="8.88671875" customWidth="1"/>
    <col min="7" max="7" width="12.44140625" bestFit="1" customWidth="1"/>
    <col min="8" max="9" width="20" hidden="1" customWidth="1"/>
    <col min="10" max="11" width="19.44140625" hidden="1" customWidth="1"/>
    <col min="12" max="12" width="13.33203125" hidden="1" customWidth="1"/>
    <col min="13" max="13" width="14.33203125" hidden="1" customWidth="1"/>
    <col min="14" max="14" width="14.109375" hidden="1" customWidth="1"/>
    <col min="15" max="15" width="15.109375" hidden="1" customWidth="1"/>
    <col min="16" max="16" width="4.6640625" hidden="1" customWidth="1"/>
    <col min="17" max="18" width="13.6640625" hidden="1" customWidth="1"/>
    <col min="19" max="19" width="14.77734375" hidden="1" customWidth="1"/>
    <col min="20" max="20" width="14.109375" hidden="1" customWidth="1"/>
    <col min="21" max="21" width="13.6640625" hidden="1" customWidth="1"/>
    <col min="22" max="22" width="12.5546875" hidden="1" customWidth="1"/>
    <col min="23" max="23" width="11.5546875" hidden="1" customWidth="1"/>
    <col min="24" max="24" width="12.5546875" hidden="1" customWidth="1"/>
    <col min="25" max="34" width="8.88671875" hidden="1" customWidth="1"/>
    <col min="35" max="35" width="29.5546875" hidden="1" customWidth="1"/>
    <col min="36" max="36" width="13.77734375" hidden="1" customWidth="1"/>
    <col min="37" max="37" width="12" hidden="1" customWidth="1"/>
    <col min="38" max="39" width="13.6640625" hidden="1" customWidth="1"/>
    <col min="40" max="40" width="11.5546875" hidden="1" customWidth="1"/>
    <col min="41" max="41" width="12.5546875" hidden="1" customWidth="1"/>
    <col min="42" max="42" width="11.5546875" hidden="1" customWidth="1"/>
    <col min="43" max="43" width="12.5546875" hidden="1" customWidth="1"/>
    <col min="44" max="44" width="11.21875" bestFit="1" customWidth="1"/>
    <col min="46" max="46" width="15.6640625" bestFit="1" customWidth="1"/>
    <col min="47" max="49" width="14.5546875" bestFit="1" customWidth="1"/>
    <col min="50" max="52" width="13.44140625" bestFit="1" customWidth="1"/>
    <col min="55" max="55" width="30.6640625" bestFit="1" customWidth="1"/>
    <col min="56" max="58" width="15.6640625" bestFit="1" customWidth="1"/>
    <col min="59" max="60" width="14.5546875" bestFit="1" customWidth="1"/>
    <col min="61" max="62" width="13.44140625" bestFit="1" customWidth="1"/>
    <col min="63" max="63" width="11.5546875" bestFit="1" customWidth="1"/>
    <col min="64" max="64" width="12.5546875" bestFit="1" customWidth="1"/>
    <col min="66" max="66" width="15.44140625" bestFit="1" customWidth="1"/>
    <col min="67" max="67" width="14.33203125" bestFit="1" customWidth="1"/>
    <col min="68" max="68" width="15.44140625" bestFit="1" customWidth="1"/>
    <col min="69" max="70" width="11.21875" bestFit="1" customWidth="1"/>
    <col min="71" max="71" width="14.5546875" bestFit="1" customWidth="1"/>
    <col min="72" max="72" width="15.44140625" bestFit="1" customWidth="1"/>
    <col min="75" max="75" width="32.44140625" bestFit="1" customWidth="1"/>
    <col min="76" max="76" width="14.5546875" bestFit="1" customWidth="1"/>
    <col min="77" max="79" width="13.44140625" bestFit="1" customWidth="1"/>
    <col min="80" max="82" width="12.33203125" bestFit="1" customWidth="1"/>
  </cols>
  <sheetData>
    <row r="1" spans="1:84" x14ac:dyDescent="0.3">
      <c r="BC1" s="2"/>
      <c r="BD1" s="89">
        <f>Dispersivity!Z14</f>
        <v>0.99</v>
      </c>
      <c r="BE1" s="89">
        <f>Dispersivity!Z15</f>
        <v>0.95</v>
      </c>
      <c r="BF1" s="89">
        <f>Dispersivity!Z16</f>
        <v>0.9</v>
      </c>
      <c r="BG1" s="89">
        <f>Dispersivity!Z17</f>
        <v>0.8</v>
      </c>
      <c r="BH1" s="89">
        <f>Dispersivity!Z18</f>
        <v>0.9</v>
      </c>
      <c r="BI1" s="89">
        <f>Dispersivity!Z19</f>
        <v>0.95</v>
      </c>
      <c r="BJ1" s="89">
        <f>Dispersivity!Z20</f>
        <v>0.99</v>
      </c>
      <c r="BW1" s="2">
        <f>AlphaTH_SensitivityAnalysis!BC1</f>
        <v>0</v>
      </c>
      <c r="BX1" s="89">
        <f>AlphaTH_SensitivityAnalysis!BD1</f>
        <v>0.99</v>
      </c>
      <c r="BY1" s="89">
        <f>AlphaTH_SensitivityAnalysis!BE1</f>
        <v>0.95</v>
      </c>
      <c r="BZ1" s="89">
        <f>AlphaTH_SensitivityAnalysis!BF1</f>
        <v>0.9</v>
      </c>
      <c r="CA1" s="89">
        <f>AlphaTH_SensitivityAnalysis!BG1</f>
        <v>0.8</v>
      </c>
      <c r="CB1" s="89">
        <f>AlphaTH_SensitivityAnalysis!BH1</f>
        <v>0.9</v>
      </c>
      <c r="CC1" s="89">
        <f>AlphaTH_SensitivityAnalysis!BI1</f>
        <v>0.95</v>
      </c>
      <c r="CD1" s="89">
        <f>AlphaTH_SensitivityAnalysis!BJ1</f>
        <v>0.99</v>
      </c>
    </row>
    <row r="2" spans="1:84" x14ac:dyDescent="0.3">
      <c r="E2" s="104" t="s">
        <v>112</v>
      </c>
      <c r="F2" s="105">
        <v>3.14</v>
      </c>
      <c r="BC2" s="90" t="s">
        <v>164</v>
      </c>
      <c r="BD2" s="47">
        <f>Dispersivity!AB14</f>
        <v>1500</v>
      </c>
      <c r="BE2" s="47">
        <f>Dispersivity!AB15</f>
        <v>700</v>
      </c>
      <c r="BF2" s="47">
        <f>Dispersivity!AB16</f>
        <v>530</v>
      </c>
      <c r="BG2" s="47">
        <f>Dispersivity!AB17</f>
        <v>370</v>
      </c>
      <c r="BH2" s="47">
        <f>Dispersivity!AB18</f>
        <v>530</v>
      </c>
      <c r="BI2" s="47">
        <f>Dispersivity!AB19</f>
        <v>700</v>
      </c>
      <c r="BJ2" s="47">
        <f>Dispersivity!AB20</f>
        <v>1500</v>
      </c>
      <c r="BK2" s="21"/>
      <c r="BL2" s="21"/>
      <c r="BW2" s="90" t="str">
        <f>AlphaTH_SensitivityAnalysis!BC2</f>
        <v>[m]</v>
      </c>
      <c r="BX2" s="47">
        <f>AlphaTH_SensitivityAnalysis!BD2</f>
        <v>1500</v>
      </c>
      <c r="BY2" s="47">
        <f>AlphaTH_SensitivityAnalysis!BE2</f>
        <v>700</v>
      </c>
      <c r="BZ2" s="47">
        <f>AlphaTH_SensitivityAnalysis!BF2</f>
        <v>530</v>
      </c>
      <c r="CA2" s="47">
        <f>AlphaTH_SensitivityAnalysis!BG2</f>
        <v>370</v>
      </c>
      <c r="CB2" s="47">
        <f>AlphaTH_SensitivityAnalysis!BH2</f>
        <v>530</v>
      </c>
      <c r="CC2" s="47">
        <f>AlphaTH_SensitivityAnalysis!BI2</f>
        <v>700</v>
      </c>
      <c r="CD2" s="47">
        <f>AlphaTH_SensitivityAnalysis!BJ2</f>
        <v>1500</v>
      </c>
      <c r="CE2" s="21"/>
      <c r="CF2" s="21"/>
    </row>
    <row r="3" spans="1:84" x14ac:dyDescent="0.3">
      <c r="A3" s="208" t="s">
        <v>114</v>
      </c>
      <c r="B3" s="208"/>
      <c r="C3" s="208"/>
      <c r="D3" s="208"/>
      <c r="E3" s="208"/>
      <c r="F3" s="208"/>
      <c r="G3" s="208"/>
      <c r="H3" s="209" t="s">
        <v>113</v>
      </c>
      <c r="I3" s="209"/>
      <c r="J3" s="209"/>
      <c r="K3" s="209"/>
      <c r="L3" s="209"/>
      <c r="M3" s="209"/>
      <c r="N3" s="209"/>
      <c r="O3" s="209"/>
      <c r="Z3" s="210" t="s">
        <v>115</v>
      </c>
      <c r="AA3" s="210"/>
      <c r="AB3" s="210"/>
      <c r="AC3" s="210"/>
      <c r="AD3" s="210"/>
      <c r="AE3" s="210"/>
      <c r="AF3" s="210"/>
      <c r="AG3" s="210"/>
      <c r="AJ3" s="211" t="s">
        <v>110</v>
      </c>
      <c r="AK3" s="211"/>
      <c r="AL3" s="211"/>
      <c r="AM3" s="211"/>
      <c r="AN3" s="211"/>
      <c r="AO3" s="211"/>
      <c r="AP3" s="211"/>
      <c r="AQ3" s="211"/>
      <c r="AS3" s="22" t="s">
        <v>214</v>
      </c>
      <c r="AT3" s="43">
        <f>Dispersivity!Y14</f>
        <v>1.8E-3</v>
      </c>
      <c r="AU3" s="77">
        <f>Dispersivity!Y15</f>
        <v>4.8999999999999998E-3</v>
      </c>
      <c r="AV3" s="79">
        <f>Dispersivity!Y16</f>
        <v>1.2999999999999998E-2</v>
      </c>
      <c r="AW3" s="80">
        <f>Dispersivity!Y17</f>
        <v>3.4000000000000002E-2</v>
      </c>
      <c r="AX3" s="78">
        <f>Dispersivity!Y18</f>
        <v>7.5500000000000012E-2</v>
      </c>
      <c r="AY3" s="76">
        <f>Dispersivity!Y19</f>
        <v>0.30499999999999999</v>
      </c>
      <c r="AZ3" s="81">
        <f>Dispersivity!Y20</f>
        <v>0.5</v>
      </c>
      <c r="BA3" s="46"/>
      <c r="BC3" s="25" t="s">
        <v>214</v>
      </c>
      <c r="BD3" s="43">
        <f>AlphaTH_SensitivityAnalysis!AT3</f>
        <v>1.8E-3</v>
      </c>
      <c r="BE3" s="27">
        <f>AlphaTH_SensitivityAnalysis!AU3</f>
        <v>4.8999999999999998E-3</v>
      </c>
      <c r="BF3" s="28">
        <f>AlphaTH_SensitivityAnalysis!AV3</f>
        <v>1.2999999999999998E-2</v>
      </c>
      <c r="BG3" s="44">
        <f>AlphaTH_SensitivityAnalysis!AW3</f>
        <v>3.4000000000000002E-2</v>
      </c>
      <c r="BH3" s="28">
        <f>AlphaTH_SensitivityAnalysis!AX3</f>
        <v>7.5500000000000012E-2</v>
      </c>
      <c r="BI3" s="27">
        <f>AlphaTH_SensitivityAnalysis!AY3</f>
        <v>0.30499999999999999</v>
      </c>
      <c r="BJ3" s="45">
        <f>AlphaTH_SensitivityAnalysis!AZ3</f>
        <v>0.5</v>
      </c>
      <c r="BN3" s="43">
        <f>AlphaTH_SensitivityAnalysis!BD3</f>
        <v>1.8E-3</v>
      </c>
      <c r="BO3" s="77">
        <f>AlphaTH_SensitivityAnalysis!BE3</f>
        <v>4.8999999999999998E-3</v>
      </c>
      <c r="BP3" s="79">
        <f>AlphaTH_SensitivityAnalysis!BF3</f>
        <v>1.2999999999999998E-2</v>
      </c>
      <c r="BQ3" s="80">
        <f>AlphaTH_SensitivityAnalysis!BG3</f>
        <v>3.4000000000000002E-2</v>
      </c>
      <c r="BR3" s="78">
        <f>AlphaTH_SensitivityAnalysis!BH3</f>
        <v>7.5500000000000012E-2</v>
      </c>
      <c r="BS3" s="76">
        <f>AlphaTH_SensitivityAnalysis!BI3</f>
        <v>0.30499999999999999</v>
      </c>
      <c r="BT3" s="81">
        <f>AlphaTH_SensitivityAnalysis!BJ3</f>
        <v>0.5</v>
      </c>
      <c r="BU3" s="46"/>
      <c r="BW3" s="25" t="str">
        <f>AlphaTH_SensitivityAnalysis!BC3</f>
        <v>ath=</v>
      </c>
      <c r="BX3" s="43">
        <f>AlphaTH_SensitivityAnalysis!BD3</f>
        <v>1.8E-3</v>
      </c>
      <c r="BY3" s="27">
        <f>AlphaTH_SensitivityAnalysis!BE3</f>
        <v>4.8999999999999998E-3</v>
      </c>
      <c r="BZ3" s="28">
        <f>AlphaTH_SensitivityAnalysis!BF3</f>
        <v>1.2999999999999998E-2</v>
      </c>
      <c r="CA3" s="44">
        <f>AlphaTH_SensitivityAnalysis!BG3</f>
        <v>3.4000000000000002E-2</v>
      </c>
      <c r="CB3" s="28">
        <f>AlphaTH_SensitivityAnalysis!BH3</f>
        <v>7.5500000000000012E-2</v>
      </c>
      <c r="CC3" s="27">
        <f>AlphaTH_SensitivityAnalysis!BI3</f>
        <v>0.30499999999999999</v>
      </c>
      <c r="CD3" s="45">
        <f>AlphaTH_SensitivityAnalysis!BJ3</f>
        <v>0.5</v>
      </c>
    </row>
    <row r="4" spans="1:84" s="18" customFormat="1" ht="43.2" x14ac:dyDescent="0.3">
      <c r="A4" s="15" t="s">
        <v>0</v>
      </c>
      <c r="B4" s="15" t="s">
        <v>9</v>
      </c>
      <c r="C4" s="15" t="s">
        <v>96</v>
      </c>
      <c r="D4" s="15" t="s">
        <v>97</v>
      </c>
      <c r="E4" s="16" t="s">
        <v>98</v>
      </c>
      <c r="F4" s="15" t="s">
        <v>99</v>
      </c>
      <c r="G4" s="15" t="s">
        <v>100</v>
      </c>
      <c r="H4" s="17" t="s">
        <v>101</v>
      </c>
      <c r="I4" s="17" t="s">
        <v>102</v>
      </c>
      <c r="J4" s="17" t="s">
        <v>103</v>
      </c>
      <c r="K4" s="17" t="s">
        <v>104</v>
      </c>
      <c r="L4" s="17" t="s">
        <v>105</v>
      </c>
      <c r="M4" s="17" t="s">
        <v>106</v>
      </c>
      <c r="N4" s="17" t="s">
        <v>107</v>
      </c>
      <c r="O4" s="17" t="s">
        <v>108</v>
      </c>
      <c r="Q4" s="19" t="s">
        <v>1</v>
      </c>
      <c r="R4" s="19" t="s">
        <v>2</v>
      </c>
      <c r="S4" s="19" t="s">
        <v>3</v>
      </c>
      <c r="T4" s="19" t="s">
        <v>4</v>
      </c>
      <c r="U4" s="19" t="s">
        <v>5</v>
      </c>
      <c r="V4" s="19" t="s">
        <v>6</v>
      </c>
      <c r="W4" s="19" t="s">
        <v>7</v>
      </c>
      <c r="X4" s="19" t="s">
        <v>8</v>
      </c>
      <c r="Z4" s="20" t="s">
        <v>1</v>
      </c>
      <c r="AA4" s="20" t="s">
        <v>2</v>
      </c>
      <c r="AB4" s="20" t="s">
        <v>3</v>
      </c>
      <c r="AC4" s="20" t="s">
        <v>4</v>
      </c>
      <c r="AD4" s="20" t="s">
        <v>5</v>
      </c>
      <c r="AE4" s="20" t="s">
        <v>6</v>
      </c>
      <c r="AF4" s="20" t="s">
        <v>7</v>
      </c>
      <c r="AG4" s="20" t="s">
        <v>8</v>
      </c>
      <c r="AI4" s="20" t="s">
        <v>109</v>
      </c>
      <c r="AJ4" s="19" t="s">
        <v>1</v>
      </c>
      <c r="AK4" s="19" t="s">
        <v>2</v>
      </c>
      <c r="AL4" s="19" t="s">
        <v>3</v>
      </c>
      <c r="AM4" s="19" t="s">
        <v>4</v>
      </c>
      <c r="AN4" s="19" t="s">
        <v>5</v>
      </c>
      <c r="AO4" s="19" t="s">
        <v>6</v>
      </c>
      <c r="AP4" s="19" t="s">
        <v>7</v>
      </c>
      <c r="AQ4" s="19" t="s">
        <v>8</v>
      </c>
      <c r="AT4" s="23" t="s">
        <v>200</v>
      </c>
      <c r="AU4" s="23" t="s">
        <v>201</v>
      </c>
      <c r="AV4" s="23" t="s">
        <v>202</v>
      </c>
      <c r="AW4" s="23" t="s">
        <v>203</v>
      </c>
      <c r="AX4" s="23" t="s">
        <v>204</v>
      </c>
      <c r="AY4" s="23" t="s">
        <v>205</v>
      </c>
      <c r="AZ4" s="23" t="s">
        <v>206</v>
      </c>
      <c r="BA4" s="23"/>
      <c r="BC4" s="26" t="s">
        <v>110</v>
      </c>
      <c r="BD4" s="23" t="s">
        <v>200</v>
      </c>
      <c r="BE4" s="23" t="s">
        <v>201</v>
      </c>
      <c r="BF4" s="23" t="s">
        <v>202</v>
      </c>
      <c r="BG4" s="23" t="s">
        <v>203</v>
      </c>
      <c r="BH4" s="23" t="s">
        <v>204</v>
      </c>
      <c r="BI4" s="23" t="s">
        <v>205</v>
      </c>
      <c r="BJ4" s="23" t="s">
        <v>206</v>
      </c>
      <c r="BK4" s="23"/>
      <c r="BL4" s="23"/>
      <c r="BN4" s="101" t="s">
        <v>207</v>
      </c>
      <c r="BO4" s="101" t="s">
        <v>208</v>
      </c>
      <c r="BP4" s="101" t="s">
        <v>209</v>
      </c>
      <c r="BQ4" s="101" t="s">
        <v>210</v>
      </c>
      <c r="BR4" s="101" t="s">
        <v>211</v>
      </c>
      <c r="BS4" s="101" t="s">
        <v>212</v>
      </c>
      <c r="BT4" s="101" t="s">
        <v>213</v>
      </c>
      <c r="BU4" s="23"/>
      <c r="BW4" s="26" t="s">
        <v>110</v>
      </c>
      <c r="BX4" s="101" t="s">
        <v>207</v>
      </c>
      <c r="BY4" s="101" t="s">
        <v>208</v>
      </c>
      <c r="BZ4" s="101" t="s">
        <v>209</v>
      </c>
      <c r="CA4" s="101" t="s">
        <v>210</v>
      </c>
      <c r="CB4" s="101" t="s">
        <v>211</v>
      </c>
      <c r="CC4" s="101" t="s">
        <v>212</v>
      </c>
      <c r="CD4" s="101" t="s">
        <v>213</v>
      </c>
      <c r="CE4" s="23"/>
      <c r="CF4" s="23"/>
    </row>
    <row r="5" spans="1:84" x14ac:dyDescent="0.3">
      <c r="A5">
        <v>1</v>
      </c>
      <c r="B5" t="s">
        <v>10</v>
      </c>
      <c r="C5">
        <v>7.62</v>
      </c>
      <c r="D5">
        <v>1650</v>
      </c>
      <c r="E5">
        <v>502.92</v>
      </c>
      <c r="F5">
        <v>21.475000000000001</v>
      </c>
      <c r="G5">
        <v>5.9</v>
      </c>
      <c r="H5">
        <v>54320.555929103903</v>
      </c>
      <c r="I5">
        <v>150890.43313640001</v>
      </c>
      <c r="J5">
        <v>134030.59946687601</v>
      </c>
      <c r="K5">
        <v>372307.22074132302</v>
      </c>
      <c r="L5">
        <v>6498.7725471978301</v>
      </c>
      <c r="M5">
        <v>64987.725471978403</v>
      </c>
      <c r="N5">
        <v>6029.5262425228002</v>
      </c>
      <c r="O5">
        <v>60295.262425228</v>
      </c>
      <c r="Q5" s="3">
        <f t="shared" ref="Q5:Q68" si="0">(((3*C5)^2)/(4*PI()*0.1)*($F$2*F5/G5)^2)</f>
        <v>54320.555929103917</v>
      </c>
      <c r="R5" s="3">
        <f t="shared" ref="R5:R68" si="1">(((5*C5)^2)/(4*PI()*0.1)*($F$2*F5/G5)^2)</f>
        <v>150890.43313639978</v>
      </c>
      <c r="S5" s="3">
        <f t="shared" ref="S5:S68" si="2">(PI()*(3*C5)^2)/(16*0.1)*($F$2*F5/G5)^2</f>
        <v>134030.59946687616</v>
      </c>
      <c r="T5" s="3">
        <f t="shared" ref="T5:T68" si="3">(PI()*(5*C5)^2)/(16*0.1)*($F$2*F5/G5)^2</f>
        <v>372307.22074132261</v>
      </c>
      <c r="U5" s="3">
        <f t="shared" ref="U5:U68" si="4">4*C5^2/(PI()*PI()*0.01)*LN((4/PI())*($F$2*F5+G5)/G5)</f>
        <v>6498.7725471978347</v>
      </c>
      <c r="V5" s="3">
        <f t="shared" ref="V5:V68" si="5">4*C5^2/(PI()*PI()*0.001)*LN((4/PI())*($F$2*F5+G5)/G5)</f>
        <v>64987.725471978352</v>
      </c>
      <c r="W5" s="3">
        <f t="shared" ref="W5:W68" si="6">(0.5*C5^2/0.01)*($F$2*F5/G5)^(0.3)</f>
        <v>6029.5262425227975</v>
      </c>
      <c r="X5" s="3">
        <f t="shared" ref="X5:X68" si="7">(0.5*C5^2/0.001)*($F$2*F5/G5)^(0.3)</f>
        <v>60295.262425227978</v>
      </c>
      <c r="Z5">
        <f>Q5/H5</f>
        <v>1.0000000000000002</v>
      </c>
      <c r="AA5">
        <f>R5/I5</f>
        <v>0.99999999999999845</v>
      </c>
      <c r="AB5">
        <f t="shared" ref="AB5:AG20" si="8">S5/J5</f>
        <v>1.0000000000000011</v>
      </c>
      <c r="AC5">
        <f t="shared" si="8"/>
        <v>0.99999999999999889</v>
      </c>
      <c r="AD5">
        <f t="shared" si="8"/>
        <v>1.0000000000000007</v>
      </c>
      <c r="AE5">
        <f t="shared" si="8"/>
        <v>0.99999999999999922</v>
      </c>
      <c r="AF5">
        <f t="shared" si="8"/>
        <v>0.99999999999999956</v>
      </c>
      <c r="AG5">
        <f t="shared" si="8"/>
        <v>0.99999999999999967</v>
      </c>
      <c r="AI5">
        <f>E5-E5</f>
        <v>0</v>
      </c>
      <c r="AJ5" s="5">
        <f>Q5-$E5</f>
        <v>53817.635929103919</v>
      </c>
      <c r="AK5" s="5">
        <f t="shared" ref="AK5:AQ20" si="9">R5-$E5</f>
        <v>150387.51313639976</v>
      </c>
      <c r="AL5" s="5">
        <f t="shared" si="9"/>
        <v>133527.67946687614</v>
      </c>
      <c r="AM5" s="5">
        <f t="shared" si="9"/>
        <v>371804.30074132263</v>
      </c>
      <c r="AN5" s="5">
        <f t="shared" si="9"/>
        <v>5995.8525471978346</v>
      </c>
      <c r="AO5" s="5">
        <f t="shared" si="9"/>
        <v>64484.805471978354</v>
      </c>
      <c r="AP5" s="5">
        <f t="shared" si="9"/>
        <v>5526.6062425227974</v>
      </c>
      <c r="AQ5" s="5">
        <f t="shared" si="9"/>
        <v>59792.34242522798</v>
      </c>
      <c r="AR5" s="5"/>
      <c r="AT5" s="5">
        <f>(((3*C5)^2)/(4*PI()*$AT$3)*($F$2*F5/G5)^2)</f>
        <v>3017808.6627279958</v>
      </c>
      <c r="AU5" s="5">
        <f>(((3*C5)^2)/(4*PI()*$AU$3)*($F$2*F5/G5)^2)</f>
        <v>1108582.7740633453</v>
      </c>
      <c r="AV5" s="5">
        <f>(((3*C5)^2)/(4*PI()*$AV$3)*($F$2*F5/G5)^2)</f>
        <v>417850.43022387632</v>
      </c>
      <c r="AW5" s="5">
        <f>(((3*C5)^2)/(4*PI()*$AW$3)*($F$2*F5/G5)^2)</f>
        <v>159766.34096795271</v>
      </c>
      <c r="AX5" s="5">
        <f>(((3*C5)^2)/(4*PI()*$AX$3)*($F$2*F5/G5)^2)</f>
        <v>71947.756197488619</v>
      </c>
      <c r="AY5" s="5">
        <f>(((3*C5)^2)/(4*PI()*$AY$3)*($F$2*F5/G5)^2)</f>
        <v>17810.018337411118</v>
      </c>
      <c r="AZ5" s="5">
        <f>(((3*C5)^2)/(4*PI()*$AZ$3)*($F$2*F5/G5)^2)</f>
        <v>10864.111185820782</v>
      </c>
      <c r="BD5" s="5">
        <f t="shared" ref="BD5:BJ36" si="10">AT5-$E5</f>
        <v>3017305.7427279959</v>
      </c>
      <c r="BE5" s="5">
        <f t="shared" si="10"/>
        <v>1108079.8540633454</v>
      </c>
      <c r="BF5" s="5">
        <f t="shared" si="10"/>
        <v>417347.51022387634</v>
      </c>
      <c r="BG5" s="5">
        <f t="shared" si="10"/>
        <v>159263.4209679527</v>
      </c>
      <c r="BH5" s="5">
        <f t="shared" si="10"/>
        <v>71444.836197488621</v>
      </c>
      <c r="BI5" s="5">
        <f t="shared" si="10"/>
        <v>17307.09833741112</v>
      </c>
      <c r="BJ5" s="5">
        <f t="shared" si="10"/>
        <v>10361.191185820782</v>
      </c>
      <c r="BK5" s="3"/>
      <c r="BL5" s="3"/>
      <c r="BN5" s="5">
        <f>(PI()*(3*C5)^2)/(16*$BN$3)*($F$2*F5/G5)^2</f>
        <v>7446144.4148264537</v>
      </c>
      <c r="BO5" s="5">
        <f>(PI()*(3*C5)^2)/(16*$BO$3)*($F$2*F5/G5)^2</f>
        <v>2735318.3564668605</v>
      </c>
      <c r="BP5" s="5">
        <f>(PI()*(3*C5)^2)/(16*$BP$3)*($F$2*F5/G5)^2</f>
        <v>1031004.611283663</v>
      </c>
      <c r="BQ5" s="5">
        <f>(PI()*(3*C5)^2)/(16*$BQ$3)*($F$2*F5/G5)^2</f>
        <v>394207.6454908122</v>
      </c>
      <c r="BR5" s="5">
        <f>(PI()*(3*C5)^2)/(16*$BR$3)*($F$2*F5/G5)^2</f>
        <v>177523.97280380945</v>
      </c>
      <c r="BS5" s="5">
        <f>(PI()*(3*C5)^2)/(16*$BS$3)*($F$2*F5/G5)^2</f>
        <v>43944.458841598745</v>
      </c>
      <c r="BT5" s="5">
        <f>(PI()*(3*C5)^2)/(16*$BT$3)*($F$2*F5/G5)^2</f>
        <v>26806.119893375231</v>
      </c>
      <c r="BX5" s="3">
        <f t="shared" ref="BX5:CD41" si="11">BN5-$E5</f>
        <v>7445641.4948264537</v>
      </c>
      <c r="BY5" s="3">
        <f t="shared" si="11"/>
        <v>2734815.4364668606</v>
      </c>
      <c r="BZ5" s="3">
        <f t="shared" si="11"/>
        <v>1030501.6912836629</v>
      </c>
      <c r="CA5" s="3">
        <f t="shared" si="11"/>
        <v>393704.72549081221</v>
      </c>
      <c r="CB5" s="3">
        <f t="shared" si="11"/>
        <v>177021.05280380943</v>
      </c>
      <c r="CC5" s="3">
        <f t="shared" si="11"/>
        <v>43441.538841598747</v>
      </c>
      <c r="CD5" s="3">
        <f t="shared" si="11"/>
        <v>26303.199893375233</v>
      </c>
      <c r="CE5" s="3"/>
      <c r="CF5" s="3"/>
    </row>
    <row r="6" spans="1:84" x14ac:dyDescent="0.3">
      <c r="A6">
        <v>2</v>
      </c>
      <c r="B6" t="s">
        <v>11</v>
      </c>
      <c r="C6">
        <v>9.1440000000000001</v>
      </c>
      <c r="D6">
        <v>900</v>
      </c>
      <c r="E6">
        <v>274.32</v>
      </c>
      <c r="F6">
        <v>3.552</v>
      </c>
      <c r="G6">
        <v>6.9</v>
      </c>
      <c r="H6">
        <v>1564.63164277278</v>
      </c>
      <c r="I6">
        <v>4346.1990077021701</v>
      </c>
      <c r="J6">
        <v>3860.5738368984698</v>
      </c>
      <c r="K6">
        <v>10723.8162136069</v>
      </c>
      <c r="L6">
        <v>4077.8572921874902</v>
      </c>
      <c r="M6">
        <v>40778.572921874897</v>
      </c>
      <c r="N6">
        <v>4828.4583931891302</v>
      </c>
      <c r="O6">
        <v>48284.583931891299</v>
      </c>
      <c r="Q6" s="3">
        <f t="shared" si="0"/>
        <v>1564.6316427727797</v>
      </c>
      <c r="R6" s="3">
        <f t="shared" si="1"/>
        <v>4346.1990077021665</v>
      </c>
      <c r="S6" s="3">
        <f t="shared" si="2"/>
        <v>3860.5738368984748</v>
      </c>
      <c r="T6" s="3">
        <f t="shared" si="3"/>
        <v>10723.816213606873</v>
      </c>
      <c r="U6" s="3">
        <f t="shared" si="4"/>
        <v>4077.8572921874916</v>
      </c>
      <c r="V6" s="3">
        <f t="shared" si="5"/>
        <v>40778.572921874918</v>
      </c>
      <c r="W6" s="3">
        <f t="shared" si="6"/>
        <v>4828.4583931891302</v>
      </c>
      <c r="X6" s="3">
        <f t="shared" si="7"/>
        <v>48284.583931891291</v>
      </c>
      <c r="Z6">
        <f t="shared" ref="Z6:AG49" si="12">Q6/H6</f>
        <v>0.99999999999999989</v>
      </c>
      <c r="AA6">
        <f t="shared" si="12"/>
        <v>0.99999999999999911</v>
      </c>
      <c r="AB6">
        <f t="shared" si="8"/>
        <v>1.0000000000000013</v>
      </c>
      <c r="AC6">
        <f t="shared" si="8"/>
        <v>0.99999999999999745</v>
      </c>
      <c r="AD6">
        <f t="shared" si="8"/>
        <v>1.0000000000000004</v>
      </c>
      <c r="AE6">
        <f t="shared" si="8"/>
        <v>1.0000000000000004</v>
      </c>
      <c r="AF6">
        <f t="shared" si="8"/>
        <v>1</v>
      </c>
      <c r="AG6">
        <f t="shared" si="8"/>
        <v>0.99999999999999989</v>
      </c>
      <c r="AI6">
        <f t="shared" ref="AI6:AI69" si="13">E6-E6</f>
        <v>0</v>
      </c>
      <c r="AJ6" s="5">
        <f t="shared" ref="AJ6:AQ50" si="14">Q6-$E6</f>
        <v>1290.3116427727798</v>
      </c>
      <c r="AK6" s="5">
        <f t="shared" si="9"/>
        <v>4071.8790077021663</v>
      </c>
      <c r="AL6" s="5">
        <f t="shared" si="9"/>
        <v>3586.2538368984747</v>
      </c>
      <c r="AM6" s="5">
        <f t="shared" si="9"/>
        <v>10449.496213606873</v>
      </c>
      <c r="AN6" s="5">
        <f t="shared" si="9"/>
        <v>3803.5372921874914</v>
      </c>
      <c r="AO6" s="5">
        <f t="shared" si="9"/>
        <v>40504.252921874919</v>
      </c>
      <c r="AP6" s="5">
        <f t="shared" si="9"/>
        <v>4554.1383931891305</v>
      </c>
      <c r="AQ6" s="5">
        <f t="shared" si="9"/>
        <v>48010.263931891292</v>
      </c>
      <c r="AR6" s="5"/>
      <c r="AT6" s="5">
        <f t="shared" ref="AT6:AT69" si="15">(((3*C6)^2)/(4*PI()*$AT$3)*($F$2*F6/G6)^2)</f>
        <v>86923.98015404334</v>
      </c>
      <c r="AU6" s="5">
        <f t="shared" ref="AU6:AU69" si="16">(((3*C6)^2)/(4*PI()*$AU$3)*($F$2*F6/G6)^2)</f>
        <v>31931.258015771018</v>
      </c>
      <c r="AV6" s="5">
        <f t="shared" ref="AV6:AV69" si="17">(((3*C6)^2)/(4*PI()*$AV$3)*($F$2*F6/G6)^2)</f>
        <v>12035.628021329077</v>
      </c>
      <c r="AW6" s="5">
        <f t="shared" ref="AW6:AW69" si="18">(((3*C6)^2)/(4*PI()*$AW$3)*($F$2*F6/G6)^2)</f>
        <v>4601.8577728611172</v>
      </c>
      <c r="AX6" s="5">
        <f t="shared" ref="AX6:AX69" si="19">(((3*C6)^2)/(4*PI()*$AX$3)*($F$2*F6/G6)^2)</f>
        <v>2072.359791752026</v>
      </c>
      <c r="AY6" s="5">
        <f t="shared" ref="AY6:AY69" si="20">(((3*C6)^2)/(4*PI()*$AY$3)*($F$2*F6/G6)^2)</f>
        <v>512.99398123697699</v>
      </c>
      <c r="AZ6" s="5">
        <f t="shared" ref="AZ6:AZ69" si="21">(((3*C6)^2)/(4*PI()*$AZ$3)*($F$2*F6/G6)^2)</f>
        <v>312.92632855455599</v>
      </c>
      <c r="BD6" s="5">
        <f t="shared" si="10"/>
        <v>86649.660154043333</v>
      </c>
      <c r="BE6" s="5">
        <f t="shared" si="10"/>
        <v>31656.938015771018</v>
      </c>
      <c r="BF6" s="5">
        <f t="shared" si="10"/>
        <v>11761.308021329078</v>
      </c>
      <c r="BG6" s="5">
        <f t="shared" si="10"/>
        <v>4327.5377728611174</v>
      </c>
      <c r="BH6" s="5">
        <f t="shared" si="10"/>
        <v>1798.0397917520261</v>
      </c>
      <c r="BI6" s="5">
        <f t="shared" si="10"/>
        <v>238.673981236977</v>
      </c>
      <c r="BJ6" s="5">
        <f t="shared" si="10"/>
        <v>38.606328554556001</v>
      </c>
      <c r="BK6" s="3"/>
      <c r="BL6" s="3"/>
      <c r="BN6" s="5">
        <f t="shared" ref="BN6:BN69" si="22">(PI()*(3*C6)^2)/(16*$BN$3)*($F$2*F6/G6)^2</f>
        <v>214476.32427213748</v>
      </c>
      <c r="BO6" s="5">
        <f t="shared" ref="BO6:BO69" si="23">(PI()*(3*C6)^2)/(16*$BO$3)*($F$2*F6/G6)^2</f>
        <v>78787.22116119336</v>
      </c>
      <c r="BP6" s="5">
        <f t="shared" ref="BP6:BP69" si="24">(PI()*(3*C6)^2)/(16*$BP$3)*($F$2*F6/G6)^2</f>
        <v>29696.721822295967</v>
      </c>
      <c r="BQ6" s="5">
        <f t="shared" ref="BQ6:BQ69" si="25">(PI()*(3*C6)^2)/(16*$BQ$3)*($F$2*F6/G6)^2</f>
        <v>11354.628932054336</v>
      </c>
      <c r="BR6" s="5">
        <f t="shared" ref="BR6:BR69" si="26">(PI()*(3*C6)^2)/(16*$BR$3)*($F$2*F6/G6)^2</f>
        <v>5113.3428303291048</v>
      </c>
      <c r="BS6" s="5">
        <f t="shared" ref="BS6:BS69" si="27">(PI()*(3*C6)^2)/(16*$BS$3)*($F$2*F6/G6)^2</f>
        <v>1265.7619137372048</v>
      </c>
      <c r="BT6" s="5">
        <f t="shared" ref="BT6:BT69" si="28">(PI()*(3*C6)^2)/(16*$BT$3)*($F$2*F6/G6)^2</f>
        <v>772.11476737969497</v>
      </c>
      <c r="BX6" s="3">
        <f t="shared" si="11"/>
        <v>214202.00427213748</v>
      </c>
      <c r="BY6" s="3">
        <f t="shared" si="11"/>
        <v>78512.901161193353</v>
      </c>
      <c r="BZ6" s="3">
        <f t="shared" si="11"/>
        <v>29422.401822295968</v>
      </c>
      <c r="CA6" s="3">
        <f t="shared" si="11"/>
        <v>11080.308932054337</v>
      </c>
      <c r="CB6" s="3">
        <f t="shared" si="11"/>
        <v>4839.0228303291051</v>
      </c>
      <c r="CC6" s="3">
        <f t="shared" si="11"/>
        <v>991.44191373720491</v>
      </c>
      <c r="CD6" s="3">
        <f t="shared" si="11"/>
        <v>497.79476737969497</v>
      </c>
      <c r="CE6" s="3"/>
      <c r="CF6" s="3"/>
    </row>
    <row r="7" spans="1:84" x14ac:dyDescent="0.3">
      <c r="A7">
        <v>3</v>
      </c>
      <c r="B7" t="s">
        <v>12</v>
      </c>
      <c r="C7">
        <v>3.048</v>
      </c>
      <c r="D7">
        <v>750</v>
      </c>
      <c r="E7">
        <v>228.6</v>
      </c>
      <c r="F7">
        <v>28</v>
      </c>
      <c r="G7">
        <v>7.1</v>
      </c>
      <c r="H7">
        <v>10202.8436650228</v>
      </c>
      <c r="I7">
        <v>28341.232402841</v>
      </c>
      <c r="J7">
        <v>25174.507684983801</v>
      </c>
      <c r="K7">
        <v>69929.188013844003</v>
      </c>
      <c r="L7">
        <v>1067.6491691808701</v>
      </c>
      <c r="M7">
        <v>10676.4916918087</v>
      </c>
      <c r="N7">
        <v>988.20882711588797</v>
      </c>
      <c r="O7">
        <v>9882.0882711588802</v>
      </c>
      <c r="Q7" s="3">
        <f t="shared" si="0"/>
        <v>10202.843665022769</v>
      </c>
      <c r="R7" s="3">
        <f t="shared" si="1"/>
        <v>28341.232402841022</v>
      </c>
      <c r="S7" s="3">
        <f t="shared" si="2"/>
        <v>25174.507684983844</v>
      </c>
      <c r="T7" s="3">
        <f t="shared" si="3"/>
        <v>69929.188013844017</v>
      </c>
      <c r="U7" s="3">
        <f t="shared" si="4"/>
        <v>1067.6491691808662</v>
      </c>
      <c r="V7" s="3">
        <f t="shared" si="5"/>
        <v>10676.491691808662</v>
      </c>
      <c r="W7" s="3">
        <f t="shared" si="6"/>
        <v>988.20882711588831</v>
      </c>
      <c r="X7" s="3">
        <f t="shared" si="7"/>
        <v>9882.088271158882</v>
      </c>
      <c r="Z7">
        <f t="shared" si="12"/>
        <v>0.999999999999997</v>
      </c>
      <c r="AA7">
        <f t="shared" si="12"/>
        <v>1.0000000000000007</v>
      </c>
      <c r="AB7">
        <f t="shared" si="8"/>
        <v>1.0000000000000018</v>
      </c>
      <c r="AC7">
        <f t="shared" si="8"/>
        <v>1.0000000000000002</v>
      </c>
      <c r="AD7">
        <f t="shared" si="8"/>
        <v>0.99999999999999634</v>
      </c>
      <c r="AE7">
        <f t="shared" si="8"/>
        <v>0.99999999999999645</v>
      </c>
      <c r="AF7">
        <f t="shared" si="8"/>
        <v>1.0000000000000004</v>
      </c>
      <c r="AG7">
        <f t="shared" si="8"/>
        <v>1.0000000000000002</v>
      </c>
      <c r="AI7">
        <f t="shared" si="13"/>
        <v>0</v>
      </c>
      <c r="AJ7" s="5">
        <f t="shared" si="14"/>
        <v>9974.2436650227683</v>
      </c>
      <c r="AK7" s="5">
        <f t="shared" si="9"/>
        <v>28112.632402841024</v>
      </c>
      <c r="AL7" s="5">
        <f t="shared" si="9"/>
        <v>24945.907684983846</v>
      </c>
      <c r="AM7" s="5">
        <f t="shared" si="9"/>
        <v>69700.588013844012</v>
      </c>
      <c r="AN7" s="5">
        <f t="shared" si="9"/>
        <v>839.04916918086622</v>
      </c>
      <c r="AO7" s="5">
        <f t="shared" si="9"/>
        <v>10447.891691808662</v>
      </c>
      <c r="AP7" s="5">
        <f t="shared" si="9"/>
        <v>759.60882711588829</v>
      </c>
      <c r="AQ7" s="5">
        <f t="shared" si="9"/>
        <v>9653.4882711588816</v>
      </c>
      <c r="AR7" s="5"/>
      <c r="AT7" s="5">
        <f t="shared" si="15"/>
        <v>566824.6480568205</v>
      </c>
      <c r="AU7" s="5">
        <f t="shared" si="16"/>
        <v>208221.29928617895</v>
      </c>
      <c r="AV7" s="5">
        <f t="shared" si="17"/>
        <v>78483.412807867469</v>
      </c>
      <c r="AW7" s="5">
        <f t="shared" si="18"/>
        <v>30008.363720655198</v>
      </c>
      <c r="AX7" s="5">
        <f t="shared" si="19"/>
        <v>13513.7002185732</v>
      </c>
      <c r="AY7" s="5">
        <f t="shared" si="20"/>
        <v>3345.1946442697599</v>
      </c>
      <c r="AZ7" s="5">
        <f t="shared" si="21"/>
        <v>2040.5687330045535</v>
      </c>
      <c r="BD7" s="5">
        <f t="shared" si="10"/>
        <v>566596.04805682052</v>
      </c>
      <c r="BE7" s="5">
        <f t="shared" si="10"/>
        <v>207992.69928617895</v>
      </c>
      <c r="BF7" s="5">
        <f t="shared" si="10"/>
        <v>78254.812807867464</v>
      </c>
      <c r="BG7" s="5">
        <f t="shared" si="10"/>
        <v>29779.763720655199</v>
      </c>
      <c r="BH7" s="5">
        <f t="shared" si="10"/>
        <v>13285.1002185732</v>
      </c>
      <c r="BI7" s="5">
        <f t="shared" si="10"/>
        <v>3116.59464426976</v>
      </c>
      <c r="BJ7" s="5">
        <f t="shared" si="10"/>
        <v>1811.9687330045535</v>
      </c>
      <c r="BK7" s="3"/>
      <c r="BL7" s="3"/>
      <c r="BN7" s="5">
        <f t="shared" si="22"/>
        <v>1398583.7602768803</v>
      </c>
      <c r="BO7" s="5">
        <f t="shared" si="23"/>
        <v>513765.46295885404</v>
      </c>
      <c r="BP7" s="5">
        <f t="shared" si="24"/>
        <v>193650.0591152604</v>
      </c>
      <c r="BQ7" s="5">
        <f t="shared" si="25"/>
        <v>74042.669661717198</v>
      </c>
      <c r="BR7" s="5">
        <f t="shared" si="26"/>
        <v>33343.718788058075</v>
      </c>
      <c r="BS7" s="5">
        <f t="shared" si="27"/>
        <v>8253.9369458963429</v>
      </c>
      <c r="BT7" s="5">
        <f t="shared" si="28"/>
        <v>5034.9015369967692</v>
      </c>
      <c r="BX7" s="3">
        <f t="shared" si="11"/>
        <v>1398355.1602768803</v>
      </c>
      <c r="BY7" s="3">
        <f t="shared" si="11"/>
        <v>513536.86295885406</v>
      </c>
      <c r="BZ7" s="3">
        <f t="shared" si="11"/>
        <v>193421.4591152604</v>
      </c>
      <c r="CA7" s="3">
        <f t="shared" si="11"/>
        <v>73814.069661717193</v>
      </c>
      <c r="CB7" s="3">
        <f t="shared" si="11"/>
        <v>33115.118788058076</v>
      </c>
      <c r="CC7" s="3">
        <f t="shared" si="11"/>
        <v>8025.3369458963425</v>
      </c>
      <c r="CD7" s="3">
        <f t="shared" si="11"/>
        <v>4806.3015369967688</v>
      </c>
      <c r="CE7" s="3"/>
      <c r="CF7" s="3"/>
    </row>
    <row r="8" spans="1:84" x14ac:dyDescent="0.3">
      <c r="A8">
        <v>4</v>
      </c>
      <c r="B8" t="s">
        <v>13</v>
      </c>
      <c r="C8">
        <v>6.0960000000000001</v>
      </c>
      <c r="D8">
        <v>3000</v>
      </c>
      <c r="E8">
        <v>914.4</v>
      </c>
      <c r="F8">
        <v>0.44700000000000001</v>
      </c>
      <c r="G8">
        <v>0.8</v>
      </c>
      <c r="H8">
        <v>819.25090632231502</v>
      </c>
      <c r="I8">
        <v>2275.6969620064301</v>
      </c>
      <c r="J8">
        <v>2021.4205876587901</v>
      </c>
      <c r="K8">
        <v>5615.05718794108</v>
      </c>
      <c r="L8">
        <v>1889.82536758417</v>
      </c>
      <c r="M8">
        <v>18898.253675841701</v>
      </c>
      <c r="N8">
        <v>2199.3992684351301</v>
      </c>
      <c r="O8">
        <v>21993.992684351299</v>
      </c>
      <c r="Q8" s="3">
        <f t="shared" si="0"/>
        <v>819.25090632231468</v>
      </c>
      <c r="R8" s="3">
        <f t="shared" si="1"/>
        <v>2275.6969620064297</v>
      </c>
      <c r="S8" s="3">
        <f t="shared" si="2"/>
        <v>2021.4205876587905</v>
      </c>
      <c r="T8" s="3">
        <f t="shared" si="3"/>
        <v>5615.0571879410845</v>
      </c>
      <c r="U8" s="3">
        <f t="shared" si="4"/>
        <v>1889.8253675841725</v>
      </c>
      <c r="V8" s="3">
        <f t="shared" si="5"/>
        <v>18898.253675841723</v>
      </c>
      <c r="W8" s="3">
        <f t="shared" si="6"/>
        <v>2199.3992684351292</v>
      </c>
      <c r="X8" s="3">
        <f t="shared" si="7"/>
        <v>21993.992684351291</v>
      </c>
      <c r="Z8">
        <f t="shared" si="12"/>
        <v>0.99999999999999956</v>
      </c>
      <c r="AA8">
        <f t="shared" si="12"/>
        <v>0.99999999999999978</v>
      </c>
      <c r="AB8">
        <f t="shared" si="8"/>
        <v>1.0000000000000002</v>
      </c>
      <c r="AC8">
        <f t="shared" si="8"/>
        <v>1.0000000000000009</v>
      </c>
      <c r="AD8">
        <f t="shared" si="8"/>
        <v>1.0000000000000013</v>
      </c>
      <c r="AE8">
        <f t="shared" si="8"/>
        <v>1.0000000000000011</v>
      </c>
      <c r="AF8">
        <f t="shared" si="8"/>
        <v>0.99999999999999956</v>
      </c>
      <c r="AG8">
        <f t="shared" si="8"/>
        <v>0.99999999999999967</v>
      </c>
      <c r="AI8">
        <f t="shared" si="13"/>
        <v>0</v>
      </c>
      <c r="AJ8" s="5">
        <f t="shared" si="14"/>
        <v>-95.1490936776853</v>
      </c>
      <c r="AK8" s="5">
        <f t="shared" si="9"/>
        <v>1361.2969620064296</v>
      </c>
      <c r="AL8" s="5">
        <f t="shared" si="9"/>
        <v>1107.0205876587906</v>
      </c>
      <c r="AM8" s="5">
        <f t="shared" si="9"/>
        <v>4700.6571879410849</v>
      </c>
      <c r="AN8" s="5">
        <f t="shared" si="9"/>
        <v>975.42536758417248</v>
      </c>
      <c r="AO8" s="5">
        <f t="shared" si="9"/>
        <v>17983.853675841721</v>
      </c>
      <c r="AP8" s="5">
        <f t="shared" si="9"/>
        <v>1284.9992684351291</v>
      </c>
      <c r="AQ8" s="5">
        <f t="shared" si="9"/>
        <v>21079.59268435129</v>
      </c>
      <c r="AR8" s="5"/>
      <c r="AT8" s="5">
        <f t="shared" si="15"/>
        <v>45513.939240128595</v>
      </c>
      <c r="AU8" s="5">
        <f t="shared" si="16"/>
        <v>16719.406251475812</v>
      </c>
      <c r="AV8" s="5">
        <f t="shared" si="17"/>
        <v>6301.9300486331913</v>
      </c>
      <c r="AW8" s="5">
        <f t="shared" si="18"/>
        <v>2409.5614891832784</v>
      </c>
      <c r="AX8" s="5">
        <f t="shared" si="19"/>
        <v>1085.1005381752509</v>
      </c>
      <c r="AY8" s="5">
        <f t="shared" si="20"/>
        <v>268.60685453190644</v>
      </c>
      <c r="AZ8" s="5">
        <f t="shared" si="21"/>
        <v>163.85018126446292</v>
      </c>
      <c r="BD8" s="5">
        <f t="shared" si="10"/>
        <v>44599.539240128594</v>
      </c>
      <c r="BE8" s="5">
        <f t="shared" si="10"/>
        <v>15805.006251475812</v>
      </c>
      <c r="BF8" s="5">
        <f t="shared" si="10"/>
        <v>5387.5300486331917</v>
      </c>
      <c r="BG8" s="5">
        <f t="shared" si="10"/>
        <v>1495.1614891832783</v>
      </c>
      <c r="BH8" s="5">
        <f t="shared" si="10"/>
        <v>170.70053817525093</v>
      </c>
      <c r="BI8" s="5">
        <f t="shared" si="10"/>
        <v>-645.7931454680936</v>
      </c>
      <c r="BJ8" s="5">
        <f t="shared" si="10"/>
        <v>-750.54981873553709</v>
      </c>
      <c r="BK8" s="3"/>
      <c r="BL8" s="3"/>
      <c r="BN8" s="5">
        <f t="shared" si="22"/>
        <v>112301.14375882169</v>
      </c>
      <c r="BO8" s="5">
        <f t="shared" si="23"/>
        <v>41253.481380791643</v>
      </c>
      <c r="BP8" s="5">
        <f t="shared" si="24"/>
        <v>15549.389135836853</v>
      </c>
      <c r="BQ8" s="5">
        <f t="shared" si="25"/>
        <v>5945.354669584678</v>
      </c>
      <c r="BR8" s="5">
        <f t="shared" si="26"/>
        <v>2677.3782617997226</v>
      </c>
      <c r="BS8" s="5">
        <f t="shared" si="27"/>
        <v>662.76084841271825</v>
      </c>
      <c r="BT8" s="5">
        <f t="shared" si="28"/>
        <v>404.28411753175811</v>
      </c>
      <c r="BX8" s="3">
        <f t="shared" si="11"/>
        <v>111386.7437588217</v>
      </c>
      <c r="BY8" s="3">
        <f t="shared" si="11"/>
        <v>40339.081380791642</v>
      </c>
      <c r="BZ8" s="3">
        <f t="shared" si="11"/>
        <v>14634.989135836853</v>
      </c>
      <c r="CA8" s="3">
        <f t="shared" si="11"/>
        <v>5030.9546695846784</v>
      </c>
      <c r="CB8" s="3">
        <f t="shared" si="11"/>
        <v>1762.9782617997225</v>
      </c>
      <c r="CC8" s="3">
        <f t="shared" si="11"/>
        <v>-251.63915158728173</v>
      </c>
      <c r="CD8" s="3">
        <f t="shared" si="11"/>
        <v>-510.11588246824186</v>
      </c>
      <c r="CE8" s="3"/>
      <c r="CF8" s="3"/>
    </row>
    <row r="9" spans="1:84" x14ac:dyDescent="0.3">
      <c r="A9">
        <v>5</v>
      </c>
      <c r="B9" t="s">
        <v>14</v>
      </c>
      <c r="C9">
        <v>6.0960000000000001</v>
      </c>
      <c r="D9">
        <v>700</v>
      </c>
      <c r="E9">
        <v>213.36</v>
      </c>
      <c r="F9">
        <v>43.28</v>
      </c>
      <c r="G9">
        <v>12.6</v>
      </c>
      <c r="H9">
        <v>30961.020874159</v>
      </c>
      <c r="I9">
        <v>86002.835761552706</v>
      </c>
      <c r="J9">
        <v>76393.256970454706</v>
      </c>
      <c r="K9">
        <v>212203.49158459599</v>
      </c>
      <c r="L9">
        <v>4079.15813178198</v>
      </c>
      <c r="M9">
        <v>40791.5813178198</v>
      </c>
      <c r="N9">
        <v>3792.3972895852799</v>
      </c>
      <c r="O9">
        <v>37923.972895852799</v>
      </c>
      <c r="Q9" s="3">
        <f t="shared" si="0"/>
        <v>30961.020874158956</v>
      </c>
      <c r="R9" s="3">
        <f t="shared" si="1"/>
        <v>86002.835761552662</v>
      </c>
      <c r="S9" s="3">
        <f t="shared" si="2"/>
        <v>76393.256970454677</v>
      </c>
      <c r="T9" s="3">
        <f t="shared" si="3"/>
        <v>212203.49158459631</v>
      </c>
      <c r="U9" s="3">
        <f t="shared" si="4"/>
        <v>4079.1581317819764</v>
      </c>
      <c r="V9" s="3">
        <f t="shared" si="5"/>
        <v>40791.581317819764</v>
      </c>
      <c r="W9" s="3">
        <f t="shared" si="6"/>
        <v>3792.3972895852767</v>
      </c>
      <c r="X9" s="3">
        <f t="shared" si="7"/>
        <v>37923.972895852763</v>
      </c>
      <c r="Z9">
        <f t="shared" si="12"/>
        <v>0.99999999999999856</v>
      </c>
      <c r="AA9">
        <f t="shared" si="12"/>
        <v>0.99999999999999944</v>
      </c>
      <c r="AB9">
        <f t="shared" si="8"/>
        <v>0.99999999999999967</v>
      </c>
      <c r="AC9">
        <f t="shared" si="8"/>
        <v>1.0000000000000016</v>
      </c>
      <c r="AD9">
        <f t="shared" si="8"/>
        <v>0.99999999999999911</v>
      </c>
      <c r="AE9">
        <f t="shared" si="8"/>
        <v>0.99999999999999911</v>
      </c>
      <c r="AF9">
        <f t="shared" si="8"/>
        <v>0.99999999999999911</v>
      </c>
      <c r="AG9">
        <f t="shared" si="8"/>
        <v>0.999999999999999</v>
      </c>
      <c r="AI9">
        <f t="shared" si="13"/>
        <v>0</v>
      </c>
      <c r="AJ9" s="5">
        <f t="shared" si="14"/>
        <v>30747.660874158955</v>
      </c>
      <c r="AK9" s="5">
        <f t="shared" si="9"/>
        <v>85789.475761552661</v>
      </c>
      <c r="AL9" s="5">
        <f t="shared" si="9"/>
        <v>76179.896970454676</v>
      </c>
      <c r="AM9" s="5">
        <f t="shared" si="9"/>
        <v>211990.13158459633</v>
      </c>
      <c r="AN9" s="5">
        <f t="shared" si="9"/>
        <v>3865.7981317819763</v>
      </c>
      <c r="AO9" s="5">
        <f t="shared" si="9"/>
        <v>40578.221317819763</v>
      </c>
      <c r="AP9" s="5">
        <f t="shared" si="9"/>
        <v>3579.0372895852765</v>
      </c>
      <c r="AQ9" s="5">
        <f t="shared" si="9"/>
        <v>37710.612895852762</v>
      </c>
      <c r="AR9" s="5"/>
      <c r="AT9" s="5">
        <f t="shared" si="15"/>
        <v>1720056.7152310531</v>
      </c>
      <c r="AU9" s="5">
        <f t="shared" si="16"/>
        <v>631857.56886038685</v>
      </c>
      <c r="AV9" s="5">
        <f t="shared" si="17"/>
        <v>238161.699031992</v>
      </c>
      <c r="AW9" s="5">
        <f t="shared" si="18"/>
        <v>91061.826100467515</v>
      </c>
      <c r="AX9" s="5">
        <f t="shared" si="19"/>
        <v>41007.974667760194</v>
      </c>
      <c r="AY9" s="5">
        <f t="shared" si="20"/>
        <v>10151.154384970148</v>
      </c>
      <c r="AZ9" s="5">
        <f t="shared" si="21"/>
        <v>6192.2041748317906</v>
      </c>
      <c r="BD9" s="5">
        <f t="shared" si="10"/>
        <v>1719843.355231053</v>
      </c>
      <c r="BE9" s="5">
        <f t="shared" si="10"/>
        <v>631644.20886038686</v>
      </c>
      <c r="BF9" s="5">
        <f t="shared" si="10"/>
        <v>237948.33903199201</v>
      </c>
      <c r="BG9" s="5">
        <f t="shared" si="10"/>
        <v>90848.466100467514</v>
      </c>
      <c r="BH9" s="5">
        <f t="shared" si="10"/>
        <v>40794.614667760194</v>
      </c>
      <c r="BI9" s="5">
        <f t="shared" si="10"/>
        <v>9937.7943849701478</v>
      </c>
      <c r="BJ9" s="5">
        <f t="shared" si="10"/>
        <v>5978.844174831791</v>
      </c>
      <c r="BK9" s="3"/>
      <c r="BL9" s="3"/>
      <c r="BN9" s="5">
        <f t="shared" si="22"/>
        <v>4244069.8316919263</v>
      </c>
      <c r="BO9" s="5">
        <f t="shared" si="23"/>
        <v>1559046.060621524</v>
      </c>
      <c r="BP9" s="5">
        <f t="shared" si="24"/>
        <v>587640.43823426683</v>
      </c>
      <c r="BQ9" s="5">
        <f t="shared" si="25"/>
        <v>224686.04991310198</v>
      </c>
      <c r="BR9" s="5">
        <f t="shared" si="26"/>
        <v>101183.12181517175</v>
      </c>
      <c r="BS9" s="5">
        <f t="shared" si="27"/>
        <v>25046.96949850973</v>
      </c>
      <c r="BT9" s="5">
        <f t="shared" si="28"/>
        <v>15278.651394090935</v>
      </c>
      <c r="BX9" s="3">
        <f t="shared" si="11"/>
        <v>4243856.471691926</v>
      </c>
      <c r="BY9" s="3">
        <f t="shared" si="11"/>
        <v>1558832.7006215239</v>
      </c>
      <c r="BZ9" s="3">
        <f t="shared" si="11"/>
        <v>587427.07823426684</v>
      </c>
      <c r="CA9" s="3">
        <f t="shared" si="11"/>
        <v>224472.68991310199</v>
      </c>
      <c r="CB9" s="3">
        <f t="shared" si="11"/>
        <v>100969.76181517175</v>
      </c>
      <c r="CC9" s="3">
        <f t="shared" si="11"/>
        <v>24833.60949850973</v>
      </c>
      <c r="CD9" s="3">
        <f t="shared" si="11"/>
        <v>15065.291394090935</v>
      </c>
      <c r="CE9" s="3"/>
      <c r="CF9" s="3"/>
    </row>
    <row r="10" spans="1:84" x14ac:dyDescent="0.3">
      <c r="A10">
        <v>6</v>
      </c>
      <c r="B10" t="s">
        <v>15</v>
      </c>
      <c r="C10">
        <v>3.048</v>
      </c>
      <c r="D10">
        <v>850</v>
      </c>
      <c r="E10">
        <v>259.08</v>
      </c>
      <c r="F10">
        <v>5.2610000000000001</v>
      </c>
      <c r="G10">
        <v>10.9</v>
      </c>
      <c r="H10">
        <v>152.82889555316001</v>
      </c>
      <c r="I10">
        <v>424.52470986988999</v>
      </c>
      <c r="J10">
        <v>377.09018504127499</v>
      </c>
      <c r="K10">
        <v>1047.4727362257599</v>
      </c>
      <c r="L10">
        <v>438.29310229435703</v>
      </c>
      <c r="M10">
        <v>4382.9310229435696</v>
      </c>
      <c r="N10">
        <v>526.22486485341801</v>
      </c>
      <c r="O10">
        <v>5262.2486485341797</v>
      </c>
      <c r="Q10" s="3">
        <f t="shared" si="0"/>
        <v>152.82889555316049</v>
      </c>
      <c r="R10" s="3">
        <f t="shared" si="1"/>
        <v>424.52470986989022</v>
      </c>
      <c r="S10" s="3">
        <f t="shared" si="2"/>
        <v>377.09018504127459</v>
      </c>
      <c r="T10" s="3">
        <f t="shared" si="3"/>
        <v>1047.4727362257627</v>
      </c>
      <c r="U10" s="3">
        <f t="shared" si="4"/>
        <v>438.29310229435731</v>
      </c>
      <c r="V10" s="3">
        <f t="shared" si="5"/>
        <v>4382.9310229435732</v>
      </c>
      <c r="W10" s="3">
        <f t="shared" si="6"/>
        <v>526.22486485341835</v>
      </c>
      <c r="X10" s="3">
        <f t="shared" si="7"/>
        <v>5262.2486485341833</v>
      </c>
      <c r="Z10">
        <f t="shared" si="12"/>
        <v>1.0000000000000031</v>
      </c>
      <c r="AA10">
        <f t="shared" si="12"/>
        <v>1.0000000000000004</v>
      </c>
      <c r="AB10">
        <f t="shared" si="8"/>
        <v>0.99999999999999889</v>
      </c>
      <c r="AC10">
        <f t="shared" si="8"/>
        <v>1.0000000000000027</v>
      </c>
      <c r="AD10">
        <f t="shared" si="8"/>
        <v>1.0000000000000007</v>
      </c>
      <c r="AE10">
        <f t="shared" si="8"/>
        <v>1.0000000000000009</v>
      </c>
      <c r="AF10">
        <f t="shared" si="8"/>
        <v>1.0000000000000007</v>
      </c>
      <c r="AG10">
        <f t="shared" si="8"/>
        <v>1.0000000000000007</v>
      </c>
      <c r="AI10">
        <f t="shared" si="13"/>
        <v>0</v>
      </c>
      <c r="AJ10" s="5">
        <f t="shared" si="14"/>
        <v>-106.25110444683949</v>
      </c>
      <c r="AK10" s="5">
        <f t="shared" si="9"/>
        <v>165.44470986989023</v>
      </c>
      <c r="AL10" s="5">
        <f t="shared" si="9"/>
        <v>118.01018504127461</v>
      </c>
      <c r="AM10" s="5">
        <f t="shared" si="9"/>
        <v>788.39273622576275</v>
      </c>
      <c r="AN10" s="5">
        <f t="shared" si="9"/>
        <v>179.21310229435733</v>
      </c>
      <c r="AO10" s="5">
        <f t="shared" si="9"/>
        <v>4123.8510229435733</v>
      </c>
      <c r="AP10" s="5">
        <f t="shared" si="9"/>
        <v>267.14486485341837</v>
      </c>
      <c r="AQ10" s="5">
        <f t="shared" si="9"/>
        <v>5003.1686485341834</v>
      </c>
      <c r="AR10" s="5"/>
      <c r="AT10" s="5">
        <f t="shared" si="15"/>
        <v>8490.4941973978039</v>
      </c>
      <c r="AU10" s="5">
        <f t="shared" si="16"/>
        <v>3118.9570521053156</v>
      </c>
      <c r="AV10" s="5">
        <f t="shared" si="17"/>
        <v>1175.6068888704654</v>
      </c>
      <c r="AW10" s="5">
        <f t="shared" si="18"/>
        <v>449.49675162694251</v>
      </c>
      <c r="AX10" s="5">
        <f t="shared" si="19"/>
        <v>202.42237821610655</v>
      </c>
      <c r="AY10" s="5">
        <f t="shared" si="20"/>
        <v>50.107834607593595</v>
      </c>
      <c r="AZ10" s="5">
        <f t="shared" si="21"/>
        <v>30.565779110632093</v>
      </c>
      <c r="BD10" s="5">
        <f t="shared" si="10"/>
        <v>8231.4141973978039</v>
      </c>
      <c r="BE10" s="5">
        <f t="shared" si="10"/>
        <v>2859.8770521053157</v>
      </c>
      <c r="BF10" s="5">
        <f t="shared" si="10"/>
        <v>916.52688887046543</v>
      </c>
      <c r="BG10" s="5">
        <f t="shared" si="10"/>
        <v>190.41675162694253</v>
      </c>
      <c r="BH10" s="5">
        <f t="shared" si="10"/>
        <v>-56.657621783893433</v>
      </c>
      <c r="BI10" s="5">
        <f t="shared" si="10"/>
        <v>-208.9721653924064</v>
      </c>
      <c r="BJ10" s="5">
        <f t="shared" si="10"/>
        <v>-228.51422088936789</v>
      </c>
      <c r="BK10" s="3"/>
      <c r="BL10" s="3"/>
      <c r="BN10" s="5">
        <f t="shared" si="22"/>
        <v>20949.454724515253</v>
      </c>
      <c r="BO10" s="5">
        <f t="shared" si="23"/>
        <v>7695.7180620668287</v>
      </c>
      <c r="BP10" s="5">
        <f t="shared" si="24"/>
        <v>2900.6937310867283</v>
      </c>
      <c r="BQ10" s="5">
        <f t="shared" si="25"/>
        <v>1109.0887795331605</v>
      </c>
      <c r="BR10" s="5">
        <f t="shared" si="26"/>
        <v>499.45719873016498</v>
      </c>
      <c r="BS10" s="5">
        <f t="shared" si="27"/>
        <v>123.63612624304086</v>
      </c>
      <c r="BT10" s="5">
        <f t="shared" si="28"/>
        <v>75.418037008254927</v>
      </c>
      <c r="BX10" s="3">
        <f t="shared" si="11"/>
        <v>20690.374724515252</v>
      </c>
      <c r="BY10" s="3">
        <f t="shared" si="11"/>
        <v>7436.6380620668288</v>
      </c>
      <c r="BZ10" s="3">
        <f t="shared" si="11"/>
        <v>2641.6137310867284</v>
      </c>
      <c r="CA10" s="3">
        <f t="shared" si="11"/>
        <v>850.00877953316058</v>
      </c>
      <c r="CB10" s="3">
        <f t="shared" si="11"/>
        <v>240.37719873016499</v>
      </c>
      <c r="CC10" s="3">
        <f t="shared" si="11"/>
        <v>-135.44387375695914</v>
      </c>
      <c r="CD10" s="3">
        <f t="shared" si="11"/>
        <v>-183.66196299174504</v>
      </c>
      <c r="CE10" s="3"/>
      <c r="CF10" s="3"/>
    </row>
    <row r="11" spans="1:84" x14ac:dyDescent="0.3">
      <c r="A11">
        <v>7</v>
      </c>
      <c r="B11" t="s">
        <v>16</v>
      </c>
      <c r="C11">
        <v>7.62</v>
      </c>
      <c r="D11">
        <v>300</v>
      </c>
      <c r="E11">
        <v>91.44</v>
      </c>
      <c r="F11">
        <v>4.03</v>
      </c>
      <c r="G11">
        <v>3.8</v>
      </c>
      <c r="H11">
        <v>4611.5272926677098</v>
      </c>
      <c r="I11">
        <v>12809.7980351881</v>
      </c>
      <c r="J11">
        <v>11378.487515864201</v>
      </c>
      <c r="K11">
        <v>31606.9097662895</v>
      </c>
      <c r="L11">
        <v>4017.3566457330598</v>
      </c>
      <c r="M11">
        <v>40173.566457330598</v>
      </c>
      <c r="N11">
        <v>4165.0025946635196</v>
      </c>
      <c r="O11">
        <v>41650.0259466352</v>
      </c>
      <c r="Q11" s="3">
        <f t="shared" si="0"/>
        <v>4611.5272926677135</v>
      </c>
      <c r="R11" s="3">
        <f t="shared" si="1"/>
        <v>12809.798035188092</v>
      </c>
      <c r="S11" s="3">
        <f t="shared" si="2"/>
        <v>11378.487515864237</v>
      </c>
      <c r="T11" s="3">
        <f t="shared" si="3"/>
        <v>31606.909766289547</v>
      </c>
      <c r="U11" s="3">
        <f t="shared" si="4"/>
        <v>4017.356645733058</v>
      </c>
      <c r="V11" s="3">
        <f t="shared" si="5"/>
        <v>40173.566457330584</v>
      </c>
      <c r="W11" s="3">
        <f t="shared" si="6"/>
        <v>4165.0025946635142</v>
      </c>
      <c r="X11" s="3">
        <f t="shared" si="7"/>
        <v>41650.025946635149</v>
      </c>
      <c r="Z11">
        <f t="shared" si="12"/>
        <v>1.0000000000000009</v>
      </c>
      <c r="AA11">
        <f t="shared" si="12"/>
        <v>0.99999999999999944</v>
      </c>
      <c r="AB11">
        <f t="shared" si="8"/>
        <v>1.0000000000000031</v>
      </c>
      <c r="AC11">
        <f t="shared" si="8"/>
        <v>1.0000000000000016</v>
      </c>
      <c r="AD11">
        <f t="shared" si="8"/>
        <v>0.99999999999999956</v>
      </c>
      <c r="AE11">
        <f t="shared" si="8"/>
        <v>0.99999999999999967</v>
      </c>
      <c r="AF11">
        <f t="shared" si="8"/>
        <v>0.99999999999999867</v>
      </c>
      <c r="AG11">
        <f t="shared" si="8"/>
        <v>0.99999999999999878</v>
      </c>
      <c r="AI11">
        <f t="shared" si="13"/>
        <v>0</v>
      </c>
      <c r="AJ11" s="5">
        <f t="shared" si="14"/>
        <v>4520.0872926677139</v>
      </c>
      <c r="AK11" s="5">
        <f t="shared" si="9"/>
        <v>12718.358035188092</v>
      </c>
      <c r="AL11" s="5">
        <f t="shared" si="9"/>
        <v>11287.047515864237</v>
      </c>
      <c r="AM11" s="5">
        <f t="shared" si="9"/>
        <v>31515.469766289549</v>
      </c>
      <c r="AN11" s="5">
        <f t="shared" si="9"/>
        <v>3925.916645733058</v>
      </c>
      <c r="AO11" s="5">
        <f t="shared" si="9"/>
        <v>40082.126457330582</v>
      </c>
      <c r="AP11" s="5">
        <f t="shared" si="9"/>
        <v>4073.5625946635141</v>
      </c>
      <c r="AQ11" s="5">
        <f t="shared" si="9"/>
        <v>41558.585946635147</v>
      </c>
      <c r="AR11" s="5"/>
      <c r="AT11" s="5">
        <f t="shared" si="15"/>
        <v>256195.96070376187</v>
      </c>
      <c r="AU11" s="5">
        <f t="shared" si="16"/>
        <v>94112.80189117782</v>
      </c>
      <c r="AV11" s="5">
        <f t="shared" si="17"/>
        <v>35473.286866674724</v>
      </c>
      <c r="AW11" s="5">
        <f t="shared" si="18"/>
        <v>13563.315566669746</v>
      </c>
      <c r="AX11" s="5">
        <f t="shared" si="19"/>
        <v>6107.9831690963074</v>
      </c>
      <c r="AY11" s="5">
        <f t="shared" si="20"/>
        <v>1511.9761615303978</v>
      </c>
      <c r="AZ11" s="5">
        <f t="shared" si="21"/>
        <v>922.30545853354261</v>
      </c>
      <c r="BD11" s="5">
        <f t="shared" si="10"/>
        <v>256104.52070376187</v>
      </c>
      <c r="BE11" s="5">
        <f t="shared" si="10"/>
        <v>94021.361891177818</v>
      </c>
      <c r="BF11" s="5">
        <f t="shared" si="10"/>
        <v>35381.846866674721</v>
      </c>
      <c r="BG11" s="5">
        <f t="shared" si="10"/>
        <v>13471.875566669745</v>
      </c>
      <c r="BH11" s="5">
        <f t="shared" si="10"/>
        <v>6016.5431690963078</v>
      </c>
      <c r="BI11" s="5">
        <f t="shared" si="10"/>
        <v>1420.5361615303977</v>
      </c>
      <c r="BJ11" s="5">
        <f t="shared" si="10"/>
        <v>830.86545853354255</v>
      </c>
      <c r="BK11" s="3"/>
      <c r="BL11" s="3"/>
      <c r="BN11" s="5">
        <f t="shared" si="22"/>
        <v>632138.19532579114</v>
      </c>
      <c r="BO11" s="5">
        <f t="shared" si="23"/>
        <v>232214.03093600489</v>
      </c>
      <c r="BP11" s="5">
        <f t="shared" si="24"/>
        <v>87526.827045109545</v>
      </c>
      <c r="BQ11" s="5">
        <f t="shared" si="25"/>
        <v>33466.13975254188</v>
      </c>
      <c r="BR11" s="5">
        <f t="shared" si="26"/>
        <v>15070.844391873161</v>
      </c>
      <c r="BS11" s="5">
        <f t="shared" si="27"/>
        <v>3730.6516445456523</v>
      </c>
      <c r="BT11" s="5">
        <f t="shared" si="28"/>
        <v>2275.697503172848</v>
      </c>
      <c r="BX11" s="3">
        <f t="shared" si="11"/>
        <v>632046.75532579119</v>
      </c>
      <c r="BY11" s="3">
        <f t="shared" si="11"/>
        <v>232122.59093600488</v>
      </c>
      <c r="BZ11" s="3">
        <f t="shared" si="11"/>
        <v>87435.387045109543</v>
      </c>
      <c r="CA11" s="3">
        <f t="shared" si="11"/>
        <v>33374.699752541877</v>
      </c>
      <c r="CB11" s="3">
        <f t="shared" si="11"/>
        <v>14979.40439187316</v>
      </c>
      <c r="CC11" s="3">
        <f t="shared" si="11"/>
        <v>3639.2116445456522</v>
      </c>
      <c r="CD11" s="3">
        <f t="shared" si="11"/>
        <v>2184.2575031728479</v>
      </c>
      <c r="CE11" s="3"/>
      <c r="CF11" s="3"/>
    </row>
    <row r="12" spans="1:84" x14ac:dyDescent="0.3">
      <c r="A12">
        <v>8</v>
      </c>
      <c r="B12" t="s">
        <v>17</v>
      </c>
      <c r="C12">
        <v>4.5720000000000001</v>
      </c>
      <c r="D12">
        <v>480</v>
      </c>
      <c r="E12">
        <v>146.304</v>
      </c>
      <c r="F12">
        <v>14.096</v>
      </c>
      <c r="G12">
        <v>3.7</v>
      </c>
      <c r="H12">
        <v>21423.6132193679</v>
      </c>
      <c r="I12">
        <v>59510.0367204664</v>
      </c>
      <c r="J12">
        <v>52860.646829277401</v>
      </c>
      <c r="K12">
        <v>146835.130081326</v>
      </c>
      <c r="L12">
        <v>2375.1619898609101</v>
      </c>
      <c r="M12">
        <v>23751.6198986091</v>
      </c>
      <c r="N12">
        <v>2200.5416467958398</v>
      </c>
      <c r="O12">
        <v>22005.416467958301</v>
      </c>
      <c r="Q12" s="3">
        <f t="shared" si="0"/>
        <v>21423.613219367911</v>
      </c>
      <c r="R12" s="3">
        <f t="shared" si="1"/>
        <v>59510.036720466414</v>
      </c>
      <c r="S12" s="3">
        <f t="shared" si="2"/>
        <v>52860.646829277423</v>
      </c>
      <c r="T12" s="3">
        <f t="shared" si="3"/>
        <v>146835.13008132615</v>
      </c>
      <c r="U12" s="3">
        <f t="shared" si="4"/>
        <v>2375.161989860906</v>
      </c>
      <c r="V12" s="3">
        <f t="shared" si="5"/>
        <v>23751.61989860906</v>
      </c>
      <c r="W12" s="3">
        <f t="shared" si="6"/>
        <v>2200.5416467958362</v>
      </c>
      <c r="X12" s="3">
        <f t="shared" si="7"/>
        <v>22005.416467958355</v>
      </c>
      <c r="Z12">
        <f t="shared" si="12"/>
        <v>1.0000000000000004</v>
      </c>
      <c r="AA12">
        <f t="shared" si="12"/>
        <v>1.0000000000000002</v>
      </c>
      <c r="AB12">
        <f t="shared" si="8"/>
        <v>1.0000000000000004</v>
      </c>
      <c r="AC12">
        <f t="shared" si="8"/>
        <v>1.0000000000000009</v>
      </c>
      <c r="AD12">
        <f t="shared" si="8"/>
        <v>0.99999999999999822</v>
      </c>
      <c r="AE12">
        <f t="shared" si="8"/>
        <v>0.99999999999999833</v>
      </c>
      <c r="AF12">
        <f t="shared" si="8"/>
        <v>0.99999999999999833</v>
      </c>
      <c r="AG12">
        <f t="shared" si="8"/>
        <v>1.0000000000000024</v>
      </c>
      <c r="AI12">
        <f t="shared" si="13"/>
        <v>0</v>
      </c>
      <c r="AJ12" s="5">
        <f t="shared" si="14"/>
        <v>21277.309219367911</v>
      </c>
      <c r="AK12" s="5">
        <f t="shared" si="9"/>
        <v>59363.732720466418</v>
      </c>
      <c r="AL12" s="5">
        <f t="shared" si="9"/>
        <v>52714.342829277426</v>
      </c>
      <c r="AM12" s="5">
        <f t="shared" si="9"/>
        <v>146688.82608132614</v>
      </c>
      <c r="AN12" s="5">
        <f t="shared" si="9"/>
        <v>2228.8579898609059</v>
      </c>
      <c r="AO12" s="5">
        <f t="shared" si="9"/>
        <v>23605.31589860906</v>
      </c>
      <c r="AP12" s="5">
        <f t="shared" si="9"/>
        <v>2054.2376467958361</v>
      </c>
      <c r="AQ12" s="5">
        <f t="shared" si="9"/>
        <v>21859.112467958355</v>
      </c>
      <c r="AR12" s="5"/>
      <c r="AT12" s="5">
        <f t="shared" si="15"/>
        <v>1190200.7344093286</v>
      </c>
      <c r="AU12" s="5">
        <f t="shared" si="16"/>
        <v>437216.59631363081</v>
      </c>
      <c r="AV12" s="5">
        <f t="shared" si="17"/>
        <v>164797.02476436857</v>
      </c>
      <c r="AW12" s="5">
        <f t="shared" si="18"/>
        <v>63010.627115787975</v>
      </c>
      <c r="AX12" s="5">
        <f t="shared" si="19"/>
        <v>28375.646648169415</v>
      </c>
      <c r="AY12" s="5">
        <f t="shared" si="20"/>
        <v>7024.1354817599704</v>
      </c>
      <c r="AZ12" s="5">
        <f t="shared" si="21"/>
        <v>4284.7226438735825</v>
      </c>
      <c r="BD12" s="5">
        <f t="shared" si="10"/>
        <v>1190054.4304093285</v>
      </c>
      <c r="BE12" s="5">
        <f t="shared" si="10"/>
        <v>437070.29231363081</v>
      </c>
      <c r="BF12" s="5">
        <f t="shared" si="10"/>
        <v>164650.72076436857</v>
      </c>
      <c r="BG12" s="5">
        <f t="shared" si="10"/>
        <v>62864.323115787978</v>
      </c>
      <c r="BH12" s="5">
        <f t="shared" si="10"/>
        <v>28229.342648169415</v>
      </c>
      <c r="BI12" s="5">
        <f t="shared" si="10"/>
        <v>6877.8314817599703</v>
      </c>
      <c r="BJ12" s="5">
        <f t="shared" si="10"/>
        <v>4138.4186438735824</v>
      </c>
      <c r="BK12" s="3"/>
      <c r="BL12" s="3"/>
      <c r="BN12" s="5">
        <f t="shared" si="22"/>
        <v>2936702.6016265233</v>
      </c>
      <c r="BO12" s="5">
        <f t="shared" si="23"/>
        <v>1078788.71080158</v>
      </c>
      <c r="BP12" s="5">
        <f t="shared" si="24"/>
        <v>406620.36022521096</v>
      </c>
      <c r="BQ12" s="5">
        <f t="shared" si="25"/>
        <v>155472.49067434535</v>
      </c>
      <c r="BR12" s="5">
        <f t="shared" si="26"/>
        <v>70014.101760632329</v>
      </c>
      <c r="BS12" s="5">
        <f t="shared" si="27"/>
        <v>17331.359616156533</v>
      </c>
      <c r="BT12" s="5">
        <f t="shared" si="28"/>
        <v>10572.129365855484</v>
      </c>
      <c r="BX12" s="3">
        <f t="shared" si="11"/>
        <v>2936556.2976265233</v>
      </c>
      <c r="BY12" s="3">
        <f t="shared" si="11"/>
        <v>1078642.40680158</v>
      </c>
      <c r="BZ12" s="3">
        <f t="shared" si="11"/>
        <v>406474.05622521095</v>
      </c>
      <c r="CA12" s="3">
        <f t="shared" si="11"/>
        <v>155326.18667434534</v>
      </c>
      <c r="CB12" s="3">
        <f t="shared" si="11"/>
        <v>69867.797760632326</v>
      </c>
      <c r="CC12" s="3">
        <f t="shared" si="11"/>
        <v>17185.055616156533</v>
      </c>
      <c r="CD12" s="3">
        <f t="shared" si="11"/>
        <v>10425.825365855484</v>
      </c>
      <c r="CE12" s="3"/>
      <c r="CF12" s="3"/>
    </row>
    <row r="13" spans="1:84" x14ac:dyDescent="0.3">
      <c r="A13">
        <v>9</v>
      </c>
      <c r="B13" t="s">
        <v>18</v>
      </c>
      <c r="C13">
        <v>3.048</v>
      </c>
      <c r="D13">
        <v>250</v>
      </c>
      <c r="E13">
        <v>76.2</v>
      </c>
      <c r="F13">
        <v>29.635999999999999</v>
      </c>
      <c r="G13">
        <v>2.4</v>
      </c>
      <c r="H13">
        <v>100031.908717838</v>
      </c>
      <c r="I13">
        <v>277866.41310510499</v>
      </c>
      <c r="J13">
        <v>246818.84163273501</v>
      </c>
      <c r="K13">
        <v>685607.89342426404</v>
      </c>
      <c r="L13">
        <v>1478</v>
      </c>
      <c r="M13">
        <v>14777.6238690972</v>
      </c>
      <c r="N13">
        <v>1391.7503122384901</v>
      </c>
      <c r="O13">
        <v>13917.5031223849</v>
      </c>
      <c r="Q13" s="3">
        <f t="shared" si="0"/>
        <v>100031.90871783775</v>
      </c>
      <c r="R13" s="3">
        <f t="shared" si="1"/>
        <v>277866.41310510488</v>
      </c>
      <c r="S13" s="3">
        <f t="shared" si="2"/>
        <v>246818.84163273507</v>
      </c>
      <c r="T13" s="3">
        <f t="shared" si="3"/>
        <v>685607.89342426404</v>
      </c>
      <c r="U13" s="3">
        <f t="shared" si="4"/>
        <v>1477.7623869097233</v>
      </c>
      <c r="V13" s="3">
        <f t="shared" si="5"/>
        <v>14777.623869097231</v>
      </c>
      <c r="W13" s="3">
        <f t="shared" si="6"/>
        <v>1391.7503122384942</v>
      </c>
      <c r="X13" s="3">
        <f t="shared" si="7"/>
        <v>13917.50312238494</v>
      </c>
      <c r="Z13">
        <f t="shared" si="12"/>
        <v>0.99999999999999756</v>
      </c>
      <c r="AA13">
        <f t="shared" si="12"/>
        <v>0.99999999999999956</v>
      </c>
      <c r="AB13">
        <f t="shared" si="8"/>
        <v>1.0000000000000002</v>
      </c>
      <c r="AC13">
        <f t="shared" si="8"/>
        <v>1</v>
      </c>
      <c r="AD13">
        <f t="shared" si="8"/>
        <v>0.99983923336246505</v>
      </c>
      <c r="AE13">
        <f t="shared" si="8"/>
        <v>1.000000000000002</v>
      </c>
      <c r="AF13">
        <f t="shared" si="8"/>
        <v>1.0000000000000029</v>
      </c>
      <c r="AG13">
        <f t="shared" si="8"/>
        <v>1.0000000000000029</v>
      </c>
      <c r="AI13">
        <f t="shared" si="13"/>
        <v>0</v>
      </c>
      <c r="AJ13" s="5">
        <f t="shared" si="14"/>
        <v>99955.708717837755</v>
      </c>
      <c r="AK13" s="5">
        <f t="shared" si="9"/>
        <v>277790.21310510486</v>
      </c>
      <c r="AL13" s="5">
        <f t="shared" si="9"/>
        <v>246742.64163273506</v>
      </c>
      <c r="AM13" s="5">
        <f t="shared" si="9"/>
        <v>685531.69342426409</v>
      </c>
      <c r="AN13" s="5">
        <f t="shared" si="9"/>
        <v>1401.5623869097233</v>
      </c>
      <c r="AO13" s="5">
        <f t="shared" si="9"/>
        <v>14701.423869097231</v>
      </c>
      <c r="AP13" s="5">
        <f t="shared" si="9"/>
        <v>1315.5503122384941</v>
      </c>
      <c r="AQ13" s="5">
        <f t="shared" si="9"/>
        <v>13841.303122384939</v>
      </c>
      <c r="AR13" s="5"/>
      <c r="AT13" s="5">
        <f t="shared" si="15"/>
        <v>5557328.2621020973</v>
      </c>
      <c r="AU13" s="5">
        <f t="shared" si="16"/>
        <v>2041467.5248538316</v>
      </c>
      <c r="AV13" s="5">
        <f t="shared" si="17"/>
        <v>769476.22090644436</v>
      </c>
      <c r="AW13" s="5">
        <f t="shared" si="18"/>
        <v>294211.49622893456</v>
      </c>
      <c r="AX13" s="5">
        <f t="shared" si="19"/>
        <v>132492.59432826188</v>
      </c>
      <c r="AY13" s="5">
        <f t="shared" si="20"/>
        <v>32797.347120602535</v>
      </c>
      <c r="AZ13" s="5">
        <f t="shared" si="21"/>
        <v>20006.381743567548</v>
      </c>
      <c r="BD13" s="5">
        <f t="shared" si="10"/>
        <v>5557252.0621020971</v>
      </c>
      <c r="BE13" s="5">
        <f t="shared" si="10"/>
        <v>2041391.3248538317</v>
      </c>
      <c r="BF13" s="5">
        <f t="shared" si="10"/>
        <v>769400.02090644441</v>
      </c>
      <c r="BG13" s="5">
        <f t="shared" si="10"/>
        <v>294135.29622893455</v>
      </c>
      <c r="BH13" s="5">
        <f t="shared" si="10"/>
        <v>132416.39432826187</v>
      </c>
      <c r="BI13" s="5">
        <f t="shared" si="10"/>
        <v>32721.147120602534</v>
      </c>
      <c r="BJ13" s="5">
        <f t="shared" si="10"/>
        <v>19930.181743567548</v>
      </c>
      <c r="BK13" s="3"/>
      <c r="BL13" s="3"/>
      <c r="BN13" s="5">
        <f t="shared" si="22"/>
        <v>13712157.868485281</v>
      </c>
      <c r="BO13" s="5">
        <f t="shared" si="23"/>
        <v>5037119.2169945939</v>
      </c>
      <c r="BP13" s="5">
        <f t="shared" si="24"/>
        <v>1898606.4740979625</v>
      </c>
      <c r="BQ13" s="5">
        <f t="shared" si="25"/>
        <v>725937.76950804435</v>
      </c>
      <c r="BR13" s="5">
        <f t="shared" si="26"/>
        <v>326912.37302349013</v>
      </c>
      <c r="BS13" s="5">
        <f t="shared" si="27"/>
        <v>80924.210371388559</v>
      </c>
      <c r="BT13" s="5">
        <f t="shared" si="28"/>
        <v>49363.768326547019</v>
      </c>
      <c r="BX13" s="3">
        <f t="shared" si="11"/>
        <v>13712081.668485282</v>
      </c>
      <c r="BY13" s="3">
        <f t="shared" si="11"/>
        <v>5037043.0169945937</v>
      </c>
      <c r="BZ13" s="3">
        <f t="shared" si="11"/>
        <v>1898530.2740979625</v>
      </c>
      <c r="CA13" s="3">
        <f t="shared" si="11"/>
        <v>725861.5695080444</v>
      </c>
      <c r="CB13" s="3">
        <f t="shared" si="11"/>
        <v>326836.17302349012</v>
      </c>
      <c r="CC13" s="3">
        <f t="shared" si="11"/>
        <v>80848.010371388562</v>
      </c>
      <c r="CD13" s="3">
        <f t="shared" si="11"/>
        <v>49287.568326547022</v>
      </c>
      <c r="CE13" s="3"/>
      <c r="CF13" s="3"/>
    </row>
    <row r="14" spans="1:84" x14ac:dyDescent="0.3">
      <c r="A14">
        <v>10</v>
      </c>
      <c r="B14" t="s">
        <v>19</v>
      </c>
      <c r="C14">
        <v>7.62</v>
      </c>
      <c r="D14">
        <v>350</v>
      </c>
      <c r="E14">
        <v>106.68</v>
      </c>
      <c r="F14">
        <v>0.67600000000000005</v>
      </c>
      <c r="G14">
        <v>2.1</v>
      </c>
      <c r="H14">
        <v>424.87060649444697</v>
      </c>
      <c r="I14">
        <v>1180.19612915124</v>
      </c>
      <c r="J14">
        <v>1048.3262019377801</v>
      </c>
      <c r="K14">
        <v>2912.0172276049302</v>
      </c>
      <c r="L14">
        <v>2212.2720806300099</v>
      </c>
      <c r="M14">
        <v>22122.720806300102</v>
      </c>
      <c r="N14">
        <v>2912.5746268565699</v>
      </c>
      <c r="O14">
        <v>29125.746268565701</v>
      </c>
      <c r="Q14" s="3">
        <f t="shared" si="0"/>
        <v>424.8706064944472</v>
      </c>
      <c r="R14" s="3">
        <f t="shared" si="1"/>
        <v>1180.1961291512421</v>
      </c>
      <c r="S14" s="3">
        <f t="shared" si="2"/>
        <v>1048.3262019377751</v>
      </c>
      <c r="T14" s="3">
        <f t="shared" si="3"/>
        <v>2912.0172276049307</v>
      </c>
      <c r="U14" s="3">
        <f t="shared" si="4"/>
        <v>2212.2720806300063</v>
      </c>
      <c r="V14" s="3">
        <f t="shared" si="5"/>
        <v>22122.720806300065</v>
      </c>
      <c r="W14" s="3">
        <f t="shared" si="6"/>
        <v>2912.5746268565704</v>
      </c>
      <c r="X14" s="3">
        <f t="shared" si="7"/>
        <v>29125.746268565705</v>
      </c>
      <c r="Z14">
        <f t="shared" si="12"/>
        <v>1.0000000000000004</v>
      </c>
      <c r="AA14">
        <f t="shared" si="12"/>
        <v>1.0000000000000018</v>
      </c>
      <c r="AB14">
        <f t="shared" si="8"/>
        <v>0.99999999999999523</v>
      </c>
      <c r="AC14">
        <f t="shared" si="8"/>
        <v>1.0000000000000002</v>
      </c>
      <c r="AD14">
        <f t="shared" si="8"/>
        <v>0.99999999999999833</v>
      </c>
      <c r="AE14">
        <f t="shared" si="8"/>
        <v>0.99999999999999833</v>
      </c>
      <c r="AF14">
        <f t="shared" si="8"/>
        <v>1.0000000000000002</v>
      </c>
      <c r="AG14">
        <f t="shared" si="8"/>
        <v>1.0000000000000002</v>
      </c>
      <c r="AI14">
        <f t="shared" si="13"/>
        <v>0</v>
      </c>
      <c r="AJ14" s="5">
        <f t="shared" si="14"/>
        <v>318.1906064944472</v>
      </c>
      <c r="AK14" s="5">
        <f t="shared" si="9"/>
        <v>1073.516129151242</v>
      </c>
      <c r="AL14" s="5">
        <f t="shared" si="9"/>
        <v>941.646201937775</v>
      </c>
      <c r="AM14" s="5">
        <f t="shared" si="9"/>
        <v>2805.3372276049308</v>
      </c>
      <c r="AN14" s="5">
        <f t="shared" si="9"/>
        <v>2105.5920806300064</v>
      </c>
      <c r="AO14" s="5">
        <f t="shared" si="9"/>
        <v>22016.040806300065</v>
      </c>
      <c r="AP14" s="5">
        <f t="shared" si="9"/>
        <v>2805.8946268565705</v>
      </c>
      <c r="AQ14" s="5">
        <f t="shared" si="9"/>
        <v>29019.066268565704</v>
      </c>
      <c r="AR14" s="5"/>
      <c r="AT14" s="5">
        <f t="shared" si="15"/>
        <v>23603.922583024847</v>
      </c>
      <c r="AU14" s="5">
        <f t="shared" si="16"/>
        <v>8670.8287039683109</v>
      </c>
      <c r="AV14" s="5">
        <f t="shared" si="17"/>
        <v>3268.2354345726712</v>
      </c>
      <c r="AW14" s="5">
        <f t="shared" si="18"/>
        <v>1249.6194308660213</v>
      </c>
      <c r="AX14" s="5">
        <f t="shared" si="19"/>
        <v>562.74252515820808</v>
      </c>
      <c r="AY14" s="5">
        <f t="shared" si="20"/>
        <v>139.30183819490071</v>
      </c>
      <c r="AZ14" s="5">
        <f t="shared" si="21"/>
        <v>84.974121298889429</v>
      </c>
      <c r="BD14" s="5">
        <f t="shared" si="10"/>
        <v>23497.242583024847</v>
      </c>
      <c r="BE14" s="5">
        <f t="shared" si="10"/>
        <v>8564.1487039683107</v>
      </c>
      <c r="BF14" s="5">
        <f t="shared" si="10"/>
        <v>3161.5554345726714</v>
      </c>
      <c r="BG14" s="5">
        <f t="shared" si="10"/>
        <v>1142.9394308660212</v>
      </c>
      <c r="BH14" s="5">
        <f t="shared" si="10"/>
        <v>456.06252515820808</v>
      </c>
      <c r="BI14" s="5">
        <f t="shared" si="10"/>
        <v>32.621838194900704</v>
      </c>
      <c r="BJ14" s="5">
        <f t="shared" si="10"/>
        <v>-21.705878701110578</v>
      </c>
      <c r="BK14" s="3"/>
      <c r="BL14" s="3"/>
      <c r="BN14" s="5">
        <f t="shared" si="22"/>
        <v>58240.344552098628</v>
      </c>
      <c r="BO14" s="5">
        <f t="shared" si="23"/>
        <v>21394.412284444392</v>
      </c>
      <c r="BP14" s="5">
        <f t="shared" si="24"/>
        <v>8064.0477072136564</v>
      </c>
      <c r="BQ14" s="5">
        <f t="shared" si="25"/>
        <v>3083.3123586405154</v>
      </c>
      <c r="BR14" s="5">
        <f t="shared" si="26"/>
        <v>1388.5115257453974</v>
      </c>
      <c r="BS14" s="5">
        <f t="shared" si="27"/>
        <v>343.71350883205747</v>
      </c>
      <c r="BT14" s="5">
        <f t="shared" si="28"/>
        <v>209.66524038755506</v>
      </c>
      <c r="BX14" s="3">
        <f t="shared" si="11"/>
        <v>58133.664552098628</v>
      </c>
      <c r="BY14" s="3">
        <f t="shared" si="11"/>
        <v>21287.732284444392</v>
      </c>
      <c r="BZ14" s="3">
        <f t="shared" si="11"/>
        <v>7957.3677072136561</v>
      </c>
      <c r="CA14" s="3">
        <f t="shared" si="11"/>
        <v>2976.6323586405156</v>
      </c>
      <c r="CB14" s="3">
        <f t="shared" si="11"/>
        <v>1281.8315257453974</v>
      </c>
      <c r="CC14" s="3">
        <f t="shared" si="11"/>
        <v>237.03350883205746</v>
      </c>
      <c r="CD14" s="3">
        <f t="shared" si="11"/>
        <v>102.98524038755505</v>
      </c>
      <c r="CE14" s="3"/>
      <c r="CF14" s="3"/>
    </row>
    <row r="15" spans="1:84" x14ac:dyDescent="0.3">
      <c r="A15">
        <v>11</v>
      </c>
      <c r="B15" t="s">
        <v>20</v>
      </c>
      <c r="C15">
        <v>10.667999999999999</v>
      </c>
      <c r="D15">
        <v>1150</v>
      </c>
      <c r="E15">
        <v>350.52</v>
      </c>
      <c r="F15">
        <v>18.27</v>
      </c>
      <c r="G15">
        <v>1.9</v>
      </c>
      <c r="H15">
        <v>743066.78426921205</v>
      </c>
      <c r="I15">
        <v>2064074.40074781</v>
      </c>
      <c r="J15">
        <v>1833443.80108168</v>
      </c>
      <c r="K15">
        <v>5092899.4474491198</v>
      </c>
      <c r="L15">
        <v>16981.7995549976</v>
      </c>
      <c r="M15">
        <v>169817.99554997601</v>
      </c>
      <c r="N15">
        <v>15816.5004017761</v>
      </c>
      <c r="O15">
        <v>158165.00401776101</v>
      </c>
      <c r="Q15" s="3">
        <f t="shared" si="0"/>
        <v>743066.78426921158</v>
      </c>
      <c r="R15" s="3">
        <f t="shared" si="1"/>
        <v>2064074.4007478103</v>
      </c>
      <c r="S15" s="3">
        <f t="shared" si="2"/>
        <v>1833443.8010816819</v>
      </c>
      <c r="T15" s="3">
        <f t="shared" si="3"/>
        <v>5092899.447449116</v>
      </c>
      <c r="U15" s="3">
        <f t="shared" si="4"/>
        <v>16981.799554997644</v>
      </c>
      <c r="V15" s="3">
        <f t="shared" si="5"/>
        <v>169817.99554997642</v>
      </c>
      <c r="W15" s="3">
        <f t="shared" si="6"/>
        <v>15816.500401776093</v>
      </c>
      <c r="X15" s="3">
        <f t="shared" si="7"/>
        <v>158165.00401776095</v>
      </c>
      <c r="Z15">
        <f t="shared" si="12"/>
        <v>0.99999999999999933</v>
      </c>
      <c r="AA15">
        <f t="shared" si="12"/>
        <v>1.0000000000000002</v>
      </c>
      <c r="AB15">
        <f t="shared" si="8"/>
        <v>1.0000000000000011</v>
      </c>
      <c r="AC15">
        <f t="shared" si="8"/>
        <v>0.99999999999999922</v>
      </c>
      <c r="AD15">
        <f t="shared" si="8"/>
        <v>1.0000000000000027</v>
      </c>
      <c r="AE15">
        <f t="shared" si="8"/>
        <v>1.0000000000000024</v>
      </c>
      <c r="AF15">
        <f t="shared" si="8"/>
        <v>0.99999999999999956</v>
      </c>
      <c r="AG15">
        <f t="shared" si="8"/>
        <v>0.99999999999999967</v>
      </c>
      <c r="AI15">
        <f t="shared" si="13"/>
        <v>0</v>
      </c>
      <c r="AJ15" s="5">
        <f t="shared" si="14"/>
        <v>742716.26426921156</v>
      </c>
      <c r="AK15" s="5">
        <f t="shared" si="9"/>
        <v>2063723.8807478102</v>
      </c>
      <c r="AL15" s="5">
        <f t="shared" si="9"/>
        <v>1833093.2810816818</v>
      </c>
      <c r="AM15" s="5">
        <f t="shared" si="9"/>
        <v>5092548.9274491165</v>
      </c>
      <c r="AN15" s="5">
        <f t="shared" si="9"/>
        <v>16631.279554997644</v>
      </c>
      <c r="AO15" s="5">
        <f t="shared" si="9"/>
        <v>169467.47554997643</v>
      </c>
      <c r="AP15" s="5">
        <f t="shared" si="9"/>
        <v>15465.980401776093</v>
      </c>
      <c r="AQ15" s="5">
        <f t="shared" si="9"/>
        <v>157814.48401776096</v>
      </c>
      <c r="AR15" s="5"/>
      <c r="AT15" s="5">
        <f t="shared" si="15"/>
        <v>41281488.014956206</v>
      </c>
      <c r="AU15" s="5">
        <f t="shared" si="16"/>
        <v>15164628.250392074</v>
      </c>
      <c r="AV15" s="5">
        <f t="shared" si="17"/>
        <v>5715898.3405323988</v>
      </c>
      <c r="AW15" s="5">
        <f t="shared" si="18"/>
        <v>2185490.5419682697</v>
      </c>
      <c r="AX15" s="5">
        <f t="shared" si="19"/>
        <v>984194.41625061131</v>
      </c>
      <c r="AY15" s="5">
        <f t="shared" si="20"/>
        <v>243628.45385875794</v>
      </c>
      <c r="AZ15" s="5">
        <f t="shared" si="21"/>
        <v>148613.35685384233</v>
      </c>
      <c r="BD15" s="5">
        <f t="shared" si="10"/>
        <v>41281137.494956203</v>
      </c>
      <c r="BE15" s="5">
        <f t="shared" si="10"/>
        <v>15164277.730392074</v>
      </c>
      <c r="BF15" s="5">
        <f t="shared" si="10"/>
        <v>5715547.8205323992</v>
      </c>
      <c r="BG15" s="5">
        <f t="shared" si="10"/>
        <v>2185140.0219682697</v>
      </c>
      <c r="BH15" s="5">
        <f t="shared" si="10"/>
        <v>983843.89625061129</v>
      </c>
      <c r="BI15" s="5">
        <f t="shared" si="10"/>
        <v>243277.93385875796</v>
      </c>
      <c r="BJ15" s="5">
        <f t="shared" si="10"/>
        <v>148262.83685384234</v>
      </c>
      <c r="BK15" s="3"/>
      <c r="BL15" s="3"/>
      <c r="BN15" s="5">
        <f t="shared" si="22"/>
        <v>101857988.94898233</v>
      </c>
      <c r="BO15" s="5">
        <f t="shared" si="23"/>
        <v>37417220.430238411</v>
      </c>
      <c r="BP15" s="5">
        <f t="shared" si="24"/>
        <v>14103413.854474479</v>
      </c>
      <c r="BQ15" s="5">
        <f t="shared" si="25"/>
        <v>5392481.7678872999</v>
      </c>
      <c r="BR15" s="5">
        <f t="shared" si="26"/>
        <v>2428402.3855386511</v>
      </c>
      <c r="BS15" s="5">
        <f t="shared" si="27"/>
        <v>601129.1151087482</v>
      </c>
      <c r="BT15" s="5">
        <f t="shared" si="28"/>
        <v>366688.76021633641</v>
      </c>
      <c r="BX15" s="3">
        <f t="shared" si="11"/>
        <v>101857638.42898233</v>
      </c>
      <c r="BY15" s="3">
        <f t="shared" si="11"/>
        <v>37416869.910238408</v>
      </c>
      <c r="BZ15" s="3">
        <f t="shared" si="11"/>
        <v>14103063.33447448</v>
      </c>
      <c r="CA15" s="3">
        <f t="shared" si="11"/>
        <v>5392131.2478873003</v>
      </c>
      <c r="CB15" s="3">
        <f t="shared" si="11"/>
        <v>2428051.8655386511</v>
      </c>
      <c r="CC15" s="3">
        <f t="shared" si="11"/>
        <v>600778.59510874818</v>
      </c>
      <c r="CD15" s="3">
        <f t="shared" si="11"/>
        <v>366338.24021633639</v>
      </c>
      <c r="CE15" s="3"/>
      <c r="CF15" s="3"/>
    </row>
    <row r="16" spans="1:84" x14ac:dyDescent="0.3">
      <c r="A16">
        <v>12</v>
      </c>
      <c r="B16" t="s">
        <v>21</v>
      </c>
      <c r="C16">
        <v>6.4008000000000003</v>
      </c>
      <c r="D16">
        <v>600</v>
      </c>
      <c r="E16">
        <v>182.88</v>
      </c>
      <c r="F16">
        <v>1.806</v>
      </c>
      <c r="G16">
        <v>5</v>
      </c>
      <c r="H16">
        <v>377.44696676533403</v>
      </c>
      <c r="I16">
        <v>1048.4637965703701</v>
      </c>
      <c r="J16">
        <v>931.31306109124296</v>
      </c>
      <c r="K16">
        <v>2586.9807252534501</v>
      </c>
      <c r="L16">
        <v>1659.86578660023</v>
      </c>
      <c r="M16">
        <v>16598.657866002301</v>
      </c>
      <c r="N16">
        <v>2127.36365891989</v>
      </c>
      <c r="O16">
        <v>21273.636589198901</v>
      </c>
      <c r="Q16" s="3">
        <f t="shared" si="0"/>
        <v>377.4469667653342</v>
      </c>
      <c r="R16" s="3">
        <f t="shared" si="1"/>
        <v>1048.4637965703728</v>
      </c>
      <c r="S16" s="3">
        <f t="shared" si="2"/>
        <v>931.3130610912425</v>
      </c>
      <c r="T16" s="3">
        <f t="shared" si="3"/>
        <v>2586.980725253452</v>
      </c>
      <c r="U16" s="3">
        <f t="shared" si="4"/>
        <v>1659.8657866002263</v>
      </c>
      <c r="V16" s="3">
        <f t="shared" si="5"/>
        <v>16598.657866002261</v>
      </c>
      <c r="W16" s="3">
        <f t="shared" si="6"/>
        <v>2127.3636589198936</v>
      </c>
      <c r="X16" s="3">
        <f t="shared" si="7"/>
        <v>21273.636589198934</v>
      </c>
      <c r="Z16">
        <f t="shared" si="12"/>
        <v>1.0000000000000004</v>
      </c>
      <c r="AA16">
        <f t="shared" si="12"/>
        <v>1.0000000000000027</v>
      </c>
      <c r="AB16">
        <f t="shared" si="8"/>
        <v>0.99999999999999956</v>
      </c>
      <c r="AC16">
        <f t="shared" si="8"/>
        <v>1.0000000000000007</v>
      </c>
      <c r="AD16">
        <f t="shared" si="8"/>
        <v>0.99999999999999778</v>
      </c>
      <c r="AE16">
        <f t="shared" si="8"/>
        <v>0.99999999999999756</v>
      </c>
      <c r="AF16">
        <f t="shared" si="8"/>
        <v>1.0000000000000018</v>
      </c>
      <c r="AG16">
        <f t="shared" si="8"/>
        <v>1.0000000000000016</v>
      </c>
      <c r="AI16">
        <f t="shared" si="13"/>
        <v>0</v>
      </c>
      <c r="AJ16" s="5">
        <f t="shared" si="14"/>
        <v>194.5669667653342</v>
      </c>
      <c r="AK16" s="5">
        <f t="shared" si="9"/>
        <v>865.58379657037278</v>
      </c>
      <c r="AL16" s="5">
        <f t="shared" si="9"/>
        <v>748.43306109124251</v>
      </c>
      <c r="AM16" s="5">
        <f t="shared" si="9"/>
        <v>2404.1007252534519</v>
      </c>
      <c r="AN16" s="5">
        <f t="shared" si="9"/>
        <v>1476.9857866002262</v>
      </c>
      <c r="AO16" s="5">
        <f t="shared" si="9"/>
        <v>16415.77786600226</v>
      </c>
      <c r="AP16" s="5">
        <f t="shared" si="9"/>
        <v>1944.4836589198935</v>
      </c>
      <c r="AQ16" s="5">
        <f t="shared" si="9"/>
        <v>21090.756589198932</v>
      </c>
      <c r="AR16" s="5"/>
      <c r="AT16" s="5">
        <f t="shared" si="15"/>
        <v>20969.275931407454</v>
      </c>
      <c r="AU16" s="5">
        <f t="shared" si="16"/>
        <v>7702.999321741514</v>
      </c>
      <c r="AV16" s="5">
        <f t="shared" si="17"/>
        <v>2903.4382058871865</v>
      </c>
      <c r="AW16" s="5">
        <f t="shared" si="18"/>
        <v>1110.1381375451006</v>
      </c>
      <c r="AX16" s="5">
        <f t="shared" si="19"/>
        <v>499.92975730507823</v>
      </c>
      <c r="AY16" s="5">
        <f t="shared" si="20"/>
        <v>123.75310385748661</v>
      </c>
      <c r="AZ16" s="5">
        <f t="shared" si="21"/>
        <v>75.489393353066831</v>
      </c>
      <c r="BD16" s="5">
        <f t="shared" si="10"/>
        <v>20786.395931407453</v>
      </c>
      <c r="BE16" s="5">
        <f t="shared" si="10"/>
        <v>7520.1193217415139</v>
      </c>
      <c r="BF16" s="5">
        <f t="shared" si="10"/>
        <v>2720.5582058871864</v>
      </c>
      <c r="BG16" s="5">
        <f t="shared" si="10"/>
        <v>927.25813754510057</v>
      </c>
      <c r="BH16" s="5">
        <f t="shared" si="10"/>
        <v>317.04975730507823</v>
      </c>
      <c r="BI16" s="5">
        <f t="shared" si="10"/>
        <v>-59.126896142513388</v>
      </c>
      <c r="BJ16" s="5">
        <f t="shared" si="10"/>
        <v>-107.39060664693316</v>
      </c>
      <c r="BK16" s="3"/>
      <c r="BL16" s="3"/>
      <c r="BN16" s="5">
        <f t="shared" si="22"/>
        <v>51739.614505069039</v>
      </c>
      <c r="BO16" s="5">
        <f t="shared" si="23"/>
        <v>19006.389001862095</v>
      </c>
      <c r="BP16" s="5">
        <f t="shared" si="24"/>
        <v>7163.9466237787901</v>
      </c>
      <c r="BQ16" s="5">
        <f t="shared" si="25"/>
        <v>2739.1560620330661</v>
      </c>
      <c r="BR16" s="5">
        <f t="shared" si="26"/>
        <v>1233.5272332334337</v>
      </c>
      <c r="BS16" s="5">
        <f t="shared" si="27"/>
        <v>305.34854462007956</v>
      </c>
      <c r="BT16" s="5">
        <f t="shared" si="28"/>
        <v>186.26261221824851</v>
      </c>
      <c r="BX16" s="3">
        <f t="shared" si="11"/>
        <v>51556.734505069042</v>
      </c>
      <c r="BY16" s="3">
        <f t="shared" si="11"/>
        <v>18823.509001862094</v>
      </c>
      <c r="BZ16" s="3">
        <f t="shared" si="11"/>
        <v>6981.06662377879</v>
      </c>
      <c r="CA16" s="3">
        <f t="shared" si="11"/>
        <v>2556.276062033066</v>
      </c>
      <c r="CB16" s="3">
        <f t="shared" si="11"/>
        <v>1050.6472332334338</v>
      </c>
      <c r="CC16" s="3">
        <f t="shared" si="11"/>
        <v>122.46854462007957</v>
      </c>
      <c r="CD16" s="3">
        <f t="shared" si="11"/>
        <v>3.3826122182485108</v>
      </c>
      <c r="CE16" s="3"/>
      <c r="CF16" s="3"/>
    </row>
    <row r="17" spans="1:84" x14ac:dyDescent="0.3">
      <c r="A17">
        <v>13</v>
      </c>
      <c r="B17" t="s">
        <v>22</v>
      </c>
      <c r="C17">
        <v>3.048</v>
      </c>
      <c r="D17">
        <v>140</v>
      </c>
      <c r="E17">
        <v>42.671999999999997</v>
      </c>
      <c r="F17">
        <v>0.123</v>
      </c>
      <c r="G17">
        <v>6.5</v>
      </c>
      <c r="H17">
        <v>0.23491209417183301</v>
      </c>
      <c r="I17">
        <v>0.652533594921759</v>
      </c>
      <c r="J17">
        <v>0.57962235962686104</v>
      </c>
      <c r="K17">
        <v>1.61006211007461</v>
      </c>
      <c r="L17">
        <v>112.68719238657501</v>
      </c>
      <c r="M17">
        <v>1126.87192386575</v>
      </c>
      <c r="N17">
        <v>199.14818401358801</v>
      </c>
      <c r="O17">
        <v>1991.48184013588</v>
      </c>
      <c r="Q17" s="3">
        <f t="shared" si="0"/>
        <v>0.23491209417183326</v>
      </c>
      <c r="R17" s="3">
        <f t="shared" si="1"/>
        <v>0.652533594921759</v>
      </c>
      <c r="S17" s="3">
        <f t="shared" si="2"/>
        <v>0.57962235962686071</v>
      </c>
      <c r="T17" s="3">
        <f t="shared" si="3"/>
        <v>1.6100621100746131</v>
      </c>
      <c r="U17" s="3">
        <f t="shared" si="4"/>
        <v>112.68719238657529</v>
      </c>
      <c r="V17" s="3">
        <f t="shared" si="5"/>
        <v>1126.8719238657527</v>
      </c>
      <c r="W17" s="3">
        <f t="shared" si="6"/>
        <v>199.14818401358821</v>
      </c>
      <c r="X17" s="3">
        <f t="shared" si="7"/>
        <v>1991.4818401358818</v>
      </c>
      <c r="Z17">
        <f t="shared" si="12"/>
        <v>1.0000000000000011</v>
      </c>
      <c r="AA17">
        <f t="shared" si="12"/>
        <v>1</v>
      </c>
      <c r="AB17">
        <f t="shared" si="8"/>
        <v>0.99999999999999944</v>
      </c>
      <c r="AC17">
        <f t="shared" si="8"/>
        <v>1.000000000000002</v>
      </c>
      <c r="AD17">
        <f t="shared" si="8"/>
        <v>1.0000000000000024</v>
      </c>
      <c r="AE17">
        <f t="shared" si="8"/>
        <v>1.0000000000000024</v>
      </c>
      <c r="AF17">
        <f t="shared" si="8"/>
        <v>1.0000000000000009</v>
      </c>
      <c r="AG17">
        <f t="shared" si="8"/>
        <v>1.0000000000000009</v>
      </c>
      <c r="AI17">
        <f t="shared" si="13"/>
        <v>0</v>
      </c>
      <c r="AJ17" s="5">
        <f t="shared" si="14"/>
        <v>-42.437087905828164</v>
      </c>
      <c r="AK17" s="5">
        <f t="shared" si="9"/>
        <v>-42.019466405078241</v>
      </c>
      <c r="AL17" s="5">
        <f t="shared" si="9"/>
        <v>-42.092377640373137</v>
      </c>
      <c r="AM17" s="5">
        <f t="shared" si="9"/>
        <v>-41.061937889925382</v>
      </c>
      <c r="AN17" s="5">
        <f t="shared" si="9"/>
        <v>70.015192386575293</v>
      </c>
      <c r="AO17" s="5">
        <f t="shared" si="9"/>
        <v>1084.1999238657527</v>
      </c>
      <c r="AP17" s="5">
        <f t="shared" si="9"/>
        <v>156.47618401358821</v>
      </c>
      <c r="AQ17" s="5">
        <f t="shared" si="9"/>
        <v>1948.8098401358818</v>
      </c>
      <c r="AR17" s="5"/>
      <c r="AT17" s="5">
        <f t="shared" si="15"/>
        <v>13.05067189843518</v>
      </c>
      <c r="AU17" s="5">
        <f t="shared" si="16"/>
        <v>4.7941243708537398</v>
      </c>
      <c r="AV17" s="5">
        <f t="shared" si="17"/>
        <v>1.8070161090141021</v>
      </c>
      <c r="AW17" s="5">
        <f t="shared" si="18"/>
        <v>0.69091792403480368</v>
      </c>
      <c r="AX17" s="5">
        <f t="shared" si="19"/>
        <v>0.31114184658520955</v>
      </c>
      <c r="AY17" s="5">
        <f t="shared" si="20"/>
        <v>7.7020358744863349E-2</v>
      </c>
      <c r="AZ17" s="5">
        <f t="shared" si="21"/>
        <v>4.6982418834366643E-2</v>
      </c>
      <c r="BD17" s="5">
        <f t="shared" si="10"/>
        <v>-29.621328101564817</v>
      </c>
      <c r="BE17" s="5">
        <f t="shared" si="10"/>
        <v>-37.87787562914626</v>
      </c>
      <c r="BF17" s="5">
        <f t="shared" si="10"/>
        <v>-40.864983890985897</v>
      </c>
      <c r="BG17" s="5">
        <f t="shared" si="10"/>
        <v>-41.98108207596519</v>
      </c>
      <c r="BH17" s="5">
        <f t="shared" si="10"/>
        <v>-42.360858153414789</v>
      </c>
      <c r="BI17" s="5">
        <f t="shared" si="10"/>
        <v>-42.594979641255136</v>
      </c>
      <c r="BJ17" s="5">
        <f t="shared" si="10"/>
        <v>-42.625017581165629</v>
      </c>
      <c r="BK17" s="3"/>
      <c r="BL17" s="3"/>
      <c r="BN17" s="5">
        <f t="shared" si="22"/>
        <v>32.201242201492263</v>
      </c>
      <c r="BO17" s="5">
        <f t="shared" si="23"/>
        <v>11.829027747486954</v>
      </c>
      <c r="BP17" s="5">
        <f t="shared" si="24"/>
        <v>4.4586335355912379</v>
      </c>
      <c r="BQ17" s="5">
        <f t="shared" si="25"/>
        <v>1.7047716459613553</v>
      </c>
      <c r="BR17" s="5">
        <f t="shared" si="26"/>
        <v>0.76771173460511355</v>
      </c>
      <c r="BS17" s="5">
        <f t="shared" si="27"/>
        <v>0.19004011791044617</v>
      </c>
      <c r="BT17" s="5">
        <f t="shared" si="28"/>
        <v>0.11592447192537216</v>
      </c>
      <c r="BX17" s="3">
        <f t="shared" si="11"/>
        <v>-10.470757798507734</v>
      </c>
      <c r="BY17" s="3">
        <f t="shared" si="11"/>
        <v>-30.842972252513043</v>
      </c>
      <c r="BZ17" s="3">
        <f t="shared" si="11"/>
        <v>-38.213366464408757</v>
      </c>
      <c r="CA17" s="3">
        <f t="shared" si="11"/>
        <v>-40.967228354038639</v>
      </c>
      <c r="CB17" s="3">
        <f t="shared" si="11"/>
        <v>-41.904288265394882</v>
      </c>
      <c r="CC17" s="3">
        <f t="shared" si="11"/>
        <v>-42.481959882089548</v>
      </c>
      <c r="CD17" s="3">
        <f t="shared" si="11"/>
        <v>-42.556075528074622</v>
      </c>
      <c r="CE17" s="3"/>
      <c r="CF17" s="3"/>
    </row>
    <row r="18" spans="1:84" x14ac:dyDescent="0.3">
      <c r="A18">
        <v>14</v>
      </c>
      <c r="B18" t="s">
        <v>23</v>
      </c>
      <c r="C18">
        <v>3.048</v>
      </c>
      <c r="D18">
        <v>360</v>
      </c>
      <c r="E18">
        <v>109.72799999999999</v>
      </c>
      <c r="F18">
        <v>12.84</v>
      </c>
      <c r="G18">
        <v>6.5</v>
      </c>
      <c r="H18">
        <v>2559.9129719674702</v>
      </c>
      <c r="I18">
        <v>7110.8693665762903</v>
      </c>
      <c r="J18">
        <v>6316.3320836339599</v>
      </c>
      <c r="K18">
        <v>17545.3668989832</v>
      </c>
      <c r="L18">
        <v>834.38049021371603</v>
      </c>
      <c r="M18">
        <v>8343.8049021371608</v>
      </c>
      <c r="N18">
        <v>803.10868819693803</v>
      </c>
      <c r="O18">
        <v>8031.0868819693796</v>
      </c>
      <c r="Q18" s="3">
        <f t="shared" si="0"/>
        <v>2559.9129719674661</v>
      </c>
      <c r="R18" s="3">
        <f t="shared" si="1"/>
        <v>7110.8693665762939</v>
      </c>
      <c r="S18" s="3">
        <f t="shared" si="2"/>
        <v>6316.3320836339599</v>
      </c>
      <c r="T18" s="3">
        <f t="shared" si="3"/>
        <v>17545.366898983219</v>
      </c>
      <c r="U18" s="3">
        <f t="shared" si="4"/>
        <v>834.3804902137158</v>
      </c>
      <c r="V18" s="3">
        <f t="shared" si="5"/>
        <v>8343.8049021371571</v>
      </c>
      <c r="W18" s="3">
        <f t="shared" si="6"/>
        <v>803.10868819693803</v>
      </c>
      <c r="X18" s="3">
        <f t="shared" si="7"/>
        <v>8031.0868819693796</v>
      </c>
      <c r="Z18">
        <f t="shared" si="12"/>
        <v>0.99999999999999845</v>
      </c>
      <c r="AA18">
        <f t="shared" si="12"/>
        <v>1.0000000000000004</v>
      </c>
      <c r="AB18">
        <f t="shared" si="8"/>
        <v>1</v>
      </c>
      <c r="AC18">
        <f t="shared" si="8"/>
        <v>1.0000000000000011</v>
      </c>
      <c r="AD18">
        <f t="shared" si="8"/>
        <v>0.99999999999999978</v>
      </c>
      <c r="AE18">
        <f t="shared" si="8"/>
        <v>0.99999999999999956</v>
      </c>
      <c r="AF18">
        <f t="shared" si="8"/>
        <v>1</v>
      </c>
      <c r="AG18">
        <f t="shared" si="8"/>
        <v>1</v>
      </c>
      <c r="AI18">
        <f t="shared" si="13"/>
        <v>0</v>
      </c>
      <c r="AJ18" s="5">
        <f t="shared" si="14"/>
        <v>2450.184971967466</v>
      </c>
      <c r="AK18" s="5">
        <f t="shared" si="9"/>
        <v>7001.1413665762939</v>
      </c>
      <c r="AL18" s="5">
        <f t="shared" si="9"/>
        <v>6206.6040836339598</v>
      </c>
      <c r="AM18" s="5">
        <f t="shared" si="9"/>
        <v>17435.638898983219</v>
      </c>
      <c r="AN18" s="5">
        <f t="shared" si="9"/>
        <v>724.65249021371585</v>
      </c>
      <c r="AO18" s="5">
        <f t="shared" si="9"/>
        <v>8234.076902137158</v>
      </c>
      <c r="AP18" s="5">
        <f t="shared" si="9"/>
        <v>693.38068819693808</v>
      </c>
      <c r="AQ18" s="5">
        <f t="shared" si="9"/>
        <v>7921.3588819693796</v>
      </c>
      <c r="AR18" s="5"/>
      <c r="AT18" s="5">
        <f t="shared" si="15"/>
        <v>142217.38733152588</v>
      </c>
      <c r="AU18" s="5">
        <f t="shared" si="16"/>
        <v>52243.12187688706</v>
      </c>
      <c r="AV18" s="5">
        <f t="shared" si="17"/>
        <v>19691.638245903589</v>
      </c>
      <c r="AW18" s="5">
        <f t="shared" si="18"/>
        <v>7529.1557999043107</v>
      </c>
      <c r="AX18" s="5">
        <f t="shared" si="19"/>
        <v>3390.6132079039276</v>
      </c>
      <c r="AY18" s="5">
        <f t="shared" si="20"/>
        <v>839.3157285139232</v>
      </c>
      <c r="AZ18" s="5">
        <f t="shared" si="21"/>
        <v>511.98259439349312</v>
      </c>
      <c r="BD18" s="5">
        <f t="shared" si="10"/>
        <v>142107.65933152588</v>
      </c>
      <c r="BE18" s="5">
        <f t="shared" si="10"/>
        <v>52133.393876887058</v>
      </c>
      <c r="BF18" s="5">
        <f t="shared" si="10"/>
        <v>19581.910245903589</v>
      </c>
      <c r="BG18" s="5">
        <f t="shared" si="10"/>
        <v>7419.4277999043106</v>
      </c>
      <c r="BH18" s="5">
        <f t="shared" si="10"/>
        <v>3280.8852079039275</v>
      </c>
      <c r="BI18" s="5">
        <f t="shared" si="10"/>
        <v>729.58772851392325</v>
      </c>
      <c r="BJ18" s="5">
        <f t="shared" si="10"/>
        <v>402.25459439349311</v>
      </c>
      <c r="BK18" s="3"/>
      <c r="BL18" s="3"/>
      <c r="BN18" s="5">
        <f t="shared" si="22"/>
        <v>350907.33797966444</v>
      </c>
      <c r="BO18" s="5">
        <f t="shared" si="23"/>
        <v>128904.73640069306</v>
      </c>
      <c r="BP18" s="5">
        <f t="shared" si="24"/>
        <v>48587.169874107392</v>
      </c>
      <c r="BQ18" s="5">
        <f t="shared" si="25"/>
        <v>18577.447304805763</v>
      </c>
      <c r="BR18" s="5">
        <f t="shared" si="26"/>
        <v>8366.0027597800781</v>
      </c>
      <c r="BS18" s="5">
        <f t="shared" si="27"/>
        <v>2070.9285520111343</v>
      </c>
      <c r="BT18" s="5">
        <f t="shared" si="28"/>
        <v>1263.2664167267919</v>
      </c>
      <c r="BX18" s="3">
        <f t="shared" si="11"/>
        <v>350797.60997966444</v>
      </c>
      <c r="BY18" s="3">
        <f t="shared" si="11"/>
        <v>128795.00840069306</v>
      </c>
      <c r="BZ18" s="3">
        <f t="shared" si="11"/>
        <v>48477.44187410739</v>
      </c>
      <c r="CA18" s="3">
        <f t="shared" si="11"/>
        <v>18467.719304805763</v>
      </c>
      <c r="CB18" s="3">
        <f t="shared" si="11"/>
        <v>8256.274759780079</v>
      </c>
      <c r="CC18" s="3">
        <f t="shared" si="11"/>
        <v>1961.2005520111343</v>
      </c>
      <c r="CD18" s="3">
        <f t="shared" si="11"/>
        <v>1153.5384167267919</v>
      </c>
      <c r="CE18" s="3"/>
      <c r="CF18" s="3"/>
    </row>
    <row r="19" spans="1:84" x14ac:dyDescent="0.3">
      <c r="A19">
        <v>15</v>
      </c>
      <c r="B19" t="s">
        <v>24</v>
      </c>
      <c r="C19">
        <v>7.62</v>
      </c>
      <c r="D19">
        <v>720</v>
      </c>
      <c r="E19">
        <v>219.45599999999999</v>
      </c>
      <c r="F19">
        <v>8.18</v>
      </c>
      <c r="G19">
        <v>8.6</v>
      </c>
      <c r="H19">
        <v>3709.4676595300298</v>
      </c>
      <c r="I19">
        <v>10304.0768320278</v>
      </c>
      <c r="J19">
        <v>9152.7445845490493</v>
      </c>
      <c r="K19">
        <v>25424.290512636198</v>
      </c>
      <c r="L19">
        <v>3822.91105818608</v>
      </c>
      <c r="M19">
        <v>38229.110581860798</v>
      </c>
      <c r="N19">
        <v>4031.2088349547898</v>
      </c>
      <c r="O19">
        <v>40312.088349547899</v>
      </c>
      <c r="Q19" s="3">
        <f t="shared" si="0"/>
        <v>3709.4676595300261</v>
      </c>
      <c r="R19" s="3">
        <f t="shared" si="1"/>
        <v>10304.076832027849</v>
      </c>
      <c r="S19" s="3">
        <f t="shared" si="2"/>
        <v>9152.7445845490456</v>
      </c>
      <c r="T19" s="3">
        <f t="shared" si="3"/>
        <v>25424.290512636235</v>
      </c>
      <c r="U19" s="3">
        <f t="shared" si="4"/>
        <v>3822.9110581860782</v>
      </c>
      <c r="V19" s="3">
        <f t="shared" si="5"/>
        <v>38229.11058186079</v>
      </c>
      <c r="W19" s="3">
        <f t="shared" si="6"/>
        <v>4031.2088349547921</v>
      </c>
      <c r="X19" s="3">
        <f t="shared" si="7"/>
        <v>40312.088349547921</v>
      </c>
      <c r="Z19">
        <f t="shared" si="12"/>
        <v>0.999999999999999</v>
      </c>
      <c r="AA19">
        <f t="shared" si="12"/>
        <v>1.0000000000000047</v>
      </c>
      <c r="AB19">
        <f t="shared" si="8"/>
        <v>0.99999999999999956</v>
      </c>
      <c r="AC19">
        <f t="shared" si="8"/>
        <v>1.0000000000000013</v>
      </c>
      <c r="AD19">
        <f t="shared" si="8"/>
        <v>0.99999999999999956</v>
      </c>
      <c r="AE19">
        <f t="shared" si="8"/>
        <v>0.99999999999999978</v>
      </c>
      <c r="AF19">
        <f t="shared" si="8"/>
        <v>1.0000000000000007</v>
      </c>
      <c r="AG19">
        <f t="shared" si="8"/>
        <v>1.0000000000000004</v>
      </c>
      <c r="AI19">
        <f t="shared" si="13"/>
        <v>0</v>
      </c>
      <c r="AJ19" s="5">
        <f t="shared" si="14"/>
        <v>3490.011659530026</v>
      </c>
      <c r="AK19" s="5">
        <f t="shared" si="9"/>
        <v>10084.620832027849</v>
      </c>
      <c r="AL19" s="5">
        <f t="shared" si="9"/>
        <v>8933.2885845490455</v>
      </c>
      <c r="AM19" s="5">
        <f t="shared" si="9"/>
        <v>25204.834512636236</v>
      </c>
      <c r="AN19" s="5">
        <f t="shared" si="9"/>
        <v>3603.4550581860781</v>
      </c>
      <c r="AO19" s="5">
        <f t="shared" si="9"/>
        <v>38009.654581860792</v>
      </c>
      <c r="AP19" s="5">
        <f t="shared" si="9"/>
        <v>3811.752834954792</v>
      </c>
      <c r="AQ19" s="5">
        <f t="shared" si="9"/>
        <v>40092.632349547923</v>
      </c>
      <c r="AR19" s="5"/>
      <c r="AT19" s="5">
        <f t="shared" si="15"/>
        <v>206081.53664055702</v>
      </c>
      <c r="AU19" s="5">
        <f t="shared" si="16"/>
        <v>75703.421623061746</v>
      </c>
      <c r="AV19" s="5">
        <f t="shared" si="17"/>
        <v>28534.366611769434</v>
      </c>
      <c r="AW19" s="5">
        <f t="shared" si="18"/>
        <v>10910.198998617723</v>
      </c>
      <c r="AX19" s="5">
        <f t="shared" si="19"/>
        <v>4913.2021980530135</v>
      </c>
      <c r="AY19" s="5">
        <f t="shared" si="20"/>
        <v>1216.2189047639429</v>
      </c>
      <c r="AZ19" s="5">
        <f t="shared" si="21"/>
        <v>741.89353190600514</v>
      </c>
      <c r="BD19" s="5">
        <f t="shared" si="10"/>
        <v>205862.08064055702</v>
      </c>
      <c r="BE19" s="5">
        <f t="shared" si="10"/>
        <v>75483.96562306174</v>
      </c>
      <c r="BF19" s="5">
        <f t="shared" si="10"/>
        <v>28314.910611769435</v>
      </c>
      <c r="BG19" s="5">
        <f t="shared" si="10"/>
        <v>10690.742998617723</v>
      </c>
      <c r="BH19" s="5">
        <f t="shared" si="10"/>
        <v>4693.7461980530134</v>
      </c>
      <c r="BI19" s="5">
        <f t="shared" si="10"/>
        <v>996.76290476394286</v>
      </c>
      <c r="BJ19" s="5">
        <f t="shared" si="10"/>
        <v>522.43753190600512</v>
      </c>
      <c r="BK19" s="3"/>
      <c r="BL19" s="3"/>
      <c r="BN19" s="5">
        <f t="shared" si="22"/>
        <v>508485.8102527248</v>
      </c>
      <c r="BO19" s="5">
        <f t="shared" si="23"/>
        <v>186790.70580712339</v>
      </c>
      <c r="BP19" s="5">
        <f t="shared" si="24"/>
        <v>70405.727573454205</v>
      </c>
      <c r="BQ19" s="5">
        <f t="shared" si="25"/>
        <v>26919.837013379543</v>
      </c>
      <c r="BR19" s="5">
        <f t="shared" si="26"/>
        <v>12122.840509336482</v>
      </c>
      <c r="BS19" s="5">
        <f t="shared" si="27"/>
        <v>3000.8998637865725</v>
      </c>
      <c r="BT19" s="5">
        <f t="shared" si="28"/>
        <v>1830.5489169098091</v>
      </c>
      <c r="BX19" s="3">
        <f t="shared" si="11"/>
        <v>508266.35425272479</v>
      </c>
      <c r="BY19" s="3">
        <f t="shared" si="11"/>
        <v>186571.24980712339</v>
      </c>
      <c r="BZ19" s="3">
        <f t="shared" si="11"/>
        <v>70186.2715734542</v>
      </c>
      <c r="CA19" s="3">
        <f t="shared" si="11"/>
        <v>26700.381013379545</v>
      </c>
      <c r="CB19" s="3">
        <f t="shared" si="11"/>
        <v>11903.384509336482</v>
      </c>
      <c r="CC19" s="3">
        <f t="shared" si="11"/>
        <v>2781.4438637865724</v>
      </c>
      <c r="CD19" s="3">
        <f t="shared" si="11"/>
        <v>1611.0929169098092</v>
      </c>
      <c r="CE19" s="3"/>
      <c r="CF19" s="3"/>
    </row>
    <row r="20" spans="1:84" x14ac:dyDescent="0.3">
      <c r="A20">
        <v>16</v>
      </c>
      <c r="B20" t="s">
        <v>25</v>
      </c>
      <c r="C20">
        <v>3.048</v>
      </c>
      <c r="D20">
        <v>315</v>
      </c>
      <c r="E20">
        <v>96.012</v>
      </c>
      <c r="F20">
        <v>13.8</v>
      </c>
      <c r="G20">
        <v>9</v>
      </c>
      <c r="H20">
        <v>1542.39291214489</v>
      </c>
      <c r="I20">
        <v>4284.4247559580299</v>
      </c>
      <c r="J20">
        <v>3805.70196847856</v>
      </c>
      <c r="K20">
        <v>10571.394356884901</v>
      </c>
      <c r="L20">
        <v>753.77711880630397</v>
      </c>
      <c r="M20">
        <v>7537.7711880630404</v>
      </c>
      <c r="N20">
        <v>744.33732470427503</v>
      </c>
      <c r="O20">
        <v>7443.3732470427503</v>
      </c>
      <c r="Q20" s="3">
        <f t="shared" si="0"/>
        <v>1542.3929121448921</v>
      </c>
      <c r="R20" s="3">
        <f t="shared" si="1"/>
        <v>4284.4247559580335</v>
      </c>
      <c r="S20" s="3">
        <f t="shared" si="2"/>
        <v>3805.7019684785646</v>
      </c>
      <c r="T20" s="3">
        <f t="shared" si="3"/>
        <v>10571.394356884901</v>
      </c>
      <c r="U20" s="3">
        <f t="shared" si="4"/>
        <v>753.77711880630352</v>
      </c>
      <c r="V20" s="3">
        <f t="shared" si="5"/>
        <v>7537.771188063035</v>
      </c>
      <c r="W20" s="3">
        <f t="shared" si="6"/>
        <v>744.33732470427469</v>
      </c>
      <c r="X20" s="3">
        <f t="shared" si="7"/>
        <v>7443.3732470427467</v>
      </c>
      <c r="Z20">
        <f t="shared" si="12"/>
        <v>1.0000000000000013</v>
      </c>
      <c r="AA20">
        <f t="shared" si="12"/>
        <v>1.0000000000000009</v>
      </c>
      <c r="AB20">
        <f t="shared" si="8"/>
        <v>1.0000000000000011</v>
      </c>
      <c r="AC20">
        <f t="shared" si="8"/>
        <v>1</v>
      </c>
      <c r="AD20">
        <f t="shared" si="8"/>
        <v>0.99999999999999944</v>
      </c>
      <c r="AE20">
        <f t="shared" si="8"/>
        <v>0.99999999999999922</v>
      </c>
      <c r="AF20">
        <f t="shared" si="8"/>
        <v>0.99999999999999956</v>
      </c>
      <c r="AG20">
        <f t="shared" si="8"/>
        <v>0.99999999999999956</v>
      </c>
      <c r="AI20">
        <f t="shared" si="13"/>
        <v>0</v>
      </c>
      <c r="AJ20" s="5">
        <f t="shared" si="14"/>
        <v>1446.3809121448921</v>
      </c>
      <c r="AK20" s="5">
        <f t="shared" si="9"/>
        <v>4188.4127559580338</v>
      </c>
      <c r="AL20" s="5">
        <f t="shared" si="9"/>
        <v>3709.6899684785644</v>
      </c>
      <c r="AM20" s="5">
        <f t="shared" si="9"/>
        <v>10475.3823568849</v>
      </c>
      <c r="AN20" s="5">
        <f t="shared" si="9"/>
        <v>657.76511880630346</v>
      </c>
      <c r="AO20" s="5">
        <f t="shared" si="9"/>
        <v>7441.7591880630353</v>
      </c>
      <c r="AP20" s="5">
        <f t="shared" si="9"/>
        <v>648.32532470427464</v>
      </c>
      <c r="AQ20" s="5">
        <f t="shared" si="9"/>
        <v>7347.361247042747</v>
      </c>
      <c r="AR20" s="5"/>
      <c r="AT20" s="5">
        <f t="shared" si="15"/>
        <v>85688.495119160667</v>
      </c>
      <c r="AU20" s="5">
        <f t="shared" si="16"/>
        <v>31477.406370303921</v>
      </c>
      <c r="AV20" s="5">
        <f t="shared" si="17"/>
        <v>11864.560862653019</v>
      </c>
      <c r="AW20" s="5">
        <f t="shared" si="18"/>
        <v>4536.4497416026234</v>
      </c>
      <c r="AX20" s="5">
        <f t="shared" si="19"/>
        <v>2042.9045193972077</v>
      </c>
      <c r="AY20" s="5">
        <f t="shared" si="20"/>
        <v>505.70259414586621</v>
      </c>
      <c r="AZ20" s="5">
        <f t="shared" si="21"/>
        <v>308.47858242897837</v>
      </c>
      <c r="BD20" s="5">
        <f t="shared" si="10"/>
        <v>85592.483119160665</v>
      </c>
      <c r="BE20" s="5">
        <f t="shared" si="10"/>
        <v>31381.394370303922</v>
      </c>
      <c r="BF20" s="5">
        <f t="shared" si="10"/>
        <v>11768.548862653019</v>
      </c>
      <c r="BG20" s="5">
        <f t="shared" si="10"/>
        <v>4440.4377416026236</v>
      </c>
      <c r="BH20" s="5">
        <f t="shared" si="10"/>
        <v>1946.8925193972077</v>
      </c>
      <c r="BI20" s="5">
        <f t="shared" si="10"/>
        <v>409.69059414586621</v>
      </c>
      <c r="BJ20" s="5">
        <f t="shared" si="10"/>
        <v>212.46658242897837</v>
      </c>
      <c r="BK20" s="3"/>
      <c r="BL20" s="3"/>
      <c r="BN20" s="5">
        <f t="shared" si="22"/>
        <v>211427.88713769804</v>
      </c>
      <c r="BO20" s="5">
        <f t="shared" si="23"/>
        <v>77667.387111807446</v>
      </c>
      <c r="BP20" s="5">
        <f t="shared" si="24"/>
        <v>29274.630526758196</v>
      </c>
      <c r="BQ20" s="5">
        <f t="shared" si="25"/>
        <v>11193.241083760484</v>
      </c>
      <c r="BR20" s="5">
        <f t="shared" si="26"/>
        <v>5040.6648589120059</v>
      </c>
      <c r="BS20" s="5">
        <f t="shared" si="27"/>
        <v>1247.7711372060869</v>
      </c>
      <c r="BT20" s="5">
        <f t="shared" si="28"/>
        <v>761.14039369571299</v>
      </c>
      <c r="BX20" s="3">
        <f t="shared" si="11"/>
        <v>211331.87513769805</v>
      </c>
      <c r="BY20" s="3">
        <f t="shared" si="11"/>
        <v>77571.375111807443</v>
      </c>
      <c r="BZ20" s="3">
        <f t="shared" si="11"/>
        <v>29178.618526758197</v>
      </c>
      <c r="CA20" s="3">
        <f t="shared" si="11"/>
        <v>11097.229083760483</v>
      </c>
      <c r="CB20" s="3">
        <f t="shared" si="11"/>
        <v>4944.6528589120062</v>
      </c>
      <c r="CC20" s="3">
        <f t="shared" si="11"/>
        <v>1151.759137206087</v>
      </c>
      <c r="CD20" s="3">
        <f t="shared" si="11"/>
        <v>665.12839369571293</v>
      </c>
      <c r="CE20" s="3"/>
      <c r="CF20" s="3"/>
    </row>
    <row r="21" spans="1:84" x14ac:dyDescent="0.3">
      <c r="A21">
        <v>17</v>
      </c>
      <c r="B21" t="s">
        <v>26</v>
      </c>
      <c r="C21">
        <v>6.0960000000000001</v>
      </c>
      <c r="D21">
        <v>175</v>
      </c>
      <c r="E21">
        <v>53.34</v>
      </c>
      <c r="F21">
        <v>13.118</v>
      </c>
      <c r="G21">
        <v>9.3000000000000007</v>
      </c>
      <c r="H21">
        <v>5220.9701985340598</v>
      </c>
      <c r="I21">
        <v>14502.694995927901</v>
      </c>
      <c r="J21">
        <v>12882.227612352001</v>
      </c>
      <c r="K21">
        <v>35783.965589866697</v>
      </c>
      <c r="L21">
        <v>2911.7724095421199</v>
      </c>
      <c r="M21">
        <v>29117.724095421199</v>
      </c>
      <c r="N21">
        <v>2903.71654290058</v>
      </c>
      <c r="O21">
        <v>29037.1654290058</v>
      </c>
      <c r="Q21" s="3">
        <f t="shared" si="0"/>
        <v>5220.9701985340553</v>
      </c>
      <c r="R21" s="3">
        <f t="shared" si="1"/>
        <v>14502.694995927932</v>
      </c>
      <c r="S21" s="3">
        <f t="shared" si="2"/>
        <v>12882.227612352022</v>
      </c>
      <c r="T21" s="3">
        <f t="shared" si="3"/>
        <v>35783.965589866726</v>
      </c>
      <c r="U21" s="3">
        <f t="shared" si="4"/>
        <v>2911.7724095421231</v>
      </c>
      <c r="V21" s="3">
        <f t="shared" si="5"/>
        <v>29117.724095421232</v>
      </c>
      <c r="W21" s="3">
        <f t="shared" si="6"/>
        <v>2903.7165429005827</v>
      </c>
      <c r="X21" s="3">
        <f t="shared" si="7"/>
        <v>29037.165429005825</v>
      </c>
      <c r="Z21">
        <f t="shared" si="12"/>
        <v>0.99999999999999911</v>
      </c>
      <c r="AA21">
        <f t="shared" si="12"/>
        <v>1.0000000000000022</v>
      </c>
      <c r="AB21">
        <f t="shared" si="12"/>
        <v>1.0000000000000018</v>
      </c>
      <c r="AC21">
        <f t="shared" si="12"/>
        <v>1.0000000000000009</v>
      </c>
      <c r="AD21">
        <f t="shared" si="12"/>
        <v>1.0000000000000011</v>
      </c>
      <c r="AE21">
        <f t="shared" si="12"/>
        <v>1.0000000000000011</v>
      </c>
      <c r="AF21">
        <f t="shared" si="12"/>
        <v>1.0000000000000009</v>
      </c>
      <c r="AG21">
        <f t="shared" si="12"/>
        <v>1.0000000000000009</v>
      </c>
      <c r="AI21">
        <f t="shared" si="13"/>
        <v>0</v>
      </c>
      <c r="AJ21" s="5">
        <f t="shared" si="14"/>
        <v>5167.6301985340551</v>
      </c>
      <c r="AK21" s="5">
        <f t="shared" si="14"/>
        <v>14449.354995927932</v>
      </c>
      <c r="AL21" s="5">
        <f t="shared" si="14"/>
        <v>12828.887612352022</v>
      </c>
      <c r="AM21" s="5">
        <f t="shared" si="14"/>
        <v>35730.62558986673</v>
      </c>
      <c r="AN21" s="5">
        <f t="shared" si="14"/>
        <v>2858.432409542123</v>
      </c>
      <c r="AO21" s="5">
        <f t="shared" si="14"/>
        <v>29064.384095421232</v>
      </c>
      <c r="AP21" s="5">
        <f t="shared" si="14"/>
        <v>2850.3765429005825</v>
      </c>
      <c r="AQ21" s="5">
        <f t="shared" si="14"/>
        <v>28983.825429005825</v>
      </c>
      <c r="AR21" s="5"/>
      <c r="AT21" s="5">
        <f t="shared" si="15"/>
        <v>290053.8999185586</v>
      </c>
      <c r="AU21" s="5">
        <f t="shared" si="16"/>
        <v>106550.41221498072</v>
      </c>
      <c r="AV21" s="5">
        <f t="shared" si="17"/>
        <v>40161.309219492738</v>
      </c>
      <c r="AW21" s="5">
        <f t="shared" si="18"/>
        <v>15355.79470157075</v>
      </c>
      <c r="AX21" s="5">
        <f t="shared" si="19"/>
        <v>6915.1923159391445</v>
      </c>
      <c r="AY21" s="5">
        <f t="shared" si="20"/>
        <v>1711.7935077160837</v>
      </c>
      <c r="AZ21" s="5">
        <f t="shared" si="21"/>
        <v>1044.1940397068111</v>
      </c>
      <c r="BD21" s="5">
        <f t="shared" si="10"/>
        <v>290000.55991855857</v>
      </c>
      <c r="BE21" s="5">
        <f t="shared" si="10"/>
        <v>106497.07221498073</v>
      </c>
      <c r="BF21" s="5">
        <f t="shared" si="10"/>
        <v>40107.969219492741</v>
      </c>
      <c r="BG21" s="5">
        <f t="shared" si="10"/>
        <v>15302.45470157075</v>
      </c>
      <c r="BH21" s="5">
        <f t="shared" si="10"/>
        <v>6861.8523159391443</v>
      </c>
      <c r="BI21" s="5">
        <f t="shared" si="10"/>
        <v>1658.4535077160838</v>
      </c>
      <c r="BJ21" s="5">
        <f t="shared" si="10"/>
        <v>990.85403970681102</v>
      </c>
      <c r="BK21" s="3"/>
      <c r="BL21" s="3"/>
      <c r="BN21" s="5">
        <f t="shared" si="22"/>
        <v>715679.31179733458</v>
      </c>
      <c r="BO21" s="5">
        <f t="shared" si="23"/>
        <v>262902.60433371476</v>
      </c>
      <c r="BP21" s="5">
        <f t="shared" si="24"/>
        <v>99094.058556554039</v>
      </c>
      <c r="BQ21" s="5">
        <f t="shared" si="25"/>
        <v>37888.904742211831</v>
      </c>
      <c r="BR21" s="5">
        <f t="shared" si="26"/>
        <v>17062.553128943076</v>
      </c>
      <c r="BS21" s="5">
        <f t="shared" si="27"/>
        <v>4223.6811843777123</v>
      </c>
      <c r="BT21" s="5">
        <f t="shared" si="28"/>
        <v>2576.4455224704047</v>
      </c>
      <c r="BX21" s="3">
        <f t="shared" si="11"/>
        <v>715625.97179733461</v>
      </c>
      <c r="BY21" s="3">
        <f t="shared" si="11"/>
        <v>262849.26433371473</v>
      </c>
      <c r="BZ21" s="3">
        <f t="shared" si="11"/>
        <v>99040.718556554042</v>
      </c>
      <c r="CA21" s="3">
        <f t="shared" si="11"/>
        <v>37835.564742211835</v>
      </c>
      <c r="CB21" s="3">
        <f t="shared" si="11"/>
        <v>17009.213128943076</v>
      </c>
      <c r="CC21" s="3">
        <f t="shared" si="11"/>
        <v>4170.3411843777121</v>
      </c>
      <c r="CD21" s="3">
        <f t="shared" si="11"/>
        <v>2523.1055224704046</v>
      </c>
      <c r="CE21" s="3"/>
      <c r="CF21" s="3"/>
    </row>
    <row r="22" spans="1:84" x14ac:dyDescent="0.3">
      <c r="A22">
        <v>18</v>
      </c>
      <c r="B22" t="s">
        <v>27</v>
      </c>
      <c r="C22">
        <v>4.5720000000000001</v>
      </c>
      <c r="D22">
        <v>420</v>
      </c>
      <c r="E22">
        <v>128.01599999999999</v>
      </c>
      <c r="F22">
        <v>84.9</v>
      </c>
      <c r="G22">
        <v>8.1999999999999993</v>
      </c>
      <c r="H22">
        <v>158231.177781095</v>
      </c>
      <c r="I22">
        <v>439531.04939193098</v>
      </c>
      <c r="J22">
        <v>390419.78215446201</v>
      </c>
      <c r="K22">
        <v>1084499.3948735101</v>
      </c>
      <c r="L22">
        <v>3179.8028382430198</v>
      </c>
      <c r="M22">
        <v>31798.028382430199</v>
      </c>
      <c r="N22">
        <v>2970.2259875417899</v>
      </c>
      <c r="O22">
        <v>29702.259875417902</v>
      </c>
      <c r="Q22" s="3">
        <f t="shared" si="0"/>
        <v>158231.177781095</v>
      </c>
      <c r="R22" s="3">
        <f t="shared" si="1"/>
        <v>439531.04939193057</v>
      </c>
      <c r="S22" s="3">
        <f t="shared" si="2"/>
        <v>390419.78215446195</v>
      </c>
      <c r="T22" s="3">
        <f t="shared" si="3"/>
        <v>1084499.3948735055</v>
      </c>
      <c r="U22" s="3">
        <f t="shared" si="4"/>
        <v>3179.8028382430211</v>
      </c>
      <c r="V22" s="3">
        <f t="shared" si="5"/>
        <v>31798.02838243021</v>
      </c>
      <c r="W22" s="3">
        <f t="shared" si="6"/>
        <v>2970.2259875417867</v>
      </c>
      <c r="X22" s="3">
        <f t="shared" si="7"/>
        <v>29702.259875417862</v>
      </c>
      <c r="Z22">
        <f t="shared" si="12"/>
        <v>1</v>
      </c>
      <c r="AA22">
        <f t="shared" si="12"/>
        <v>0.99999999999999911</v>
      </c>
      <c r="AB22">
        <f t="shared" si="12"/>
        <v>0.99999999999999989</v>
      </c>
      <c r="AC22">
        <f t="shared" si="12"/>
        <v>0.99999999999999567</v>
      </c>
      <c r="AD22">
        <f t="shared" si="12"/>
        <v>1.0000000000000004</v>
      </c>
      <c r="AE22">
        <f t="shared" si="12"/>
        <v>1.0000000000000004</v>
      </c>
      <c r="AF22">
        <f t="shared" si="12"/>
        <v>0.99999999999999889</v>
      </c>
      <c r="AG22">
        <f t="shared" si="12"/>
        <v>0.99999999999999867</v>
      </c>
      <c r="AI22">
        <f t="shared" si="13"/>
        <v>0</v>
      </c>
      <c r="AJ22" s="5">
        <f t="shared" si="14"/>
        <v>158103.161781095</v>
      </c>
      <c r="AK22" s="5">
        <f t="shared" si="14"/>
        <v>439403.03339193057</v>
      </c>
      <c r="AL22" s="5">
        <f t="shared" si="14"/>
        <v>390291.76615446195</v>
      </c>
      <c r="AM22" s="5">
        <f t="shared" si="14"/>
        <v>1084371.3788735054</v>
      </c>
      <c r="AN22" s="5">
        <f t="shared" si="14"/>
        <v>3051.7868382430211</v>
      </c>
      <c r="AO22" s="5">
        <f t="shared" si="14"/>
        <v>31670.01238243021</v>
      </c>
      <c r="AP22" s="5">
        <f t="shared" si="14"/>
        <v>2842.2099875417866</v>
      </c>
      <c r="AQ22" s="5">
        <f t="shared" si="14"/>
        <v>29574.243875417862</v>
      </c>
      <c r="AR22" s="5"/>
      <c r="AT22" s="5">
        <f t="shared" si="15"/>
        <v>8790620.9878386129</v>
      </c>
      <c r="AU22" s="5">
        <f t="shared" si="16"/>
        <v>3229207.7098182654</v>
      </c>
      <c r="AV22" s="5">
        <f t="shared" si="17"/>
        <v>1217162.9060084233</v>
      </c>
      <c r="AW22" s="5">
        <f t="shared" si="18"/>
        <v>465385.81700322067</v>
      </c>
      <c r="AX22" s="5">
        <f t="shared" si="19"/>
        <v>209577.7189153576</v>
      </c>
      <c r="AY22" s="5">
        <f t="shared" si="20"/>
        <v>51879.074682326231</v>
      </c>
      <c r="AZ22" s="5">
        <f t="shared" si="21"/>
        <v>31646.235556219006</v>
      </c>
      <c r="BD22" s="5">
        <f t="shared" si="10"/>
        <v>8790492.9718386121</v>
      </c>
      <c r="BE22" s="5">
        <f t="shared" si="10"/>
        <v>3229079.6938182656</v>
      </c>
      <c r="BF22" s="5">
        <f t="shared" si="10"/>
        <v>1217034.8900084232</v>
      </c>
      <c r="BG22" s="5">
        <f t="shared" si="10"/>
        <v>465257.80100322067</v>
      </c>
      <c r="BH22" s="5">
        <f t="shared" si="10"/>
        <v>209449.7029153576</v>
      </c>
      <c r="BI22" s="5">
        <f t="shared" si="10"/>
        <v>51751.058682326227</v>
      </c>
      <c r="BJ22" s="5">
        <f t="shared" si="10"/>
        <v>31518.219556219006</v>
      </c>
      <c r="BK22" s="3"/>
      <c r="BL22" s="3"/>
      <c r="BN22" s="5">
        <f t="shared" si="22"/>
        <v>21689987.897470109</v>
      </c>
      <c r="BO22" s="5">
        <f t="shared" si="23"/>
        <v>7967750.6562135099</v>
      </c>
      <c r="BP22" s="5">
        <f t="shared" si="24"/>
        <v>3003229.0934958616</v>
      </c>
      <c r="BQ22" s="5">
        <f t="shared" si="25"/>
        <v>1148293.4769248881</v>
      </c>
      <c r="BR22" s="5">
        <f t="shared" si="26"/>
        <v>517112.29424432042</v>
      </c>
      <c r="BS22" s="5">
        <f t="shared" si="27"/>
        <v>128006.48595228262</v>
      </c>
      <c r="BT22" s="5">
        <f t="shared" si="28"/>
        <v>78083.956430892402</v>
      </c>
      <c r="BX22" s="3">
        <f t="shared" si="11"/>
        <v>21689859.88147011</v>
      </c>
      <c r="BY22" s="3">
        <f t="shared" si="11"/>
        <v>7967622.64021351</v>
      </c>
      <c r="BZ22" s="3">
        <f t="shared" si="11"/>
        <v>3003101.0774958618</v>
      </c>
      <c r="CA22" s="3">
        <f t="shared" si="11"/>
        <v>1148165.460924888</v>
      </c>
      <c r="CB22" s="3">
        <f t="shared" si="11"/>
        <v>516984.27824432042</v>
      </c>
      <c r="CC22" s="3">
        <f t="shared" si="11"/>
        <v>127878.46995228261</v>
      </c>
      <c r="CD22" s="3">
        <f t="shared" si="11"/>
        <v>77955.940430892399</v>
      </c>
      <c r="CE22" s="3"/>
      <c r="CF22" s="3"/>
    </row>
    <row r="23" spans="1:84" x14ac:dyDescent="0.3">
      <c r="A23">
        <v>19</v>
      </c>
      <c r="B23" t="s">
        <v>28</v>
      </c>
      <c r="C23">
        <v>7.62</v>
      </c>
      <c r="D23">
        <v>3000</v>
      </c>
      <c r="E23">
        <v>914.4</v>
      </c>
      <c r="F23">
        <v>22.9</v>
      </c>
      <c r="G23">
        <v>8.3000000000000007</v>
      </c>
      <c r="H23">
        <v>31211.645398644501</v>
      </c>
      <c r="I23">
        <v>86699.014996234706</v>
      </c>
      <c r="J23">
        <v>77011.648197925504</v>
      </c>
      <c r="K23">
        <v>213921.244994237</v>
      </c>
      <c r="L23">
        <v>5906.4681689839599</v>
      </c>
      <c r="M23">
        <v>59064.681689839599</v>
      </c>
      <c r="N23">
        <v>5548.6337403696998</v>
      </c>
      <c r="O23">
        <v>55486.337403696998</v>
      </c>
      <c r="Q23" s="3">
        <f t="shared" si="0"/>
        <v>31211.645398644494</v>
      </c>
      <c r="R23" s="3">
        <f t="shared" si="1"/>
        <v>86699.014996234691</v>
      </c>
      <c r="S23" s="3">
        <f t="shared" si="2"/>
        <v>77011.648197925519</v>
      </c>
      <c r="T23" s="3">
        <f t="shared" si="3"/>
        <v>213921.24499423752</v>
      </c>
      <c r="U23" s="3">
        <f t="shared" si="4"/>
        <v>5906.4681689839617</v>
      </c>
      <c r="V23" s="3">
        <f t="shared" si="5"/>
        <v>59064.681689839621</v>
      </c>
      <c r="W23" s="3">
        <f t="shared" si="6"/>
        <v>5548.6337403697034</v>
      </c>
      <c r="X23" s="3">
        <f t="shared" si="7"/>
        <v>55486.337403697042</v>
      </c>
      <c r="Z23">
        <f t="shared" si="12"/>
        <v>0.99999999999999978</v>
      </c>
      <c r="AA23">
        <f t="shared" si="12"/>
        <v>0.99999999999999978</v>
      </c>
      <c r="AB23">
        <f t="shared" si="12"/>
        <v>1.0000000000000002</v>
      </c>
      <c r="AC23">
        <f t="shared" si="12"/>
        <v>1.0000000000000024</v>
      </c>
      <c r="AD23">
        <f t="shared" si="12"/>
        <v>1.0000000000000002</v>
      </c>
      <c r="AE23">
        <f t="shared" si="12"/>
        <v>1.0000000000000004</v>
      </c>
      <c r="AF23">
        <f t="shared" si="12"/>
        <v>1.0000000000000007</v>
      </c>
      <c r="AG23">
        <f t="shared" si="12"/>
        <v>1.0000000000000009</v>
      </c>
      <c r="AI23">
        <f t="shared" si="13"/>
        <v>0</v>
      </c>
      <c r="AJ23" s="5">
        <f t="shared" si="14"/>
        <v>30297.245398644493</v>
      </c>
      <c r="AK23" s="5">
        <f t="shared" si="14"/>
        <v>85784.614996234697</v>
      </c>
      <c r="AL23" s="5">
        <f t="shared" si="14"/>
        <v>76097.248197925524</v>
      </c>
      <c r="AM23" s="5">
        <f t="shared" si="14"/>
        <v>213006.84499423753</v>
      </c>
      <c r="AN23" s="5">
        <f t="shared" si="14"/>
        <v>4992.0681689839621</v>
      </c>
      <c r="AO23" s="5">
        <f t="shared" si="14"/>
        <v>58150.28168983962</v>
      </c>
      <c r="AP23" s="5">
        <f t="shared" si="14"/>
        <v>4634.2337403697038</v>
      </c>
      <c r="AQ23" s="5">
        <f t="shared" si="14"/>
        <v>54571.93740369704</v>
      </c>
      <c r="AR23" s="5"/>
      <c r="AT23" s="5">
        <f t="shared" si="15"/>
        <v>1733980.2999246942</v>
      </c>
      <c r="AU23" s="5">
        <f t="shared" si="16"/>
        <v>636972.35507437738</v>
      </c>
      <c r="AV23" s="5">
        <f t="shared" si="17"/>
        <v>240089.57998957305</v>
      </c>
      <c r="AW23" s="5">
        <f t="shared" si="18"/>
        <v>91798.957054836748</v>
      </c>
      <c r="AX23" s="5">
        <f t="shared" si="19"/>
        <v>41339.927680323824</v>
      </c>
      <c r="AY23" s="5">
        <f t="shared" si="20"/>
        <v>10233.326360211309</v>
      </c>
      <c r="AZ23" s="5">
        <f t="shared" si="21"/>
        <v>6242.3290797288983</v>
      </c>
      <c r="BD23" s="5">
        <f t="shared" si="10"/>
        <v>1733065.8999246943</v>
      </c>
      <c r="BE23" s="5">
        <f t="shared" si="10"/>
        <v>636057.95507437736</v>
      </c>
      <c r="BF23" s="5">
        <f t="shared" si="10"/>
        <v>239175.17998957305</v>
      </c>
      <c r="BG23" s="5">
        <f t="shared" si="10"/>
        <v>90884.557054836754</v>
      </c>
      <c r="BH23" s="5">
        <f t="shared" si="10"/>
        <v>40425.527680323823</v>
      </c>
      <c r="BI23" s="5">
        <f t="shared" si="10"/>
        <v>9318.9263602113097</v>
      </c>
      <c r="BJ23" s="5">
        <f t="shared" si="10"/>
        <v>5327.9290797288986</v>
      </c>
      <c r="BK23" s="3"/>
      <c r="BL23" s="3"/>
      <c r="BN23" s="5">
        <f t="shared" si="22"/>
        <v>4278424.899884752</v>
      </c>
      <c r="BO23" s="5">
        <f t="shared" si="23"/>
        <v>1571666.2897535821</v>
      </c>
      <c r="BP23" s="5">
        <f t="shared" si="24"/>
        <v>592397.29383019637</v>
      </c>
      <c r="BQ23" s="5">
        <f t="shared" si="25"/>
        <v>226504.84764095742</v>
      </c>
      <c r="BR23" s="5">
        <f t="shared" si="26"/>
        <v>102002.18304360994</v>
      </c>
      <c r="BS23" s="5">
        <f t="shared" si="27"/>
        <v>25249.720720631321</v>
      </c>
      <c r="BT23" s="5">
        <f t="shared" si="28"/>
        <v>15402.329639585105</v>
      </c>
      <c r="BX23" s="3">
        <f t="shared" si="11"/>
        <v>4277510.4998847516</v>
      </c>
      <c r="BY23" s="3">
        <f t="shared" si="11"/>
        <v>1570751.8897535822</v>
      </c>
      <c r="BZ23" s="3">
        <f t="shared" si="11"/>
        <v>591482.89383019635</v>
      </c>
      <c r="CA23" s="3">
        <f t="shared" si="11"/>
        <v>225590.44764095743</v>
      </c>
      <c r="CB23" s="3">
        <f t="shared" si="11"/>
        <v>101087.78304360995</v>
      </c>
      <c r="CC23" s="3">
        <f t="shared" si="11"/>
        <v>24335.32072063132</v>
      </c>
      <c r="CD23" s="3">
        <f t="shared" si="11"/>
        <v>14487.929639585105</v>
      </c>
      <c r="CE23" s="3"/>
      <c r="CF23" s="3"/>
    </row>
    <row r="24" spans="1:84" x14ac:dyDescent="0.3">
      <c r="A24">
        <v>20</v>
      </c>
      <c r="B24" t="s">
        <v>29</v>
      </c>
      <c r="C24">
        <v>9.1440000000000001</v>
      </c>
      <c r="D24">
        <v>630</v>
      </c>
      <c r="E24">
        <v>192.024</v>
      </c>
      <c r="F24">
        <v>49.3</v>
      </c>
      <c r="G24">
        <v>7.5</v>
      </c>
      <c r="H24">
        <v>255114.819972411</v>
      </c>
      <c r="I24">
        <v>708652.27770114096</v>
      </c>
      <c r="J24">
        <v>629470.58749570698</v>
      </c>
      <c r="K24">
        <v>1748529.4097102999</v>
      </c>
      <c r="L24">
        <v>11237.325262876</v>
      </c>
      <c r="M24">
        <v>112373.25262876</v>
      </c>
      <c r="N24">
        <v>10367.093855136</v>
      </c>
      <c r="O24">
        <v>103670.93855136</v>
      </c>
      <c r="Q24" s="3">
        <f t="shared" si="0"/>
        <v>255114.81997241094</v>
      </c>
      <c r="R24" s="3">
        <f t="shared" si="1"/>
        <v>708652.27770114143</v>
      </c>
      <c r="S24" s="3">
        <f t="shared" si="2"/>
        <v>629470.58749570651</v>
      </c>
      <c r="T24" s="3">
        <f t="shared" si="3"/>
        <v>1748529.4097102957</v>
      </c>
      <c r="U24" s="3">
        <f t="shared" si="4"/>
        <v>11237.325262876002</v>
      </c>
      <c r="V24" s="3">
        <f t="shared" si="5"/>
        <v>112373.25262876002</v>
      </c>
      <c r="W24" s="3">
        <f t="shared" si="6"/>
        <v>10367.093855136012</v>
      </c>
      <c r="X24" s="3">
        <f t="shared" si="7"/>
        <v>103670.9385513601</v>
      </c>
      <c r="Z24">
        <f t="shared" si="12"/>
        <v>0.99999999999999978</v>
      </c>
      <c r="AA24">
        <f t="shared" si="12"/>
        <v>1.0000000000000007</v>
      </c>
      <c r="AB24">
        <f t="shared" si="12"/>
        <v>0.99999999999999922</v>
      </c>
      <c r="AC24">
        <f t="shared" si="12"/>
        <v>0.99999999999999756</v>
      </c>
      <c r="AD24">
        <f t="shared" si="12"/>
        <v>1.0000000000000002</v>
      </c>
      <c r="AE24">
        <f t="shared" si="12"/>
        <v>1.0000000000000002</v>
      </c>
      <c r="AF24">
        <f t="shared" si="12"/>
        <v>1.0000000000000013</v>
      </c>
      <c r="AG24">
        <f t="shared" si="12"/>
        <v>1.0000000000000009</v>
      </c>
      <c r="AI24">
        <f t="shared" si="13"/>
        <v>0</v>
      </c>
      <c r="AJ24" s="5">
        <f t="shared" si="14"/>
        <v>254922.79597241094</v>
      </c>
      <c r="AK24" s="5">
        <f t="shared" si="14"/>
        <v>708460.25370114145</v>
      </c>
      <c r="AL24" s="5">
        <f t="shared" si="14"/>
        <v>629278.56349570653</v>
      </c>
      <c r="AM24" s="5">
        <f t="shared" si="14"/>
        <v>1748337.3857102958</v>
      </c>
      <c r="AN24" s="5">
        <f t="shared" si="14"/>
        <v>11045.301262876003</v>
      </c>
      <c r="AO24" s="5">
        <f t="shared" si="14"/>
        <v>112181.22862876001</v>
      </c>
      <c r="AP24" s="5">
        <f t="shared" si="14"/>
        <v>10175.069855136013</v>
      </c>
      <c r="AQ24" s="5">
        <f t="shared" si="14"/>
        <v>103478.9145513601</v>
      </c>
      <c r="AR24" s="5"/>
      <c r="AT24" s="5">
        <f t="shared" si="15"/>
        <v>14173045.554022832</v>
      </c>
      <c r="AU24" s="5">
        <f t="shared" si="16"/>
        <v>5206424.8973961417</v>
      </c>
      <c r="AV24" s="5">
        <f t="shared" si="17"/>
        <v>1962421.6920954692</v>
      </c>
      <c r="AW24" s="5">
        <f t="shared" si="18"/>
        <v>750337.70580120874</v>
      </c>
      <c r="AX24" s="5">
        <f t="shared" si="19"/>
        <v>337900.42380451778</v>
      </c>
      <c r="AY24" s="5">
        <f t="shared" si="20"/>
        <v>83644.203269642923</v>
      </c>
      <c r="AZ24" s="5">
        <f t="shared" si="21"/>
        <v>51022.96399448219</v>
      </c>
      <c r="BD24" s="5">
        <f t="shared" si="10"/>
        <v>14172853.530022832</v>
      </c>
      <c r="BE24" s="5">
        <f t="shared" si="10"/>
        <v>5206232.8733961415</v>
      </c>
      <c r="BF24" s="5">
        <f t="shared" si="10"/>
        <v>1962229.6680954692</v>
      </c>
      <c r="BG24" s="5">
        <f t="shared" si="10"/>
        <v>750145.68180120876</v>
      </c>
      <c r="BH24" s="5">
        <f t="shared" si="10"/>
        <v>337708.3998045178</v>
      </c>
      <c r="BI24" s="5">
        <f t="shared" si="10"/>
        <v>83452.179269642918</v>
      </c>
      <c r="BJ24" s="5">
        <f t="shared" si="10"/>
        <v>50830.939994482193</v>
      </c>
      <c r="BK24" s="3"/>
      <c r="BL24" s="3"/>
      <c r="BN24" s="5">
        <f t="shared" si="22"/>
        <v>34970588.194205917</v>
      </c>
      <c r="BO24" s="5">
        <f t="shared" si="23"/>
        <v>12846338.520320542</v>
      </c>
      <c r="BP24" s="5">
        <f t="shared" si="24"/>
        <v>4842081.4422746664</v>
      </c>
      <c r="BQ24" s="5">
        <f t="shared" si="25"/>
        <v>1851384.080869725</v>
      </c>
      <c r="BR24" s="5">
        <f t="shared" si="26"/>
        <v>833735.87747775693</v>
      </c>
      <c r="BS24" s="5">
        <f t="shared" si="27"/>
        <v>206383.79917892019</v>
      </c>
      <c r="BT24" s="5">
        <f t="shared" si="28"/>
        <v>125894.11749914131</v>
      </c>
      <c r="BX24" s="3">
        <f t="shared" si="11"/>
        <v>34970396.170205921</v>
      </c>
      <c r="BY24" s="3">
        <f t="shared" si="11"/>
        <v>12846146.496320542</v>
      </c>
      <c r="BZ24" s="3">
        <f t="shared" si="11"/>
        <v>4841889.4182746662</v>
      </c>
      <c r="CA24" s="3">
        <f t="shared" si="11"/>
        <v>1851192.056869725</v>
      </c>
      <c r="CB24" s="3">
        <f t="shared" si="11"/>
        <v>833543.85347775696</v>
      </c>
      <c r="CC24" s="3">
        <f t="shared" si="11"/>
        <v>206191.77517892019</v>
      </c>
      <c r="CD24" s="3">
        <f t="shared" si="11"/>
        <v>125702.09349914131</v>
      </c>
      <c r="CE24" s="3"/>
      <c r="CF24" s="3"/>
    </row>
    <row r="25" spans="1:84" x14ac:dyDescent="0.3">
      <c r="A25">
        <v>21</v>
      </c>
      <c r="B25" t="s">
        <v>30</v>
      </c>
      <c r="C25">
        <v>3.048</v>
      </c>
      <c r="D25">
        <v>200</v>
      </c>
      <c r="E25">
        <v>60.96</v>
      </c>
      <c r="F25">
        <v>90.21</v>
      </c>
      <c r="G25">
        <v>6.8</v>
      </c>
      <c r="H25">
        <v>115455.175859636</v>
      </c>
      <c r="I25">
        <v>320708.82183232298</v>
      </c>
      <c r="J25">
        <v>284874.22794820298</v>
      </c>
      <c r="K25">
        <v>791317.29985611897</v>
      </c>
      <c r="L25">
        <v>1504.1021797833</v>
      </c>
      <c r="M25">
        <v>15041.021797833</v>
      </c>
      <c r="N25">
        <v>1422.00968774324</v>
      </c>
      <c r="O25">
        <v>14220.096877432399</v>
      </c>
      <c r="Q25" s="3">
        <f t="shared" si="0"/>
        <v>115455.17585963626</v>
      </c>
      <c r="R25" s="3">
        <f t="shared" si="1"/>
        <v>320708.82183232292</v>
      </c>
      <c r="S25" s="3">
        <f t="shared" si="2"/>
        <v>284874.22794820293</v>
      </c>
      <c r="T25" s="3">
        <f t="shared" si="3"/>
        <v>791317.29985611921</v>
      </c>
      <c r="U25" s="3">
        <f t="shared" si="4"/>
        <v>1504.1021797832955</v>
      </c>
      <c r="V25" s="3">
        <f t="shared" si="5"/>
        <v>15041.021797832953</v>
      </c>
      <c r="W25" s="3">
        <f t="shared" si="6"/>
        <v>1422.0096877432422</v>
      </c>
      <c r="X25" s="3">
        <f t="shared" si="7"/>
        <v>14220.096877432421</v>
      </c>
      <c r="Z25">
        <f t="shared" si="12"/>
        <v>1.0000000000000022</v>
      </c>
      <c r="AA25">
        <f t="shared" si="12"/>
        <v>0.99999999999999978</v>
      </c>
      <c r="AB25">
        <f t="shared" si="12"/>
        <v>0.99999999999999978</v>
      </c>
      <c r="AC25">
        <f t="shared" si="12"/>
        <v>1.0000000000000002</v>
      </c>
      <c r="AD25">
        <f t="shared" si="12"/>
        <v>0.999999999999997</v>
      </c>
      <c r="AE25">
        <f t="shared" si="12"/>
        <v>0.99999999999999689</v>
      </c>
      <c r="AF25">
        <f t="shared" si="12"/>
        <v>1.0000000000000016</v>
      </c>
      <c r="AG25">
        <f t="shared" si="12"/>
        <v>1.0000000000000016</v>
      </c>
      <c r="AI25">
        <f t="shared" si="13"/>
        <v>0</v>
      </c>
      <c r="AJ25" s="5">
        <f t="shared" si="14"/>
        <v>115394.21585963626</v>
      </c>
      <c r="AK25" s="5">
        <f t="shared" si="14"/>
        <v>320647.8618323229</v>
      </c>
      <c r="AL25" s="5">
        <f t="shared" si="14"/>
        <v>284813.26794820291</v>
      </c>
      <c r="AM25" s="5">
        <f t="shared" si="14"/>
        <v>791256.33985611924</v>
      </c>
      <c r="AN25" s="5">
        <f t="shared" si="14"/>
        <v>1443.1421797832954</v>
      </c>
      <c r="AO25" s="5">
        <f t="shared" si="14"/>
        <v>14980.061797832954</v>
      </c>
      <c r="AP25" s="5">
        <f t="shared" si="14"/>
        <v>1361.0496877432422</v>
      </c>
      <c r="AQ25" s="5">
        <f t="shared" si="14"/>
        <v>14159.136877432422</v>
      </c>
      <c r="AR25" s="5"/>
      <c r="AT25" s="5">
        <f t="shared" si="15"/>
        <v>6414176.4366464587</v>
      </c>
      <c r="AU25" s="5">
        <f t="shared" si="16"/>
        <v>2356228.0787680871</v>
      </c>
      <c r="AV25" s="5">
        <f t="shared" si="17"/>
        <v>888116.73738181754</v>
      </c>
      <c r="AW25" s="5">
        <f t="shared" si="18"/>
        <v>339574.046645989</v>
      </c>
      <c r="AX25" s="5">
        <f t="shared" si="19"/>
        <v>152920.76272799502</v>
      </c>
      <c r="AY25" s="5">
        <f t="shared" si="20"/>
        <v>37854.156019552873</v>
      </c>
      <c r="AZ25" s="5">
        <f t="shared" si="21"/>
        <v>23091.035171927251</v>
      </c>
      <c r="BD25" s="5">
        <f t="shared" si="10"/>
        <v>6414115.4766464587</v>
      </c>
      <c r="BE25" s="5">
        <f t="shared" si="10"/>
        <v>2356167.1187680871</v>
      </c>
      <c r="BF25" s="5">
        <f t="shared" si="10"/>
        <v>888055.77738181758</v>
      </c>
      <c r="BG25" s="5">
        <f t="shared" si="10"/>
        <v>339513.08664598898</v>
      </c>
      <c r="BH25" s="5">
        <f t="shared" si="10"/>
        <v>152859.80272799503</v>
      </c>
      <c r="BI25" s="5">
        <f t="shared" si="10"/>
        <v>37793.196019552874</v>
      </c>
      <c r="BJ25" s="5">
        <f t="shared" si="10"/>
        <v>23030.075171927252</v>
      </c>
      <c r="BK25" s="3"/>
      <c r="BL25" s="3"/>
      <c r="BN25" s="5">
        <f t="shared" si="22"/>
        <v>15826345.997122386</v>
      </c>
      <c r="BO25" s="5">
        <f t="shared" si="23"/>
        <v>5813759.7540449584</v>
      </c>
      <c r="BP25" s="5">
        <f t="shared" si="24"/>
        <v>2191340.2149861772</v>
      </c>
      <c r="BQ25" s="5">
        <f t="shared" si="25"/>
        <v>837865.37631824403</v>
      </c>
      <c r="BR25" s="5">
        <f t="shared" si="26"/>
        <v>377316.85820954031</v>
      </c>
      <c r="BS25" s="5">
        <f t="shared" si="27"/>
        <v>93401.386212525569</v>
      </c>
      <c r="BT25" s="5">
        <f t="shared" si="28"/>
        <v>56974.845589640594</v>
      </c>
      <c r="BX25" s="3">
        <f t="shared" si="11"/>
        <v>15826285.037122386</v>
      </c>
      <c r="BY25" s="3">
        <f t="shared" si="11"/>
        <v>5813698.7940449584</v>
      </c>
      <c r="BZ25" s="3">
        <f t="shared" si="11"/>
        <v>2191279.2549861772</v>
      </c>
      <c r="CA25" s="3">
        <f t="shared" si="11"/>
        <v>837804.41631824407</v>
      </c>
      <c r="CB25" s="3">
        <f t="shared" si="11"/>
        <v>377255.89820954029</v>
      </c>
      <c r="CC25" s="3">
        <f t="shared" si="11"/>
        <v>93340.426212525563</v>
      </c>
      <c r="CD25" s="3">
        <f t="shared" si="11"/>
        <v>56913.885589640595</v>
      </c>
      <c r="CE25" s="3"/>
      <c r="CF25" s="3"/>
    </row>
    <row r="26" spans="1:84" x14ac:dyDescent="0.3">
      <c r="A26">
        <v>22</v>
      </c>
      <c r="B26" t="s">
        <v>31</v>
      </c>
      <c r="C26">
        <v>4.5720000000000001</v>
      </c>
      <c r="D26">
        <v>200</v>
      </c>
      <c r="E26">
        <v>60.96</v>
      </c>
      <c r="F26">
        <v>0.46899999999999997</v>
      </c>
      <c r="G26">
        <v>11.2</v>
      </c>
      <c r="H26">
        <v>2.5882965002145699</v>
      </c>
      <c r="I26">
        <v>7.1897125005960199</v>
      </c>
      <c r="J26">
        <v>6.3863656324604703</v>
      </c>
      <c r="K26">
        <v>17.7399045346124</v>
      </c>
      <c r="L26">
        <v>309.30125640896</v>
      </c>
      <c r="M26">
        <v>3093.0125640895999</v>
      </c>
      <c r="N26">
        <v>568.65359387241801</v>
      </c>
      <c r="O26">
        <v>5686.5359387241797</v>
      </c>
      <c r="Q26" s="3">
        <f t="shared" si="0"/>
        <v>2.5882965002145673</v>
      </c>
      <c r="R26" s="3">
        <f t="shared" si="1"/>
        <v>7.1897125005960207</v>
      </c>
      <c r="S26" s="3">
        <f t="shared" si="2"/>
        <v>6.3863656324604694</v>
      </c>
      <c r="T26" s="3">
        <f t="shared" si="3"/>
        <v>17.73990453461241</v>
      </c>
      <c r="U26" s="3">
        <f t="shared" si="4"/>
        <v>309.3012564089596</v>
      </c>
      <c r="V26" s="3">
        <f t="shared" si="5"/>
        <v>3093.0125640895958</v>
      </c>
      <c r="W26" s="3">
        <f t="shared" si="6"/>
        <v>568.65359387241779</v>
      </c>
      <c r="X26" s="3">
        <f t="shared" si="7"/>
        <v>5686.535938724177</v>
      </c>
      <c r="Z26">
        <f t="shared" si="12"/>
        <v>0.999999999999999</v>
      </c>
      <c r="AA26">
        <f t="shared" si="12"/>
        <v>1.0000000000000002</v>
      </c>
      <c r="AB26">
        <f t="shared" si="12"/>
        <v>0.99999999999999989</v>
      </c>
      <c r="AC26">
        <f t="shared" si="12"/>
        <v>1.0000000000000007</v>
      </c>
      <c r="AD26">
        <f t="shared" si="12"/>
        <v>0.99999999999999867</v>
      </c>
      <c r="AE26">
        <f t="shared" si="12"/>
        <v>0.99999999999999867</v>
      </c>
      <c r="AF26">
        <f t="shared" si="12"/>
        <v>0.99999999999999956</v>
      </c>
      <c r="AG26">
        <f t="shared" si="12"/>
        <v>0.99999999999999956</v>
      </c>
      <c r="AI26">
        <f t="shared" si="13"/>
        <v>0</v>
      </c>
      <c r="AJ26" s="5">
        <f t="shared" si="14"/>
        <v>-58.371703499785433</v>
      </c>
      <c r="AK26" s="5">
        <f t="shared" si="14"/>
        <v>-53.770287499403977</v>
      </c>
      <c r="AL26" s="5">
        <f t="shared" si="14"/>
        <v>-54.573634367539533</v>
      </c>
      <c r="AM26" s="5">
        <f t="shared" si="14"/>
        <v>-43.220095465387587</v>
      </c>
      <c r="AN26" s="5">
        <f t="shared" si="14"/>
        <v>248.34125640895959</v>
      </c>
      <c r="AO26" s="5">
        <f t="shared" si="14"/>
        <v>3032.0525640895958</v>
      </c>
      <c r="AP26" s="5">
        <f t="shared" si="14"/>
        <v>507.69359387241781</v>
      </c>
      <c r="AQ26" s="5">
        <f t="shared" si="14"/>
        <v>5625.5759387241769</v>
      </c>
      <c r="AR26" s="5"/>
      <c r="AT26" s="5">
        <f t="shared" si="15"/>
        <v>143.79425001192044</v>
      </c>
      <c r="AU26" s="5">
        <f t="shared" si="16"/>
        <v>52.822377555399335</v>
      </c>
      <c r="AV26" s="5">
        <f t="shared" si="17"/>
        <v>19.9099730785736</v>
      </c>
      <c r="AW26" s="5">
        <f t="shared" si="18"/>
        <v>7.6126367653369638</v>
      </c>
      <c r="AX26" s="5">
        <f t="shared" si="19"/>
        <v>3.428207285052407</v>
      </c>
      <c r="AY26" s="5">
        <f t="shared" si="20"/>
        <v>0.84862180334903847</v>
      </c>
      <c r="AZ26" s="5">
        <f t="shared" si="21"/>
        <v>0.51765930004291349</v>
      </c>
      <c r="BD26" s="5">
        <f t="shared" si="10"/>
        <v>82.834250011920432</v>
      </c>
      <c r="BE26" s="5">
        <f t="shared" si="10"/>
        <v>-8.137622444600666</v>
      </c>
      <c r="BF26" s="5">
        <f t="shared" si="10"/>
        <v>-41.050026921426401</v>
      </c>
      <c r="BG26" s="5">
        <f t="shared" si="10"/>
        <v>-53.347363234663035</v>
      </c>
      <c r="BH26" s="5">
        <f t="shared" si="10"/>
        <v>-57.531792714947592</v>
      </c>
      <c r="BI26" s="5">
        <f t="shared" si="10"/>
        <v>-60.111378196650961</v>
      </c>
      <c r="BJ26" s="5">
        <f t="shared" si="10"/>
        <v>-60.442340699957086</v>
      </c>
      <c r="BK26" s="3"/>
      <c r="BL26" s="3"/>
      <c r="BN26" s="5">
        <f t="shared" si="22"/>
        <v>354.79809069224825</v>
      </c>
      <c r="BO26" s="5">
        <f t="shared" si="23"/>
        <v>130.33399249919324</v>
      </c>
      <c r="BP26" s="5">
        <f t="shared" si="24"/>
        <v>49.125889480465155</v>
      </c>
      <c r="BQ26" s="5">
        <f t="shared" si="25"/>
        <v>18.783428330766085</v>
      </c>
      <c r="BR26" s="5">
        <f t="shared" si="26"/>
        <v>8.4587624270999573</v>
      </c>
      <c r="BS26" s="5">
        <f t="shared" si="27"/>
        <v>2.0938903712985146</v>
      </c>
      <c r="BT26" s="5">
        <f t="shared" si="28"/>
        <v>1.2772731264920938</v>
      </c>
      <c r="BX26" s="3">
        <f t="shared" si="11"/>
        <v>293.83809069224827</v>
      </c>
      <c r="BY26" s="3">
        <f t="shared" si="11"/>
        <v>69.373992499193236</v>
      </c>
      <c r="BZ26" s="3">
        <f t="shared" si="11"/>
        <v>-11.834110519534846</v>
      </c>
      <c r="CA26" s="3">
        <f t="shared" si="11"/>
        <v>-42.176571669233915</v>
      </c>
      <c r="CB26" s="3">
        <f t="shared" si="11"/>
        <v>-52.501237572900045</v>
      </c>
      <c r="CC26" s="3">
        <f t="shared" si="11"/>
        <v>-58.866109628701487</v>
      </c>
      <c r="CD26" s="3">
        <f t="shared" si="11"/>
        <v>-59.68272687350791</v>
      </c>
      <c r="CE26" s="3"/>
      <c r="CF26" s="3"/>
    </row>
    <row r="27" spans="1:84" x14ac:dyDescent="0.3">
      <c r="A27">
        <v>23</v>
      </c>
      <c r="B27" t="s">
        <v>32</v>
      </c>
      <c r="C27">
        <v>4.5720000000000001</v>
      </c>
      <c r="D27">
        <v>350</v>
      </c>
      <c r="E27">
        <v>106.68</v>
      </c>
      <c r="F27">
        <v>20.95</v>
      </c>
      <c r="G27">
        <v>8.52</v>
      </c>
      <c r="H27">
        <v>8924.6922665968905</v>
      </c>
      <c r="I27">
        <v>24790.811851658</v>
      </c>
      <c r="J27">
        <v>22020.795518193201</v>
      </c>
      <c r="K27">
        <v>61168.8764394256</v>
      </c>
      <c r="L27">
        <v>2039.40184656935</v>
      </c>
      <c r="M27">
        <v>20394.018465693502</v>
      </c>
      <c r="N27">
        <v>1929.6772287579199</v>
      </c>
      <c r="O27">
        <v>19296.772287579199</v>
      </c>
      <c r="Q27" s="3">
        <f t="shared" si="0"/>
        <v>8924.6922665968905</v>
      </c>
      <c r="R27" s="3">
        <f t="shared" si="1"/>
        <v>24790.811851658029</v>
      </c>
      <c r="S27" s="3">
        <f t="shared" si="2"/>
        <v>22020.795518193208</v>
      </c>
      <c r="T27" s="3">
        <f t="shared" si="3"/>
        <v>61168.87643942557</v>
      </c>
      <c r="U27" s="3">
        <f t="shared" si="4"/>
        <v>2039.4018465693466</v>
      </c>
      <c r="V27" s="3">
        <f t="shared" si="5"/>
        <v>20394.018465693465</v>
      </c>
      <c r="W27" s="3">
        <f t="shared" si="6"/>
        <v>1929.6772287579215</v>
      </c>
      <c r="X27" s="3">
        <f t="shared" si="7"/>
        <v>19296.772287579213</v>
      </c>
      <c r="Z27">
        <f t="shared" si="12"/>
        <v>1</v>
      </c>
      <c r="AA27">
        <f t="shared" si="12"/>
        <v>1.0000000000000011</v>
      </c>
      <c r="AB27">
        <f t="shared" si="12"/>
        <v>1.0000000000000002</v>
      </c>
      <c r="AC27">
        <f t="shared" si="12"/>
        <v>0.99999999999999956</v>
      </c>
      <c r="AD27">
        <f t="shared" si="12"/>
        <v>0.99999999999999833</v>
      </c>
      <c r="AE27">
        <f t="shared" si="12"/>
        <v>0.99999999999999822</v>
      </c>
      <c r="AF27">
        <f t="shared" si="12"/>
        <v>1.0000000000000009</v>
      </c>
      <c r="AG27">
        <f t="shared" si="12"/>
        <v>1.0000000000000007</v>
      </c>
      <c r="AI27">
        <f t="shared" si="13"/>
        <v>0</v>
      </c>
      <c r="AJ27" s="5">
        <f t="shared" si="14"/>
        <v>8818.0122665968902</v>
      </c>
      <c r="AK27" s="5">
        <f t="shared" si="14"/>
        <v>24684.131851658029</v>
      </c>
      <c r="AL27" s="5">
        <f t="shared" si="14"/>
        <v>21914.115518193208</v>
      </c>
      <c r="AM27" s="5">
        <f t="shared" si="14"/>
        <v>61062.19643942557</v>
      </c>
      <c r="AN27" s="5">
        <f t="shared" si="14"/>
        <v>1932.7218465693466</v>
      </c>
      <c r="AO27" s="5">
        <f t="shared" si="14"/>
        <v>20287.338465693465</v>
      </c>
      <c r="AP27" s="5">
        <f t="shared" si="14"/>
        <v>1822.9972287579214</v>
      </c>
      <c r="AQ27" s="5">
        <f t="shared" si="14"/>
        <v>19190.092287579213</v>
      </c>
      <c r="AR27" s="5"/>
      <c r="AT27" s="5">
        <f t="shared" si="15"/>
        <v>495816.23703316069</v>
      </c>
      <c r="AU27" s="5">
        <f t="shared" si="16"/>
        <v>182136.57686932432</v>
      </c>
      <c r="AV27" s="5">
        <f t="shared" si="17"/>
        <v>68651.478973822261</v>
      </c>
      <c r="AW27" s="5">
        <f t="shared" si="18"/>
        <v>26249.094901755565</v>
      </c>
      <c r="AX27" s="5">
        <f t="shared" si="19"/>
        <v>11820.784459068729</v>
      </c>
      <c r="AY27" s="5">
        <f t="shared" si="20"/>
        <v>2926.1286119989809</v>
      </c>
      <c r="AZ27" s="5">
        <f t="shared" si="21"/>
        <v>1784.9384533193784</v>
      </c>
      <c r="BD27" s="5">
        <f t="shared" si="10"/>
        <v>495709.5570331607</v>
      </c>
      <c r="BE27" s="5">
        <f t="shared" si="10"/>
        <v>182029.89686932432</v>
      </c>
      <c r="BF27" s="5">
        <f t="shared" si="10"/>
        <v>68544.798973822268</v>
      </c>
      <c r="BG27" s="5">
        <f t="shared" si="10"/>
        <v>26142.414901755565</v>
      </c>
      <c r="BH27" s="5">
        <f t="shared" si="10"/>
        <v>11714.104459068729</v>
      </c>
      <c r="BI27" s="5">
        <f t="shared" si="10"/>
        <v>2819.4486119989811</v>
      </c>
      <c r="BJ27" s="5">
        <f t="shared" si="10"/>
        <v>1678.2584533193783</v>
      </c>
      <c r="BK27" s="3"/>
      <c r="BL27" s="3"/>
      <c r="BN27" s="5">
        <f t="shared" si="22"/>
        <v>1223377.5287885114</v>
      </c>
      <c r="BO27" s="5">
        <f t="shared" si="23"/>
        <v>449403.99016720831</v>
      </c>
      <c r="BP27" s="5">
        <f t="shared" si="24"/>
        <v>169390.73475533241</v>
      </c>
      <c r="BQ27" s="5">
        <f t="shared" si="25"/>
        <v>64767.045641744728</v>
      </c>
      <c r="BR27" s="5">
        <f t="shared" si="26"/>
        <v>29166.616580388352</v>
      </c>
      <c r="BS27" s="5">
        <f t="shared" si="27"/>
        <v>7219.9329567846589</v>
      </c>
      <c r="BT27" s="5">
        <f t="shared" si="28"/>
        <v>4404.1591036386417</v>
      </c>
      <c r="BX27" s="3">
        <f t="shared" si="11"/>
        <v>1223270.8487885115</v>
      </c>
      <c r="BY27" s="3">
        <f t="shared" si="11"/>
        <v>449297.31016720831</v>
      </c>
      <c r="BZ27" s="3">
        <f t="shared" si="11"/>
        <v>169284.05475533241</v>
      </c>
      <c r="CA27" s="3">
        <f t="shared" si="11"/>
        <v>64660.365641744727</v>
      </c>
      <c r="CB27" s="3">
        <f t="shared" si="11"/>
        <v>29059.936580388352</v>
      </c>
      <c r="CC27" s="3">
        <f t="shared" si="11"/>
        <v>7113.2529567846586</v>
      </c>
      <c r="CD27" s="3">
        <f t="shared" si="11"/>
        <v>4297.4791036386414</v>
      </c>
      <c r="CE27" s="3"/>
      <c r="CF27" s="3"/>
    </row>
    <row r="28" spans="1:84" x14ac:dyDescent="0.3">
      <c r="A28">
        <v>24</v>
      </c>
      <c r="B28" t="s">
        <v>78</v>
      </c>
      <c r="C28">
        <v>6.7055999999999996</v>
      </c>
      <c r="D28">
        <v>420</v>
      </c>
      <c r="E28">
        <v>128.01599999999999</v>
      </c>
      <c r="F28">
        <v>4.2460000000000004</v>
      </c>
      <c r="G28">
        <v>7.9</v>
      </c>
      <c r="H28">
        <v>917.21896441684498</v>
      </c>
      <c r="I28">
        <v>2547.8304567134601</v>
      </c>
      <c r="J28">
        <v>2263.1470819927799</v>
      </c>
      <c r="K28">
        <v>6286.5196722021701</v>
      </c>
      <c r="L28">
        <v>2241.9324492303199</v>
      </c>
      <c r="M28">
        <v>22419.3244923032</v>
      </c>
      <c r="N28">
        <v>2630.4500255862399</v>
      </c>
      <c r="O28">
        <v>26304.5002558624</v>
      </c>
      <c r="Q28" s="3">
        <f t="shared" si="0"/>
        <v>917.21896441684521</v>
      </c>
      <c r="R28" s="3">
        <f t="shared" si="1"/>
        <v>2547.8304567134587</v>
      </c>
      <c r="S28" s="3">
        <f t="shared" si="2"/>
        <v>2263.1470819927795</v>
      </c>
      <c r="T28" s="3">
        <f t="shared" si="3"/>
        <v>6286.5196722021647</v>
      </c>
      <c r="U28" s="3">
        <f t="shared" si="4"/>
        <v>2241.9324492303199</v>
      </c>
      <c r="V28" s="3">
        <f t="shared" si="5"/>
        <v>22419.3244923032</v>
      </c>
      <c r="W28" s="3">
        <f t="shared" si="6"/>
        <v>2630.4500255862422</v>
      </c>
      <c r="X28" s="3">
        <f t="shared" si="7"/>
        <v>26304.500255862422</v>
      </c>
      <c r="Z28">
        <f t="shared" si="12"/>
        <v>1.0000000000000002</v>
      </c>
      <c r="AA28">
        <f t="shared" si="12"/>
        <v>0.99999999999999944</v>
      </c>
      <c r="AB28">
        <f t="shared" si="12"/>
        <v>0.99999999999999978</v>
      </c>
      <c r="AC28">
        <f t="shared" si="12"/>
        <v>0.99999999999999911</v>
      </c>
      <c r="AD28">
        <f t="shared" si="12"/>
        <v>1</v>
      </c>
      <c r="AE28">
        <f t="shared" si="12"/>
        <v>1</v>
      </c>
      <c r="AF28">
        <f t="shared" si="12"/>
        <v>1.0000000000000009</v>
      </c>
      <c r="AG28">
        <f t="shared" si="12"/>
        <v>1.0000000000000009</v>
      </c>
      <c r="AI28">
        <f t="shared" si="13"/>
        <v>0</v>
      </c>
      <c r="AJ28" s="5">
        <f t="shared" si="14"/>
        <v>789.20296441684525</v>
      </c>
      <c r="AK28" s="5">
        <f t="shared" si="14"/>
        <v>2419.8144567134586</v>
      </c>
      <c r="AL28" s="5">
        <f t="shared" si="14"/>
        <v>2135.1310819927794</v>
      </c>
      <c r="AM28" s="5">
        <f t="shared" si="14"/>
        <v>6158.503672202165</v>
      </c>
      <c r="AN28" s="5">
        <f t="shared" si="14"/>
        <v>2113.9164492303198</v>
      </c>
      <c r="AO28" s="5">
        <f t="shared" si="14"/>
        <v>22291.3084923032</v>
      </c>
      <c r="AP28" s="5">
        <f t="shared" si="14"/>
        <v>2502.4340255862421</v>
      </c>
      <c r="AQ28" s="5">
        <f t="shared" si="14"/>
        <v>26176.484255862422</v>
      </c>
      <c r="AR28" s="5"/>
      <c r="AT28" s="5">
        <f t="shared" si="15"/>
        <v>50956.609134269173</v>
      </c>
      <c r="AU28" s="5">
        <f t="shared" si="16"/>
        <v>18718.754375853983</v>
      </c>
      <c r="AV28" s="5">
        <f t="shared" si="17"/>
        <v>7055.5304955141946</v>
      </c>
      <c r="AW28" s="5">
        <f t="shared" si="18"/>
        <v>2697.7028365201327</v>
      </c>
      <c r="AX28" s="5">
        <f t="shared" si="19"/>
        <v>1214.859555519</v>
      </c>
      <c r="AY28" s="5">
        <f t="shared" si="20"/>
        <v>300.72752931699841</v>
      </c>
      <c r="AZ28" s="5">
        <f t="shared" si="21"/>
        <v>183.44379288336904</v>
      </c>
      <c r="BD28" s="5">
        <f t="shared" si="10"/>
        <v>50828.593134269169</v>
      </c>
      <c r="BE28" s="5">
        <f t="shared" si="10"/>
        <v>18590.738375853984</v>
      </c>
      <c r="BF28" s="5">
        <f t="shared" si="10"/>
        <v>6927.514495514195</v>
      </c>
      <c r="BG28" s="5">
        <f t="shared" si="10"/>
        <v>2569.6868365201326</v>
      </c>
      <c r="BH28" s="5">
        <f t="shared" si="10"/>
        <v>1086.8435555189999</v>
      </c>
      <c r="BI28" s="5">
        <f t="shared" si="10"/>
        <v>172.71152931699842</v>
      </c>
      <c r="BJ28" s="5">
        <f t="shared" si="10"/>
        <v>55.427792883369051</v>
      </c>
      <c r="BK28" s="3"/>
      <c r="BL28" s="3"/>
      <c r="BN28" s="5">
        <f t="shared" si="22"/>
        <v>125730.39344404331</v>
      </c>
      <c r="BO28" s="5">
        <f t="shared" si="23"/>
        <v>46186.675142709784</v>
      </c>
      <c r="BP28" s="5">
        <f t="shared" si="24"/>
        <v>17408.823707636766</v>
      </c>
      <c r="BQ28" s="5">
        <f t="shared" si="25"/>
        <v>6656.3149470375856</v>
      </c>
      <c r="BR28" s="5">
        <f t="shared" si="26"/>
        <v>2997.5458039639461</v>
      </c>
      <c r="BS28" s="5">
        <f t="shared" si="27"/>
        <v>742.0154367189441</v>
      </c>
      <c r="BT28" s="5">
        <f t="shared" si="28"/>
        <v>452.62941639855586</v>
      </c>
      <c r="BX28" s="3">
        <f t="shared" si="11"/>
        <v>125602.3774440433</v>
      </c>
      <c r="BY28" s="3">
        <f t="shared" si="11"/>
        <v>46058.659142709781</v>
      </c>
      <c r="BZ28" s="3">
        <f t="shared" si="11"/>
        <v>17280.807707636766</v>
      </c>
      <c r="CA28" s="3">
        <f t="shared" si="11"/>
        <v>6528.298947037586</v>
      </c>
      <c r="CB28" s="3">
        <f t="shared" si="11"/>
        <v>2869.5298039639461</v>
      </c>
      <c r="CC28" s="3">
        <f t="shared" si="11"/>
        <v>613.99943671894414</v>
      </c>
      <c r="CD28" s="3">
        <f t="shared" si="11"/>
        <v>324.61341639855584</v>
      </c>
      <c r="CE28" s="3"/>
      <c r="CF28" s="3"/>
    </row>
    <row r="29" spans="1:84" x14ac:dyDescent="0.3">
      <c r="A29">
        <v>25</v>
      </c>
      <c r="B29" t="s">
        <v>33</v>
      </c>
      <c r="C29">
        <v>6.0960000000000001</v>
      </c>
      <c r="D29">
        <v>680</v>
      </c>
      <c r="E29">
        <v>207.26400000000001</v>
      </c>
      <c r="F29">
        <v>67</v>
      </c>
      <c r="G29">
        <v>3.7</v>
      </c>
      <c r="H29">
        <v>860454.70861771505</v>
      </c>
      <c r="I29">
        <v>2390151.9683825402</v>
      </c>
      <c r="J29">
        <v>2123086.89477786</v>
      </c>
      <c r="K29">
        <v>5897463.5966051798</v>
      </c>
      <c r="L29">
        <v>6475.54523288989</v>
      </c>
      <c r="M29">
        <v>64755.4523288989</v>
      </c>
      <c r="N29">
        <v>6244.5441287384501</v>
      </c>
      <c r="O29">
        <v>62445.441287384499</v>
      </c>
      <c r="Q29" s="3">
        <f t="shared" si="0"/>
        <v>860454.70861771505</v>
      </c>
      <c r="R29" s="3">
        <f t="shared" si="1"/>
        <v>2390151.9683825416</v>
      </c>
      <c r="S29" s="3">
        <f t="shared" si="2"/>
        <v>2123086.8947778651</v>
      </c>
      <c r="T29" s="3">
        <f t="shared" si="3"/>
        <v>5897463.5966051808</v>
      </c>
      <c r="U29" s="3">
        <f t="shared" si="4"/>
        <v>6475.5452328898873</v>
      </c>
      <c r="V29" s="3">
        <f t="shared" si="5"/>
        <v>64755.452328898871</v>
      </c>
      <c r="W29" s="3">
        <f t="shared" si="6"/>
        <v>6244.544128738451</v>
      </c>
      <c r="X29" s="3">
        <f t="shared" si="7"/>
        <v>62445.441287384507</v>
      </c>
      <c r="Z29">
        <f t="shared" si="12"/>
        <v>1</v>
      </c>
      <c r="AA29">
        <f t="shared" si="12"/>
        <v>1.0000000000000007</v>
      </c>
      <c r="AB29">
        <f t="shared" si="12"/>
        <v>1.0000000000000024</v>
      </c>
      <c r="AC29">
        <f t="shared" si="12"/>
        <v>1.0000000000000002</v>
      </c>
      <c r="AD29">
        <f t="shared" si="12"/>
        <v>0.99999999999999956</v>
      </c>
      <c r="AE29">
        <f t="shared" si="12"/>
        <v>0.99999999999999956</v>
      </c>
      <c r="AF29">
        <f t="shared" si="12"/>
        <v>1.0000000000000002</v>
      </c>
      <c r="AG29">
        <f t="shared" si="12"/>
        <v>1.0000000000000002</v>
      </c>
      <c r="AI29">
        <f t="shared" si="13"/>
        <v>0</v>
      </c>
      <c r="AJ29" s="5">
        <f t="shared" si="14"/>
        <v>860247.44461771508</v>
      </c>
      <c r="AK29" s="5">
        <f t="shared" si="14"/>
        <v>2389944.7043825416</v>
      </c>
      <c r="AL29" s="5">
        <f t="shared" si="14"/>
        <v>2122879.6307778652</v>
      </c>
      <c r="AM29" s="5">
        <f t="shared" si="14"/>
        <v>5897256.3326051803</v>
      </c>
      <c r="AN29" s="5">
        <f t="shared" si="14"/>
        <v>6268.2812328898872</v>
      </c>
      <c r="AO29" s="5">
        <f t="shared" si="14"/>
        <v>64548.188328898868</v>
      </c>
      <c r="AP29" s="5">
        <f t="shared" si="14"/>
        <v>6037.2801287384509</v>
      </c>
      <c r="AQ29" s="5">
        <f t="shared" si="14"/>
        <v>62238.177287384504</v>
      </c>
      <c r="AR29" s="5"/>
      <c r="AT29" s="5">
        <f t="shared" si="15"/>
        <v>47803039.367650837</v>
      </c>
      <c r="AU29" s="5">
        <f t="shared" si="16"/>
        <v>17560300.175871737</v>
      </c>
      <c r="AV29" s="5">
        <f t="shared" si="17"/>
        <v>6618882.3739824248</v>
      </c>
      <c r="AW29" s="5">
        <f t="shared" si="18"/>
        <v>2530749.1429932793</v>
      </c>
      <c r="AX29" s="5">
        <f t="shared" si="19"/>
        <v>1139675.1107519402</v>
      </c>
      <c r="AY29" s="5">
        <f t="shared" si="20"/>
        <v>282116.29790744756</v>
      </c>
      <c r="AZ29" s="5">
        <f t="shared" si="21"/>
        <v>172090.94172354299</v>
      </c>
      <c r="BD29" s="5">
        <f t="shared" si="10"/>
        <v>47802832.103650838</v>
      </c>
      <c r="BE29" s="5">
        <f t="shared" si="10"/>
        <v>17560092.911871739</v>
      </c>
      <c r="BF29" s="5">
        <f t="shared" si="10"/>
        <v>6618675.1099824244</v>
      </c>
      <c r="BG29" s="5">
        <f t="shared" si="10"/>
        <v>2530541.8789932793</v>
      </c>
      <c r="BH29" s="5">
        <f t="shared" si="10"/>
        <v>1139467.8467519402</v>
      </c>
      <c r="BI29" s="5">
        <f t="shared" si="10"/>
        <v>281909.03390744753</v>
      </c>
      <c r="BJ29" s="5">
        <f t="shared" si="10"/>
        <v>171883.67772354299</v>
      </c>
      <c r="BK29" s="3"/>
      <c r="BL29" s="3"/>
      <c r="BN29" s="5">
        <f t="shared" si="22"/>
        <v>117949271.93210362</v>
      </c>
      <c r="BO29" s="5">
        <f t="shared" si="23"/>
        <v>43328303.975058474</v>
      </c>
      <c r="BP29" s="5">
        <f t="shared" si="24"/>
        <v>16331437.652137429</v>
      </c>
      <c r="BQ29" s="5">
        <f t="shared" si="25"/>
        <v>6244373.2199348975</v>
      </c>
      <c r="BR29" s="5">
        <f t="shared" si="26"/>
        <v>2812035.6222223379</v>
      </c>
      <c r="BS29" s="5">
        <f t="shared" si="27"/>
        <v>696094.06386159523</v>
      </c>
      <c r="BT29" s="5">
        <f t="shared" si="28"/>
        <v>424617.37895557308</v>
      </c>
      <c r="BX29" s="3">
        <f t="shared" si="11"/>
        <v>117949064.66810362</v>
      </c>
      <c r="BY29" s="3">
        <f t="shared" si="11"/>
        <v>43328096.711058475</v>
      </c>
      <c r="BZ29" s="3">
        <f t="shared" si="11"/>
        <v>16331230.388137428</v>
      </c>
      <c r="CA29" s="3">
        <f t="shared" si="11"/>
        <v>6244165.9559348971</v>
      </c>
      <c r="CB29" s="3">
        <f t="shared" si="11"/>
        <v>2811828.3582223379</v>
      </c>
      <c r="CC29" s="3">
        <f t="shared" si="11"/>
        <v>695886.79986159527</v>
      </c>
      <c r="CD29" s="3">
        <f t="shared" si="11"/>
        <v>424410.11495557305</v>
      </c>
      <c r="CE29" s="3"/>
      <c r="CF29" s="3"/>
    </row>
    <row r="30" spans="1:84" x14ac:dyDescent="0.3">
      <c r="A30">
        <v>26</v>
      </c>
      <c r="B30" t="s">
        <v>34</v>
      </c>
      <c r="C30">
        <v>3.048</v>
      </c>
      <c r="D30">
        <v>220</v>
      </c>
      <c r="E30">
        <v>67.055999999999997</v>
      </c>
      <c r="F30">
        <v>7.1900000000000006E-2</v>
      </c>
      <c r="G30">
        <v>8.4</v>
      </c>
      <c r="H30">
        <v>4.8064128882911998E-2</v>
      </c>
      <c r="I30">
        <v>0.1335114691192</v>
      </c>
      <c r="J30">
        <v>0.11859348448932901</v>
      </c>
      <c r="K30">
        <v>0.32942634580369101</v>
      </c>
      <c r="L30">
        <v>100.940437066927</v>
      </c>
      <c r="M30">
        <v>1009.40437066927</v>
      </c>
      <c r="N30">
        <v>156.96893272293201</v>
      </c>
      <c r="O30">
        <v>1569.68932722932</v>
      </c>
      <c r="Q30" s="3">
        <f t="shared" si="0"/>
        <v>4.8064128882912012E-2</v>
      </c>
      <c r="R30" s="3">
        <f t="shared" si="1"/>
        <v>0.13351146911920003</v>
      </c>
      <c r="S30" s="3">
        <f t="shared" si="2"/>
        <v>0.11859348448932862</v>
      </c>
      <c r="T30" s="3">
        <f t="shared" si="3"/>
        <v>0.32942634580369057</v>
      </c>
      <c r="U30" s="3">
        <f t="shared" si="4"/>
        <v>100.94043706692675</v>
      </c>
      <c r="V30" s="3">
        <f t="shared" si="5"/>
        <v>1009.4043706692675</v>
      </c>
      <c r="W30" s="3">
        <f t="shared" si="6"/>
        <v>156.9689327229319</v>
      </c>
      <c r="X30" s="3">
        <f t="shared" si="7"/>
        <v>1569.6893272293189</v>
      </c>
      <c r="Z30">
        <f t="shared" si="12"/>
        <v>1.0000000000000002</v>
      </c>
      <c r="AA30">
        <f t="shared" si="12"/>
        <v>1.0000000000000002</v>
      </c>
      <c r="AB30">
        <f t="shared" si="12"/>
        <v>0.99999999999999667</v>
      </c>
      <c r="AC30">
        <f t="shared" si="12"/>
        <v>0.99999999999999867</v>
      </c>
      <c r="AD30">
        <f t="shared" si="12"/>
        <v>0.99999999999999745</v>
      </c>
      <c r="AE30">
        <f t="shared" si="12"/>
        <v>0.99999999999999756</v>
      </c>
      <c r="AF30">
        <f t="shared" si="12"/>
        <v>0.99999999999999922</v>
      </c>
      <c r="AG30">
        <f t="shared" si="12"/>
        <v>0.99999999999999922</v>
      </c>
      <c r="AI30">
        <f t="shared" si="13"/>
        <v>0</v>
      </c>
      <c r="AJ30" s="5">
        <f t="shared" si="14"/>
        <v>-67.007935871117084</v>
      </c>
      <c r="AK30" s="5">
        <f t="shared" si="14"/>
        <v>-66.922488530880798</v>
      </c>
      <c r="AL30" s="5">
        <f t="shared" si="14"/>
        <v>-66.937406515510673</v>
      </c>
      <c r="AM30" s="5">
        <f t="shared" si="14"/>
        <v>-66.726573654196301</v>
      </c>
      <c r="AN30" s="5">
        <f t="shared" si="14"/>
        <v>33.884437066926751</v>
      </c>
      <c r="AO30" s="5">
        <f t="shared" si="14"/>
        <v>942.34837066926741</v>
      </c>
      <c r="AP30" s="5">
        <f t="shared" si="14"/>
        <v>89.912932722931899</v>
      </c>
      <c r="AQ30" s="5">
        <f t="shared" si="14"/>
        <v>1502.6333272293189</v>
      </c>
      <c r="AR30" s="5"/>
      <c r="AT30" s="5">
        <f t="shared" si="15"/>
        <v>2.6702293823840004</v>
      </c>
      <c r="AU30" s="5">
        <f t="shared" si="16"/>
        <v>0.98090058944718383</v>
      </c>
      <c r="AV30" s="5">
        <f t="shared" si="17"/>
        <v>0.36972406833009241</v>
      </c>
      <c r="AW30" s="5">
        <f t="shared" si="18"/>
        <v>0.1413650849497412</v>
      </c>
      <c r="AX30" s="5">
        <f t="shared" si="19"/>
        <v>6.3661097858161583E-2</v>
      </c>
      <c r="AY30" s="5">
        <f t="shared" si="20"/>
        <v>1.5758730781282624E-2</v>
      </c>
      <c r="AZ30" s="5">
        <f t="shared" si="21"/>
        <v>9.612825776582401E-3</v>
      </c>
      <c r="BD30" s="5">
        <f t="shared" si="10"/>
        <v>-64.385770617616004</v>
      </c>
      <c r="BE30" s="5">
        <f t="shared" si="10"/>
        <v>-66.075099410552809</v>
      </c>
      <c r="BF30" s="5">
        <f t="shared" si="10"/>
        <v>-66.686275931669911</v>
      </c>
      <c r="BG30" s="5">
        <f t="shared" si="10"/>
        <v>-66.914634915050257</v>
      </c>
      <c r="BH30" s="5">
        <f t="shared" si="10"/>
        <v>-66.992338902141839</v>
      </c>
      <c r="BI30" s="5">
        <f t="shared" si="10"/>
        <v>-67.040241269218711</v>
      </c>
      <c r="BJ30" s="5">
        <f t="shared" si="10"/>
        <v>-67.046387174223412</v>
      </c>
      <c r="BK30" s="3"/>
      <c r="BL30" s="3"/>
      <c r="BN30" s="5">
        <f t="shared" si="22"/>
        <v>6.5885269160738122</v>
      </c>
      <c r="BO30" s="5">
        <f t="shared" si="23"/>
        <v>2.420275193659768</v>
      </c>
      <c r="BP30" s="5">
        <f t="shared" si="24"/>
        <v>0.91225757299483567</v>
      </c>
      <c r="BQ30" s="5">
        <f t="shared" si="25"/>
        <v>0.3488043661450842</v>
      </c>
      <c r="BR30" s="5">
        <f t="shared" si="26"/>
        <v>0.15707746289977301</v>
      </c>
      <c r="BS30" s="5">
        <f t="shared" si="27"/>
        <v>3.8883109668632336E-2</v>
      </c>
      <c r="BT30" s="5">
        <f t="shared" si="28"/>
        <v>2.3718696897865724E-2</v>
      </c>
      <c r="BX30" s="3">
        <f t="shared" si="11"/>
        <v>-60.467473083926187</v>
      </c>
      <c r="BY30" s="3">
        <f t="shared" si="11"/>
        <v>-64.635724806340235</v>
      </c>
      <c r="BZ30" s="3">
        <f t="shared" si="11"/>
        <v>-66.143742427005165</v>
      </c>
      <c r="CA30" s="3">
        <f t="shared" si="11"/>
        <v>-66.707195633854909</v>
      </c>
      <c r="CB30" s="3">
        <f t="shared" si="11"/>
        <v>-66.898922537100219</v>
      </c>
      <c r="CC30" s="3">
        <f t="shared" si="11"/>
        <v>-67.017116890331366</v>
      </c>
      <c r="CD30" s="3">
        <f t="shared" si="11"/>
        <v>-67.032281303102138</v>
      </c>
      <c r="CE30" s="3"/>
      <c r="CF30" s="3"/>
    </row>
    <row r="31" spans="1:84" x14ac:dyDescent="0.3">
      <c r="A31">
        <v>27</v>
      </c>
      <c r="B31" t="s">
        <v>35</v>
      </c>
      <c r="C31">
        <v>8.5343999999999998</v>
      </c>
      <c r="D31">
        <v>234</v>
      </c>
      <c r="E31">
        <v>71.3232</v>
      </c>
      <c r="F31">
        <v>25.4</v>
      </c>
      <c r="G31">
        <v>4</v>
      </c>
      <c r="H31">
        <v>207388.83891254</v>
      </c>
      <c r="I31">
        <v>576080.10809038905</v>
      </c>
      <c r="J31">
        <v>511711.44931700401</v>
      </c>
      <c r="K31">
        <v>1421420.69254723</v>
      </c>
      <c r="L31">
        <v>9691.7154093780991</v>
      </c>
      <c r="M31">
        <v>96917.154093781006</v>
      </c>
      <c r="N31">
        <v>8937.7253376327008</v>
      </c>
      <c r="O31">
        <v>89377.253376327004</v>
      </c>
      <c r="Q31" s="3">
        <f t="shared" si="0"/>
        <v>207388.83891254006</v>
      </c>
      <c r="R31" s="3">
        <f t="shared" si="1"/>
        <v>576080.10809038894</v>
      </c>
      <c r="S31" s="3">
        <f t="shared" si="2"/>
        <v>511711.4493170043</v>
      </c>
      <c r="T31" s="3">
        <f t="shared" si="3"/>
        <v>1421420.692547234</v>
      </c>
      <c r="U31" s="3">
        <f t="shared" si="4"/>
        <v>9691.7154093780955</v>
      </c>
      <c r="V31" s="3">
        <f t="shared" si="5"/>
        <v>96917.154093780962</v>
      </c>
      <c r="W31" s="3">
        <f t="shared" si="6"/>
        <v>8937.7253376326989</v>
      </c>
      <c r="X31" s="3">
        <f t="shared" si="7"/>
        <v>89377.253376326989</v>
      </c>
      <c r="Z31">
        <f t="shared" si="12"/>
        <v>1.0000000000000002</v>
      </c>
      <c r="AA31">
        <f t="shared" si="12"/>
        <v>0.99999999999999978</v>
      </c>
      <c r="AB31">
        <f t="shared" si="12"/>
        <v>1.0000000000000007</v>
      </c>
      <c r="AC31">
        <f t="shared" si="12"/>
        <v>1.0000000000000029</v>
      </c>
      <c r="AD31">
        <f t="shared" si="12"/>
        <v>0.99999999999999967</v>
      </c>
      <c r="AE31">
        <f t="shared" si="12"/>
        <v>0.99999999999999956</v>
      </c>
      <c r="AF31">
        <f t="shared" si="12"/>
        <v>0.99999999999999978</v>
      </c>
      <c r="AG31">
        <f t="shared" si="12"/>
        <v>0.99999999999999989</v>
      </c>
      <c r="AI31">
        <f t="shared" si="13"/>
        <v>0</v>
      </c>
      <c r="AJ31" s="5">
        <f t="shared" si="14"/>
        <v>207317.51571254004</v>
      </c>
      <c r="AK31" s="5">
        <f t="shared" si="14"/>
        <v>576008.78489038895</v>
      </c>
      <c r="AL31" s="5">
        <f t="shared" si="14"/>
        <v>511640.12611700431</v>
      </c>
      <c r="AM31" s="5">
        <f t="shared" si="14"/>
        <v>1421349.369347234</v>
      </c>
      <c r="AN31" s="5">
        <f t="shared" si="14"/>
        <v>9620.3922093780948</v>
      </c>
      <c r="AO31" s="5">
        <f t="shared" si="14"/>
        <v>96845.830893780963</v>
      </c>
      <c r="AP31" s="5">
        <f t="shared" si="14"/>
        <v>8866.4021376326982</v>
      </c>
      <c r="AQ31" s="5">
        <f t="shared" si="14"/>
        <v>89305.93017632699</v>
      </c>
      <c r="AR31" s="5"/>
      <c r="AT31" s="5">
        <f t="shared" si="15"/>
        <v>11521602.161807781</v>
      </c>
      <c r="AU31" s="5">
        <f t="shared" si="16"/>
        <v>4232425.283929389</v>
      </c>
      <c r="AV31" s="5">
        <f t="shared" si="17"/>
        <v>1595298.760865693</v>
      </c>
      <c r="AW31" s="5">
        <f t="shared" si="18"/>
        <v>609967.17327217665</v>
      </c>
      <c r="AX31" s="5">
        <f t="shared" si="19"/>
        <v>274687.20385766891</v>
      </c>
      <c r="AY31" s="5">
        <f t="shared" si="20"/>
        <v>67996.340627062309</v>
      </c>
      <c r="AZ31" s="5">
        <f t="shared" si="21"/>
        <v>41477.76778250801</v>
      </c>
      <c r="BD31" s="5">
        <f t="shared" si="10"/>
        <v>11521530.838607781</v>
      </c>
      <c r="BE31" s="5">
        <f t="shared" si="10"/>
        <v>4232353.9607293885</v>
      </c>
      <c r="BF31" s="5">
        <f t="shared" si="10"/>
        <v>1595227.437665693</v>
      </c>
      <c r="BG31" s="5">
        <f t="shared" si="10"/>
        <v>609895.85007217666</v>
      </c>
      <c r="BH31" s="5">
        <f t="shared" si="10"/>
        <v>274615.88065766892</v>
      </c>
      <c r="BI31" s="5">
        <f t="shared" si="10"/>
        <v>67925.01742706231</v>
      </c>
      <c r="BJ31" s="5">
        <f t="shared" si="10"/>
        <v>41406.444582508011</v>
      </c>
      <c r="BK31" s="3"/>
      <c r="BL31" s="3"/>
      <c r="BN31" s="5">
        <f t="shared" si="22"/>
        <v>28428413.850944683</v>
      </c>
      <c r="BO31" s="5">
        <f t="shared" si="23"/>
        <v>10443090.802387843</v>
      </c>
      <c r="BP31" s="5">
        <f t="shared" si="24"/>
        <v>3936241.9178231112</v>
      </c>
      <c r="BQ31" s="5">
        <f t="shared" si="25"/>
        <v>1505033.6744617773</v>
      </c>
      <c r="BR31" s="5">
        <f t="shared" si="26"/>
        <v>677763.50902914465</v>
      </c>
      <c r="BS31" s="5">
        <f t="shared" si="27"/>
        <v>167774.24567770635</v>
      </c>
      <c r="BT31" s="5">
        <f t="shared" si="28"/>
        <v>102342.28986340086</v>
      </c>
      <c r="BX31" s="3">
        <f t="shared" si="11"/>
        <v>28428342.527744684</v>
      </c>
      <c r="BY31" s="3">
        <f t="shared" si="11"/>
        <v>10443019.479187842</v>
      </c>
      <c r="BZ31" s="3">
        <f t="shared" si="11"/>
        <v>3936170.5946231112</v>
      </c>
      <c r="CA31" s="3">
        <f t="shared" si="11"/>
        <v>1504962.3512617773</v>
      </c>
      <c r="CB31" s="3">
        <f t="shared" si="11"/>
        <v>677692.18582914467</v>
      </c>
      <c r="CC31" s="3">
        <f t="shared" si="11"/>
        <v>167702.92247770634</v>
      </c>
      <c r="CD31" s="3">
        <f t="shared" si="11"/>
        <v>102270.96666340086</v>
      </c>
      <c r="CE31" s="3"/>
      <c r="CF31" s="3"/>
    </row>
    <row r="32" spans="1:84" x14ac:dyDescent="0.3">
      <c r="A32">
        <v>28</v>
      </c>
      <c r="B32" t="s">
        <v>36</v>
      </c>
      <c r="C32">
        <v>4.2671999999999999</v>
      </c>
      <c r="D32">
        <v>1300</v>
      </c>
      <c r="E32">
        <v>396.24</v>
      </c>
      <c r="F32">
        <v>1.504</v>
      </c>
      <c r="G32">
        <v>2.4</v>
      </c>
      <c r="H32">
        <v>504.95319834699501</v>
      </c>
      <c r="I32">
        <v>1402.6477731861</v>
      </c>
      <c r="J32">
        <v>1245.92207718741</v>
      </c>
      <c r="K32">
        <v>3460.8946588539202</v>
      </c>
      <c r="L32">
        <v>981.04699761250902</v>
      </c>
      <c r="M32">
        <v>9810.4699761250904</v>
      </c>
      <c r="N32">
        <v>1115.43912534009</v>
      </c>
      <c r="O32">
        <v>11154.3912534009</v>
      </c>
      <c r="Q32" s="3">
        <f t="shared" si="0"/>
        <v>504.95319834699524</v>
      </c>
      <c r="R32" s="3">
        <f t="shared" si="1"/>
        <v>1402.6477731860978</v>
      </c>
      <c r="S32" s="3">
        <f t="shared" si="2"/>
        <v>1245.9220771874129</v>
      </c>
      <c r="T32" s="3">
        <f t="shared" si="3"/>
        <v>3460.8946588539247</v>
      </c>
      <c r="U32" s="3">
        <f t="shared" si="4"/>
        <v>981.04699761250902</v>
      </c>
      <c r="V32" s="3">
        <f t="shared" si="5"/>
        <v>9810.4699761250922</v>
      </c>
      <c r="W32" s="3">
        <f t="shared" si="6"/>
        <v>1115.4391253400904</v>
      </c>
      <c r="X32" s="3">
        <f t="shared" si="7"/>
        <v>11154.391253400903</v>
      </c>
      <c r="Z32">
        <f t="shared" si="12"/>
        <v>1.0000000000000004</v>
      </c>
      <c r="AA32">
        <f t="shared" si="12"/>
        <v>0.99999999999999833</v>
      </c>
      <c r="AB32">
        <f t="shared" si="12"/>
        <v>1.0000000000000024</v>
      </c>
      <c r="AC32">
        <f t="shared" si="12"/>
        <v>1.0000000000000013</v>
      </c>
      <c r="AD32">
        <f t="shared" si="12"/>
        <v>1</v>
      </c>
      <c r="AE32">
        <f t="shared" si="12"/>
        <v>1.0000000000000002</v>
      </c>
      <c r="AF32">
        <f t="shared" si="12"/>
        <v>1.0000000000000004</v>
      </c>
      <c r="AG32">
        <f t="shared" si="12"/>
        <v>1.0000000000000002</v>
      </c>
      <c r="AI32">
        <f t="shared" si="13"/>
        <v>0</v>
      </c>
      <c r="AJ32" s="5">
        <f t="shared" si="14"/>
        <v>108.71319834699523</v>
      </c>
      <c r="AK32" s="5">
        <f t="shared" si="14"/>
        <v>1006.4077731860978</v>
      </c>
      <c r="AL32" s="5">
        <f t="shared" si="14"/>
        <v>849.68207718741292</v>
      </c>
      <c r="AM32" s="5">
        <f t="shared" si="14"/>
        <v>3064.654658853925</v>
      </c>
      <c r="AN32" s="5">
        <f t="shared" si="14"/>
        <v>584.80699761250901</v>
      </c>
      <c r="AO32" s="5">
        <f t="shared" si="14"/>
        <v>9414.2299761250924</v>
      </c>
      <c r="AP32" s="5">
        <f t="shared" si="14"/>
        <v>719.1991253400904</v>
      </c>
      <c r="AQ32" s="5">
        <f t="shared" si="14"/>
        <v>10758.151253400903</v>
      </c>
      <c r="AR32" s="5"/>
      <c r="AT32" s="5">
        <f t="shared" si="15"/>
        <v>28052.955463721959</v>
      </c>
      <c r="AU32" s="5">
        <f t="shared" si="16"/>
        <v>10305.167313203985</v>
      </c>
      <c r="AV32" s="5">
        <f t="shared" si="17"/>
        <v>3884.2553718999643</v>
      </c>
      <c r="AW32" s="5">
        <f t="shared" si="18"/>
        <v>1485.1564657264566</v>
      </c>
      <c r="AX32" s="5">
        <f t="shared" si="19"/>
        <v>668.81218324105316</v>
      </c>
      <c r="AY32" s="5">
        <f t="shared" si="20"/>
        <v>165.55842568753943</v>
      </c>
      <c r="AZ32" s="5">
        <f t="shared" si="21"/>
        <v>100.99063966939904</v>
      </c>
      <c r="BD32" s="5">
        <f t="shared" si="10"/>
        <v>27656.715463721957</v>
      </c>
      <c r="BE32" s="5">
        <f t="shared" si="10"/>
        <v>9908.9273132039852</v>
      </c>
      <c r="BF32" s="5">
        <f t="shared" si="10"/>
        <v>3488.0153718999645</v>
      </c>
      <c r="BG32" s="5">
        <f t="shared" si="10"/>
        <v>1088.9164657264566</v>
      </c>
      <c r="BH32" s="5">
        <f t="shared" si="10"/>
        <v>272.57218324105315</v>
      </c>
      <c r="BI32" s="5">
        <f t="shared" si="10"/>
        <v>-230.68157431246058</v>
      </c>
      <c r="BJ32" s="5">
        <f t="shared" si="10"/>
        <v>-295.24936033060095</v>
      </c>
      <c r="BK32" s="3"/>
      <c r="BL32" s="3"/>
      <c r="BN32" s="5">
        <f t="shared" si="22"/>
        <v>69217.893177078498</v>
      </c>
      <c r="BO32" s="5">
        <f t="shared" si="23"/>
        <v>25426.981167090064</v>
      </c>
      <c r="BP32" s="5">
        <f t="shared" si="24"/>
        <v>9584.0159783647177</v>
      </c>
      <c r="BQ32" s="5">
        <f t="shared" si="25"/>
        <v>3664.4766976100382</v>
      </c>
      <c r="BR32" s="5">
        <f t="shared" si="26"/>
        <v>1650.2279168045202</v>
      </c>
      <c r="BS32" s="5">
        <f t="shared" si="27"/>
        <v>408.49904170079117</v>
      </c>
      <c r="BT32" s="5">
        <f t="shared" si="28"/>
        <v>249.18441543748261</v>
      </c>
      <c r="BX32" s="3">
        <f t="shared" si="11"/>
        <v>68821.653177078493</v>
      </c>
      <c r="BY32" s="3">
        <f t="shared" si="11"/>
        <v>25030.741167090062</v>
      </c>
      <c r="BZ32" s="3">
        <f t="shared" si="11"/>
        <v>9187.775978364718</v>
      </c>
      <c r="CA32" s="3">
        <f t="shared" si="11"/>
        <v>3268.2366976100384</v>
      </c>
      <c r="CB32" s="3">
        <f t="shared" si="11"/>
        <v>1253.9879168045202</v>
      </c>
      <c r="CC32" s="3">
        <f t="shared" si="11"/>
        <v>12.259041700791158</v>
      </c>
      <c r="CD32" s="3">
        <f t="shared" si="11"/>
        <v>-147.0555845625174</v>
      </c>
      <c r="CE32" s="3"/>
      <c r="CF32" s="3"/>
    </row>
    <row r="33" spans="1:84" x14ac:dyDescent="0.3">
      <c r="A33">
        <v>29</v>
      </c>
      <c r="B33" t="s">
        <v>37</v>
      </c>
      <c r="C33">
        <v>2.1335999999999999</v>
      </c>
      <c r="D33">
        <v>1500</v>
      </c>
      <c r="E33">
        <v>457.2</v>
      </c>
      <c r="F33">
        <v>5.375</v>
      </c>
      <c r="G33">
        <v>5.5</v>
      </c>
      <c r="H33">
        <v>307.00786757017403</v>
      </c>
      <c r="I33">
        <v>852.79963213937299</v>
      </c>
      <c r="J33">
        <v>757.51155023491299</v>
      </c>
      <c r="K33">
        <v>2104.1987506525402</v>
      </c>
      <c r="L33">
        <v>303.47188171239799</v>
      </c>
      <c r="M33">
        <v>3034.71881712398</v>
      </c>
      <c r="N33">
        <v>318.62484547068499</v>
      </c>
      <c r="O33">
        <v>3186.2484547068502</v>
      </c>
      <c r="Q33" s="3">
        <f t="shared" si="0"/>
        <v>307.00786757017437</v>
      </c>
      <c r="R33" s="3">
        <f t="shared" si="1"/>
        <v>852.7996321393731</v>
      </c>
      <c r="S33" s="3">
        <f t="shared" si="2"/>
        <v>757.51155023491287</v>
      </c>
      <c r="T33" s="3">
        <f t="shared" si="3"/>
        <v>2104.1987506525356</v>
      </c>
      <c r="U33" s="3">
        <f t="shared" si="4"/>
        <v>303.47188171239765</v>
      </c>
      <c r="V33" s="3">
        <f t="shared" si="5"/>
        <v>3034.7188171239768</v>
      </c>
      <c r="W33" s="3">
        <f t="shared" si="6"/>
        <v>318.62484547068516</v>
      </c>
      <c r="X33" s="3">
        <f t="shared" si="7"/>
        <v>3186.2484547068516</v>
      </c>
      <c r="Z33">
        <f t="shared" si="12"/>
        <v>1.0000000000000011</v>
      </c>
      <c r="AA33">
        <f t="shared" si="12"/>
        <v>1.0000000000000002</v>
      </c>
      <c r="AB33">
        <f t="shared" si="12"/>
        <v>0.99999999999999989</v>
      </c>
      <c r="AC33">
        <f t="shared" si="12"/>
        <v>0.99999999999999789</v>
      </c>
      <c r="AD33">
        <f t="shared" si="12"/>
        <v>0.99999999999999889</v>
      </c>
      <c r="AE33">
        <f t="shared" si="12"/>
        <v>0.999999999999999</v>
      </c>
      <c r="AF33">
        <f t="shared" si="12"/>
        <v>1.0000000000000004</v>
      </c>
      <c r="AG33">
        <f t="shared" si="12"/>
        <v>1.0000000000000004</v>
      </c>
      <c r="AI33">
        <f t="shared" si="13"/>
        <v>0</v>
      </c>
      <c r="AJ33" s="5">
        <f t="shared" si="14"/>
        <v>-150.19213242982562</v>
      </c>
      <c r="AK33" s="5">
        <f t="shared" si="14"/>
        <v>395.59963213937311</v>
      </c>
      <c r="AL33" s="5">
        <f t="shared" si="14"/>
        <v>300.31155023491289</v>
      </c>
      <c r="AM33" s="5">
        <f t="shared" si="14"/>
        <v>1646.9987506525356</v>
      </c>
      <c r="AN33" s="5">
        <f t="shared" si="14"/>
        <v>-153.72811828760234</v>
      </c>
      <c r="AO33" s="5">
        <f t="shared" si="14"/>
        <v>2577.518817123977</v>
      </c>
      <c r="AP33" s="5">
        <f t="shared" si="14"/>
        <v>-138.57515452931483</v>
      </c>
      <c r="AQ33" s="5">
        <f t="shared" si="14"/>
        <v>2729.0484547068518</v>
      </c>
      <c r="AR33" s="5"/>
      <c r="AT33" s="5">
        <f t="shared" si="15"/>
        <v>17055.992642787463</v>
      </c>
      <c r="AU33" s="5">
        <f t="shared" si="16"/>
        <v>6265.466685105599</v>
      </c>
      <c r="AV33" s="5">
        <f t="shared" si="17"/>
        <v>2361.5989813090337</v>
      </c>
      <c r="AW33" s="5">
        <f t="shared" si="18"/>
        <v>902.96431638286572</v>
      </c>
      <c r="AX33" s="5">
        <f t="shared" si="19"/>
        <v>406.63293717903878</v>
      </c>
      <c r="AY33" s="5">
        <f t="shared" si="20"/>
        <v>100.65831723612274</v>
      </c>
      <c r="AZ33" s="5">
        <f t="shared" si="21"/>
        <v>61.401573514034865</v>
      </c>
      <c r="BD33" s="5">
        <f t="shared" si="10"/>
        <v>16598.792642787463</v>
      </c>
      <c r="BE33" s="5">
        <f t="shared" si="10"/>
        <v>5808.2666851055992</v>
      </c>
      <c r="BF33" s="5">
        <f t="shared" si="10"/>
        <v>1904.3989813090336</v>
      </c>
      <c r="BG33" s="5">
        <f t="shared" si="10"/>
        <v>445.76431638286573</v>
      </c>
      <c r="BH33" s="5">
        <f t="shared" si="10"/>
        <v>-50.567062820961212</v>
      </c>
      <c r="BI33" s="5">
        <f t="shared" si="10"/>
        <v>-356.54168276387725</v>
      </c>
      <c r="BJ33" s="5">
        <f t="shared" si="10"/>
        <v>-395.79842648596514</v>
      </c>
      <c r="BK33" s="3"/>
      <c r="BL33" s="3"/>
      <c r="BN33" s="5">
        <f t="shared" si="22"/>
        <v>42083.975013050716</v>
      </c>
      <c r="BO33" s="5">
        <f t="shared" si="23"/>
        <v>15459.419392549244</v>
      </c>
      <c r="BP33" s="5">
        <f t="shared" si="24"/>
        <v>5827.0119248839474</v>
      </c>
      <c r="BQ33" s="5">
        <f t="shared" si="25"/>
        <v>2227.9751477497439</v>
      </c>
      <c r="BR33" s="5">
        <f t="shared" si="26"/>
        <v>1003.3265566025334</v>
      </c>
      <c r="BS33" s="5">
        <f t="shared" si="27"/>
        <v>248.36444269997145</v>
      </c>
      <c r="BT33" s="5">
        <f t="shared" si="28"/>
        <v>151.50231004698259</v>
      </c>
      <c r="BX33" s="3">
        <f t="shared" si="11"/>
        <v>41626.775013050719</v>
      </c>
      <c r="BY33" s="3">
        <f t="shared" si="11"/>
        <v>15002.219392549243</v>
      </c>
      <c r="BZ33" s="3">
        <f t="shared" si="11"/>
        <v>5369.8119248839475</v>
      </c>
      <c r="CA33" s="3">
        <f t="shared" si="11"/>
        <v>1770.7751477497438</v>
      </c>
      <c r="CB33" s="3">
        <f t="shared" si="11"/>
        <v>546.12655660253336</v>
      </c>
      <c r="CC33" s="3">
        <f t="shared" si="11"/>
        <v>-208.83555730002854</v>
      </c>
      <c r="CD33" s="3">
        <f t="shared" si="11"/>
        <v>-305.6976899530174</v>
      </c>
      <c r="CE33" s="3"/>
      <c r="CF33" s="3"/>
    </row>
    <row r="34" spans="1:84" x14ac:dyDescent="0.3">
      <c r="A34">
        <v>30</v>
      </c>
      <c r="B34" t="s">
        <v>38</v>
      </c>
      <c r="C34">
        <v>2.1335999999999999</v>
      </c>
      <c r="D34">
        <v>188</v>
      </c>
      <c r="E34">
        <v>57.302399999999999</v>
      </c>
      <c r="F34">
        <v>3.57</v>
      </c>
      <c r="G34">
        <v>8</v>
      </c>
      <c r="H34">
        <v>64.013917406545303</v>
      </c>
      <c r="I34">
        <v>177.81643724040401</v>
      </c>
      <c r="J34">
        <v>157.94801024165201</v>
      </c>
      <c r="K34">
        <v>438.74447289347899</v>
      </c>
      <c r="L34">
        <v>206.18197142115699</v>
      </c>
      <c r="M34">
        <v>2061.81971421157</v>
      </c>
      <c r="N34">
        <v>251.853721669696</v>
      </c>
      <c r="O34">
        <v>2518.5372166969601</v>
      </c>
      <c r="Q34" s="3">
        <f t="shared" si="0"/>
        <v>64.013917406545261</v>
      </c>
      <c r="R34" s="3">
        <f t="shared" si="1"/>
        <v>177.8164372404035</v>
      </c>
      <c r="S34" s="3">
        <f t="shared" si="2"/>
        <v>157.94801024165247</v>
      </c>
      <c r="T34" s="3">
        <f t="shared" si="3"/>
        <v>438.74447289347899</v>
      </c>
      <c r="U34" s="3">
        <f t="shared" si="4"/>
        <v>206.18197142115656</v>
      </c>
      <c r="V34" s="3">
        <f t="shared" si="5"/>
        <v>2061.819714211566</v>
      </c>
      <c r="W34" s="3">
        <f t="shared" si="6"/>
        <v>251.85372166969597</v>
      </c>
      <c r="X34" s="3">
        <f t="shared" si="7"/>
        <v>2518.5372166969596</v>
      </c>
      <c r="Z34">
        <f t="shared" si="12"/>
        <v>0.99999999999999933</v>
      </c>
      <c r="AA34">
        <f t="shared" si="12"/>
        <v>0.99999999999999711</v>
      </c>
      <c r="AB34">
        <f t="shared" si="12"/>
        <v>1.0000000000000029</v>
      </c>
      <c r="AC34">
        <f t="shared" si="12"/>
        <v>1</v>
      </c>
      <c r="AD34">
        <f t="shared" si="12"/>
        <v>0.99999999999999789</v>
      </c>
      <c r="AE34">
        <f t="shared" si="12"/>
        <v>0.999999999999998</v>
      </c>
      <c r="AF34">
        <f t="shared" si="12"/>
        <v>0.99999999999999989</v>
      </c>
      <c r="AG34">
        <f t="shared" si="12"/>
        <v>0.99999999999999978</v>
      </c>
      <c r="AI34">
        <f t="shared" si="13"/>
        <v>0</v>
      </c>
      <c r="AJ34" s="5">
        <f t="shared" si="14"/>
        <v>6.7115174065452621</v>
      </c>
      <c r="AK34" s="5">
        <f t="shared" si="14"/>
        <v>120.5140372404035</v>
      </c>
      <c r="AL34" s="5">
        <f t="shared" si="14"/>
        <v>100.64561024165246</v>
      </c>
      <c r="AM34" s="5">
        <f t="shared" si="14"/>
        <v>381.44207289347901</v>
      </c>
      <c r="AN34" s="5">
        <f t="shared" si="14"/>
        <v>148.87957142115656</v>
      </c>
      <c r="AO34" s="5">
        <f t="shared" si="14"/>
        <v>2004.5173142115659</v>
      </c>
      <c r="AP34" s="5">
        <f t="shared" si="14"/>
        <v>194.55132166969597</v>
      </c>
      <c r="AQ34" s="5">
        <f t="shared" si="14"/>
        <v>2461.2348166969596</v>
      </c>
      <c r="AR34" s="5"/>
      <c r="AT34" s="5">
        <f t="shared" si="15"/>
        <v>3556.32874480807</v>
      </c>
      <c r="AU34" s="5">
        <f t="shared" si="16"/>
        <v>1306.4064776845971</v>
      </c>
      <c r="AV34" s="5">
        <f t="shared" si="17"/>
        <v>492.41474928111751</v>
      </c>
      <c r="AW34" s="5">
        <f t="shared" si="18"/>
        <v>188.27622766630961</v>
      </c>
      <c r="AX34" s="5">
        <f t="shared" si="19"/>
        <v>84.786645571583108</v>
      </c>
      <c r="AY34" s="5">
        <f t="shared" si="20"/>
        <v>20.988169641490252</v>
      </c>
      <c r="AZ34" s="5">
        <f t="shared" si="21"/>
        <v>12.802783481309053</v>
      </c>
      <c r="BD34" s="5">
        <f t="shared" si="10"/>
        <v>3499.02634480807</v>
      </c>
      <c r="BE34" s="5">
        <f t="shared" si="10"/>
        <v>1249.1040776845971</v>
      </c>
      <c r="BF34" s="5">
        <f t="shared" si="10"/>
        <v>435.11234928111753</v>
      </c>
      <c r="BG34" s="5">
        <f t="shared" si="10"/>
        <v>130.9738276663096</v>
      </c>
      <c r="BH34" s="5">
        <f t="shared" si="10"/>
        <v>27.484245571583109</v>
      </c>
      <c r="BI34" s="5">
        <f t="shared" si="10"/>
        <v>-36.314230358509747</v>
      </c>
      <c r="BJ34" s="5">
        <f t="shared" si="10"/>
        <v>-44.499616518690942</v>
      </c>
      <c r="BK34" s="3"/>
      <c r="BL34" s="3"/>
      <c r="BN34" s="5">
        <f t="shared" si="22"/>
        <v>8774.8894578695817</v>
      </c>
      <c r="BO34" s="5">
        <f t="shared" si="23"/>
        <v>3223.4287804418868</v>
      </c>
      <c r="BP34" s="5">
        <f t="shared" si="24"/>
        <v>1214.9846941665576</v>
      </c>
      <c r="BQ34" s="5">
        <f t="shared" si="25"/>
        <v>464.55297129897781</v>
      </c>
      <c r="BR34" s="5">
        <f t="shared" si="26"/>
        <v>209.20266257172506</v>
      </c>
      <c r="BS34" s="5">
        <f t="shared" si="27"/>
        <v>51.786232866115562</v>
      </c>
      <c r="BT34" s="5">
        <f t="shared" si="28"/>
        <v>31.589602048330491</v>
      </c>
      <c r="BX34" s="3">
        <f t="shared" si="11"/>
        <v>8717.5870578695813</v>
      </c>
      <c r="BY34" s="3">
        <f t="shared" si="11"/>
        <v>3166.1263804418868</v>
      </c>
      <c r="BZ34" s="3">
        <f t="shared" si="11"/>
        <v>1157.6822941665575</v>
      </c>
      <c r="CA34" s="3">
        <f t="shared" si="11"/>
        <v>407.25057129897783</v>
      </c>
      <c r="CB34" s="3">
        <f t="shared" si="11"/>
        <v>151.90026257172505</v>
      </c>
      <c r="CC34" s="3">
        <f t="shared" si="11"/>
        <v>-5.5161671338844371</v>
      </c>
      <c r="CD34" s="3">
        <f t="shared" si="11"/>
        <v>-25.712797951669508</v>
      </c>
      <c r="CE34" s="3"/>
      <c r="CF34" s="3"/>
    </row>
    <row r="35" spans="1:84" x14ac:dyDescent="0.3">
      <c r="A35">
        <v>31</v>
      </c>
      <c r="B35" t="s">
        <v>39</v>
      </c>
      <c r="C35">
        <v>3.048</v>
      </c>
      <c r="D35">
        <v>500</v>
      </c>
      <c r="E35">
        <v>152.4</v>
      </c>
      <c r="F35">
        <v>5.2210000000000001</v>
      </c>
      <c r="G35">
        <v>5.7</v>
      </c>
      <c r="H35">
        <v>550.40141530411495</v>
      </c>
      <c r="I35">
        <v>1528.89282028921</v>
      </c>
      <c r="J35">
        <v>1358.06105771283</v>
      </c>
      <c r="K35">
        <v>3772.3918269800702</v>
      </c>
      <c r="L35">
        <v>601.08009012646505</v>
      </c>
      <c r="M35">
        <v>6010.8009012646498</v>
      </c>
      <c r="N35">
        <v>637.73826417345595</v>
      </c>
      <c r="O35">
        <v>6377.3826417345599</v>
      </c>
      <c r="Q35" s="3">
        <f t="shared" si="0"/>
        <v>550.40141530411461</v>
      </c>
      <c r="R35" s="3">
        <f t="shared" si="1"/>
        <v>1528.8928202892071</v>
      </c>
      <c r="S35" s="3">
        <f t="shared" si="2"/>
        <v>1358.061057712825</v>
      </c>
      <c r="T35" s="3">
        <f t="shared" si="3"/>
        <v>3772.3918269800693</v>
      </c>
      <c r="U35" s="3">
        <f t="shared" si="4"/>
        <v>601.08009012646471</v>
      </c>
      <c r="V35" s="3">
        <f t="shared" si="5"/>
        <v>6010.8009012646471</v>
      </c>
      <c r="W35" s="3">
        <f t="shared" si="6"/>
        <v>637.7382641734564</v>
      </c>
      <c r="X35" s="3">
        <f t="shared" si="7"/>
        <v>6377.3826417345635</v>
      </c>
      <c r="Z35">
        <f t="shared" si="12"/>
        <v>0.99999999999999933</v>
      </c>
      <c r="AA35">
        <f t="shared" si="12"/>
        <v>0.99999999999999811</v>
      </c>
      <c r="AB35">
        <f t="shared" si="12"/>
        <v>0.99999999999999634</v>
      </c>
      <c r="AC35">
        <f t="shared" si="12"/>
        <v>0.99999999999999978</v>
      </c>
      <c r="AD35">
        <f t="shared" si="12"/>
        <v>0.99999999999999944</v>
      </c>
      <c r="AE35">
        <f t="shared" si="12"/>
        <v>0.99999999999999956</v>
      </c>
      <c r="AF35">
        <f t="shared" si="12"/>
        <v>1.0000000000000007</v>
      </c>
      <c r="AG35">
        <f t="shared" si="12"/>
        <v>1.0000000000000007</v>
      </c>
      <c r="AI35">
        <f t="shared" si="13"/>
        <v>0</v>
      </c>
      <c r="AJ35" s="5">
        <f t="shared" si="14"/>
        <v>398.00141530411463</v>
      </c>
      <c r="AK35" s="5">
        <f t="shared" si="14"/>
        <v>1376.492820289207</v>
      </c>
      <c r="AL35" s="5">
        <f t="shared" si="14"/>
        <v>1205.6610577128249</v>
      </c>
      <c r="AM35" s="5">
        <f t="shared" si="14"/>
        <v>3619.9918269800692</v>
      </c>
      <c r="AN35" s="5">
        <f t="shared" si="14"/>
        <v>448.68009012646473</v>
      </c>
      <c r="AO35" s="5">
        <f t="shared" si="14"/>
        <v>5858.4009012646475</v>
      </c>
      <c r="AP35" s="5">
        <f t="shared" si="14"/>
        <v>485.33826417345642</v>
      </c>
      <c r="AQ35" s="5">
        <f t="shared" si="14"/>
        <v>6224.9826417345639</v>
      </c>
      <c r="AR35" s="5"/>
      <c r="AT35" s="5">
        <f t="shared" si="15"/>
        <v>30577.856405784139</v>
      </c>
      <c r="AU35" s="5">
        <f t="shared" si="16"/>
        <v>11232.68194498193</v>
      </c>
      <c r="AV35" s="5">
        <f t="shared" si="17"/>
        <v>4233.8570408008818</v>
      </c>
      <c r="AW35" s="5">
        <f t="shared" si="18"/>
        <v>1618.827692070925</v>
      </c>
      <c r="AX35" s="5">
        <f t="shared" si="19"/>
        <v>729.00849709154227</v>
      </c>
      <c r="AY35" s="5">
        <f t="shared" si="20"/>
        <v>180.45948042757854</v>
      </c>
      <c r="AZ35" s="5">
        <f t="shared" si="21"/>
        <v>110.08028306082289</v>
      </c>
      <c r="BD35" s="5">
        <f t="shared" si="10"/>
        <v>30425.456405784138</v>
      </c>
      <c r="BE35" s="5">
        <f t="shared" si="10"/>
        <v>11080.281944981931</v>
      </c>
      <c r="BF35" s="5">
        <f t="shared" si="10"/>
        <v>4081.4570408008817</v>
      </c>
      <c r="BG35" s="5">
        <f t="shared" si="10"/>
        <v>1466.4276920709249</v>
      </c>
      <c r="BH35" s="5">
        <f t="shared" si="10"/>
        <v>576.60849709154229</v>
      </c>
      <c r="BI35" s="5">
        <f t="shared" si="10"/>
        <v>28.059480427578535</v>
      </c>
      <c r="BJ35" s="5">
        <f t="shared" si="10"/>
        <v>-42.319716939177113</v>
      </c>
      <c r="BK35" s="3"/>
      <c r="BL35" s="3"/>
      <c r="BN35" s="5">
        <f t="shared" si="22"/>
        <v>75447.836539601398</v>
      </c>
      <c r="BO35" s="5">
        <f t="shared" si="23"/>
        <v>27715.531790057656</v>
      </c>
      <c r="BP35" s="5">
        <f t="shared" si="24"/>
        <v>10446.623520867886</v>
      </c>
      <c r="BQ35" s="5">
        <f t="shared" si="25"/>
        <v>3994.2972285671326</v>
      </c>
      <c r="BR35" s="5">
        <f t="shared" si="26"/>
        <v>1798.7563678315562</v>
      </c>
      <c r="BS35" s="5">
        <f t="shared" si="27"/>
        <v>445.26592056158199</v>
      </c>
      <c r="BT35" s="5">
        <f t="shared" si="28"/>
        <v>271.61221154256503</v>
      </c>
      <c r="BX35" s="3">
        <f t="shared" si="11"/>
        <v>75295.436539601404</v>
      </c>
      <c r="BY35" s="3">
        <f t="shared" si="11"/>
        <v>27563.131790057654</v>
      </c>
      <c r="BZ35" s="3">
        <f t="shared" si="11"/>
        <v>10294.223520867887</v>
      </c>
      <c r="CA35" s="3">
        <f t="shared" si="11"/>
        <v>3841.8972285671325</v>
      </c>
      <c r="CB35" s="3">
        <f t="shared" si="11"/>
        <v>1646.3563678315561</v>
      </c>
      <c r="CC35" s="3">
        <f t="shared" si="11"/>
        <v>292.86592056158202</v>
      </c>
      <c r="CD35" s="3">
        <f t="shared" si="11"/>
        <v>119.21221154256503</v>
      </c>
      <c r="CE35" s="3"/>
      <c r="CF35" s="3"/>
    </row>
    <row r="36" spans="1:84" x14ac:dyDescent="0.3">
      <c r="A36">
        <v>32</v>
      </c>
      <c r="B36" t="s">
        <v>40</v>
      </c>
      <c r="C36">
        <v>9.1440000000000001</v>
      </c>
      <c r="D36">
        <v>1200</v>
      </c>
      <c r="E36">
        <v>365.76</v>
      </c>
      <c r="F36">
        <v>9.2249999999999996</v>
      </c>
      <c r="G36">
        <v>2.8</v>
      </c>
      <c r="H36">
        <v>64088.6411256024</v>
      </c>
      <c r="I36">
        <v>178024.00312667299</v>
      </c>
      <c r="J36">
        <v>158132.38362827001</v>
      </c>
      <c r="K36">
        <v>439256.62118964002</v>
      </c>
      <c r="L36">
        <v>9049.03068759706</v>
      </c>
      <c r="M36">
        <v>90490.306875970593</v>
      </c>
      <c r="N36">
        <v>8426.8223138633202</v>
      </c>
      <c r="O36">
        <v>84268.223138633199</v>
      </c>
      <c r="Q36" s="3">
        <f t="shared" si="0"/>
        <v>64088.641125602408</v>
      </c>
      <c r="R36" s="3">
        <f t="shared" si="1"/>
        <v>178024.00312667334</v>
      </c>
      <c r="S36" s="3">
        <f t="shared" si="2"/>
        <v>158132.38362827047</v>
      </c>
      <c r="T36" s="3">
        <f t="shared" si="3"/>
        <v>439256.62118964019</v>
      </c>
      <c r="U36" s="3">
        <f t="shared" si="4"/>
        <v>9049.0306875970618</v>
      </c>
      <c r="V36" s="3">
        <f t="shared" si="5"/>
        <v>90490.306875970608</v>
      </c>
      <c r="W36" s="3">
        <f t="shared" si="6"/>
        <v>8426.8223138633239</v>
      </c>
      <c r="X36" s="3">
        <f t="shared" si="7"/>
        <v>84268.223138633228</v>
      </c>
      <c r="Z36">
        <f t="shared" si="12"/>
        <v>1.0000000000000002</v>
      </c>
      <c r="AA36">
        <f t="shared" si="12"/>
        <v>1.000000000000002</v>
      </c>
      <c r="AB36">
        <f t="shared" si="12"/>
        <v>1.0000000000000029</v>
      </c>
      <c r="AC36">
        <f t="shared" si="12"/>
        <v>1.0000000000000004</v>
      </c>
      <c r="AD36">
        <f t="shared" si="12"/>
        <v>1.0000000000000002</v>
      </c>
      <c r="AE36">
        <f t="shared" si="12"/>
        <v>1.0000000000000002</v>
      </c>
      <c r="AF36">
        <f t="shared" si="12"/>
        <v>1.0000000000000004</v>
      </c>
      <c r="AG36">
        <f t="shared" si="12"/>
        <v>1.0000000000000004</v>
      </c>
      <c r="AI36">
        <f t="shared" si="13"/>
        <v>0</v>
      </c>
      <c r="AJ36" s="5">
        <f t="shared" si="14"/>
        <v>63722.881125602406</v>
      </c>
      <c r="AK36" s="5">
        <f t="shared" si="14"/>
        <v>177658.24312667333</v>
      </c>
      <c r="AL36" s="5">
        <f t="shared" si="14"/>
        <v>157766.62362827046</v>
      </c>
      <c r="AM36" s="5">
        <f t="shared" si="14"/>
        <v>438890.86118964019</v>
      </c>
      <c r="AN36" s="5">
        <f t="shared" si="14"/>
        <v>8683.2706875970616</v>
      </c>
      <c r="AO36" s="5">
        <f t="shared" si="14"/>
        <v>90124.546875970613</v>
      </c>
      <c r="AP36" s="5">
        <f t="shared" si="14"/>
        <v>8061.0623138633237</v>
      </c>
      <c r="AQ36" s="5">
        <f t="shared" si="14"/>
        <v>83902.463138633233</v>
      </c>
      <c r="AR36" s="5"/>
      <c r="AT36" s="5">
        <f t="shared" si="15"/>
        <v>3560480.0625334675</v>
      </c>
      <c r="AU36" s="5">
        <f t="shared" si="16"/>
        <v>1307931.4515429062</v>
      </c>
      <c r="AV36" s="5">
        <f t="shared" si="17"/>
        <v>492989.54712001863</v>
      </c>
      <c r="AW36" s="5">
        <f t="shared" si="18"/>
        <v>188496.00331059532</v>
      </c>
      <c r="AX36" s="5">
        <f t="shared" si="19"/>
        <v>84885.617384903846</v>
      </c>
      <c r="AY36" s="5">
        <f t="shared" si="20"/>
        <v>21012.669221508986</v>
      </c>
      <c r="AZ36" s="5">
        <f t="shared" si="21"/>
        <v>12817.728225120483</v>
      </c>
      <c r="BD36" s="5">
        <f t="shared" si="10"/>
        <v>3560114.3025334678</v>
      </c>
      <c r="BE36" s="5">
        <f t="shared" si="10"/>
        <v>1307565.6915429062</v>
      </c>
      <c r="BF36" s="5">
        <f t="shared" si="10"/>
        <v>492623.78712001862</v>
      </c>
      <c r="BG36" s="5">
        <f t="shared" si="10"/>
        <v>188130.24331059531</v>
      </c>
      <c r="BH36" s="5">
        <f t="shared" si="10"/>
        <v>84519.857384903851</v>
      </c>
      <c r="BI36" s="5">
        <f t="shared" si="10"/>
        <v>20646.909221508988</v>
      </c>
      <c r="BJ36" s="5">
        <f t="shared" si="10"/>
        <v>12451.968225120483</v>
      </c>
      <c r="BK36" s="3"/>
      <c r="BL36" s="3"/>
      <c r="BN36" s="5">
        <f t="shared" si="22"/>
        <v>8785132.4237928037</v>
      </c>
      <c r="BO36" s="5">
        <f t="shared" si="23"/>
        <v>3227191.5026177648</v>
      </c>
      <c r="BP36" s="5">
        <f t="shared" si="24"/>
        <v>1216402.9509866962</v>
      </c>
      <c r="BQ36" s="5">
        <f t="shared" si="25"/>
        <v>465095.24596550141</v>
      </c>
      <c r="BR36" s="5">
        <f t="shared" si="26"/>
        <v>209446.86573280857</v>
      </c>
      <c r="BS36" s="5">
        <f t="shared" si="27"/>
        <v>51846.683156809995</v>
      </c>
      <c r="BT36" s="5">
        <f t="shared" si="28"/>
        <v>31626.476725654098</v>
      </c>
      <c r="BX36" s="3">
        <f t="shared" si="11"/>
        <v>8784766.6637928039</v>
      </c>
      <c r="BY36" s="3">
        <f t="shared" si="11"/>
        <v>3226825.742617765</v>
      </c>
      <c r="BZ36" s="3">
        <f t="shared" si="11"/>
        <v>1216037.1909866962</v>
      </c>
      <c r="CA36" s="3">
        <f t="shared" si="11"/>
        <v>464729.4859655014</v>
      </c>
      <c r="CB36" s="3">
        <f t="shared" si="11"/>
        <v>209081.10573280856</v>
      </c>
      <c r="CC36" s="3">
        <f t="shared" si="11"/>
        <v>51480.923156809993</v>
      </c>
      <c r="CD36" s="3">
        <f t="shared" si="11"/>
        <v>31260.7167256541</v>
      </c>
      <c r="CE36" s="3"/>
      <c r="CF36" s="3"/>
    </row>
    <row r="37" spans="1:84" x14ac:dyDescent="0.3">
      <c r="A37">
        <v>33</v>
      </c>
      <c r="B37" t="s">
        <v>41</v>
      </c>
      <c r="C37">
        <v>6.0960000000000001</v>
      </c>
      <c r="D37">
        <v>550</v>
      </c>
      <c r="E37">
        <v>167.64</v>
      </c>
      <c r="F37">
        <v>2.84</v>
      </c>
      <c r="G37">
        <v>0.6</v>
      </c>
      <c r="H37">
        <v>58791.702609621199</v>
      </c>
      <c r="I37">
        <v>163310.28502672599</v>
      </c>
      <c r="J37">
        <v>145062.71170586301</v>
      </c>
      <c r="K37">
        <v>402951.97696073202</v>
      </c>
      <c r="L37">
        <v>4526.5949718927604</v>
      </c>
      <c r="M37">
        <v>45265.949718927601</v>
      </c>
      <c r="N37">
        <v>4175.3120831844299</v>
      </c>
      <c r="O37">
        <v>41753.120831844302</v>
      </c>
      <c r="Q37" s="3">
        <f t="shared" si="0"/>
        <v>58791.702609621185</v>
      </c>
      <c r="R37" s="3">
        <f t="shared" si="1"/>
        <v>163310.28502672553</v>
      </c>
      <c r="S37" s="3">
        <f t="shared" si="2"/>
        <v>145062.71170586348</v>
      </c>
      <c r="T37" s="3">
        <f t="shared" si="3"/>
        <v>402951.97696073184</v>
      </c>
      <c r="U37" s="3">
        <f t="shared" si="4"/>
        <v>4526.5949718927623</v>
      </c>
      <c r="V37" s="3">
        <f t="shared" si="5"/>
        <v>45265.949718927623</v>
      </c>
      <c r="W37" s="3">
        <f t="shared" si="6"/>
        <v>4175.3120831844344</v>
      </c>
      <c r="X37" s="3">
        <f t="shared" si="7"/>
        <v>41753.120831844339</v>
      </c>
      <c r="Z37">
        <f t="shared" si="12"/>
        <v>0.99999999999999978</v>
      </c>
      <c r="AA37">
        <f t="shared" si="12"/>
        <v>0.99999999999999711</v>
      </c>
      <c r="AB37">
        <f t="shared" si="12"/>
        <v>1.0000000000000031</v>
      </c>
      <c r="AC37">
        <f t="shared" si="12"/>
        <v>0.99999999999999956</v>
      </c>
      <c r="AD37">
        <f t="shared" si="12"/>
        <v>1.0000000000000004</v>
      </c>
      <c r="AE37">
        <f t="shared" si="12"/>
        <v>1.0000000000000004</v>
      </c>
      <c r="AF37">
        <f t="shared" si="12"/>
        <v>1.0000000000000011</v>
      </c>
      <c r="AG37">
        <f t="shared" si="12"/>
        <v>1.0000000000000009</v>
      </c>
      <c r="AI37">
        <f t="shared" si="13"/>
        <v>0</v>
      </c>
      <c r="AJ37" s="5">
        <f t="shared" si="14"/>
        <v>58624.062609621185</v>
      </c>
      <c r="AK37" s="5">
        <f t="shared" si="14"/>
        <v>163142.64502672551</v>
      </c>
      <c r="AL37" s="5">
        <f t="shared" si="14"/>
        <v>144895.07170586346</v>
      </c>
      <c r="AM37" s="5">
        <f t="shared" si="14"/>
        <v>402784.33696073183</v>
      </c>
      <c r="AN37" s="5">
        <f t="shared" si="14"/>
        <v>4358.9549718927619</v>
      </c>
      <c r="AO37" s="5">
        <f t="shared" si="14"/>
        <v>45098.309718927623</v>
      </c>
      <c r="AP37" s="5">
        <f t="shared" si="14"/>
        <v>4007.6720831844345</v>
      </c>
      <c r="AQ37" s="5">
        <f t="shared" si="14"/>
        <v>41585.480831844339</v>
      </c>
      <c r="AR37" s="5"/>
      <c r="AT37" s="5">
        <f t="shared" si="15"/>
        <v>3266205.7005345104</v>
      </c>
      <c r="AU37" s="5">
        <f t="shared" si="16"/>
        <v>1199830.6655024732</v>
      </c>
      <c r="AV37" s="5">
        <f t="shared" si="17"/>
        <v>452243.86622785532</v>
      </c>
      <c r="AW37" s="5">
        <f t="shared" si="18"/>
        <v>172916.77238123876</v>
      </c>
      <c r="AX37" s="5">
        <f t="shared" si="19"/>
        <v>77869.804780955194</v>
      </c>
      <c r="AY37" s="5">
        <f t="shared" si="20"/>
        <v>19275.968068728256</v>
      </c>
      <c r="AZ37" s="5">
        <f t="shared" si="21"/>
        <v>11758.340521924236</v>
      </c>
      <c r="BD37" s="5">
        <f t="shared" ref="BD37:BJ68" si="29">AT37-$E37</f>
        <v>3266038.0605345103</v>
      </c>
      <c r="BE37" s="5">
        <f t="shared" si="29"/>
        <v>1199663.0255024733</v>
      </c>
      <c r="BF37" s="5">
        <f t="shared" si="29"/>
        <v>452076.22622785531</v>
      </c>
      <c r="BG37" s="5">
        <f t="shared" si="29"/>
        <v>172749.13238123874</v>
      </c>
      <c r="BH37" s="5">
        <f t="shared" si="29"/>
        <v>77702.164780955194</v>
      </c>
      <c r="BI37" s="5">
        <f t="shared" si="29"/>
        <v>19108.328068728257</v>
      </c>
      <c r="BJ37" s="5">
        <f t="shared" si="29"/>
        <v>11590.700521924236</v>
      </c>
      <c r="BK37" s="3"/>
      <c r="BL37" s="3"/>
      <c r="BN37" s="5">
        <f t="shared" si="22"/>
        <v>8059039.5392146381</v>
      </c>
      <c r="BO37" s="5">
        <f t="shared" si="23"/>
        <v>2960463.5042012958</v>
      </c>
      <c r="BP37" s="5">
        <f t="shared" si="24"/>
        <v>1115867.013122027</v>
      </c>
      <c r="BQ37" s="5">
        <f t="shared" si="25"/>
        <v>426655.03442901024</v>
      </c>
      <c r="BR37" s="5">
        <f t="shared" si="26"/>
        <v>192136.04199452116</v>
      </c>
      <c r="BS37" s="5">
        <f t="shared" si="27"/>
        <v>47561.544821594587</v>
      </c>
      <c r="BT37" s="5">
        <f t="shared" si="28"/>
        <v>29012.542341172699</v>
      </c>
      <c r="BX37" s="3">
        <f t="shared" si="11"/>
        <v>8058871.8992146384</v>
      </c>
      <c r="BY37" s="3">
        <f t="shared" si="11"/>
        <v>2960295.8642012957</v>
      </c>
      <c r="BZ37" s="3">
        <f t="shared" si="11"/>
        <v>1115699.3731220271</v>
      </c>
      <c r="CA37" s="3">
        <f t="shared" si="11"/>
        <v>426487.39442901022</v>
      </c>
      <c r="CB37" s="3">
        <f t="shared" si="11"/>
        <v>191968.40199452115</v>
      </c>
      <c r="CC37" s="3">
        <f t="shared" si="11"/>
        <v>47393.904821594588</v>
      </c>
      <c r="CD37" s="3">
        <f t="shared" si="11"/>
        <v>28844.902341172699</v>
      </c>
      <c r="CE37" s="3"/>
      <c r="CF37" s="3"/>
    </row>
    <row r="38" spans="1:84" x14ac:dyDescent="0.3">
      <c r="A38">
        <v>34</v>
      </c>
      <c r="B38" t="s">
        <v>42</v>
      </c>
      <c r="C38">
        <v>0.60960000000000003</v>
      </c>
      <c r="D38">
        <v>350</v>
      </c>
      <c r="E38">
        <v>106.68</v>
      </c>
      <c r="F38">
        <v>5.4779999999999998</v>
      </c>
      <c r="G38">
        <v>7.4</v>
      </c>
      <c r="H38">
        <v>14.3801188217194</v>
      </c>
      <c r="I38">
        <v>39.944774504776099</v>
      </c>
      <c r="J38">
        <v>35.481521002757397</v>
      </c>
      <c r="K38">
        <v>98.559780563215099</v>
      </c>
      <c r="L38">
        <v>21.730857270176301</v>
      </c>
      <c r="M38">
        <v>217.30857270176301</v>
      </c>
      <c r="N38">
        <v>23.930727852876899</v>
      </c>
      <c r="O38">
        <v>239.30727852876899</v>
      </c>
      <c r="Q38" s="3">
        <f t="shared" si="0"/>
        <v>14.380118821719405</v>
      </c>
      <c r="R38" s="3">
        <f t="shared" si="1"/>
        <v>39.94477450477612</v>
      </c>
      <c r="S38" s="3">
        <f t="shared" si="2"/>
        <v>35.481521002757439</v>
      </c>
      <c r="T38" s="3">
        <f t="shared" si="3"/>
        <v>98.559780563215085</v>
      </c>
      <c r="U38" s="3">
        <f t="shared" si="4"/>
        <v>21.73085727017628</v>
      </c>
      <c r="V38" s="3">
        <f t="shared" si="5"/>
        <v>217.30857270176278</v>
      </c>
      <c r="W38" s="3">
        <f t="shared" si="6"/>
        <v>23.930727852876938</v>
      </c>
      <c r="X38" s="3">
        <f t="shared" si="7"/>
        <v>239.30727852876936</v>
      </c>
      <c r="Z38">
        <f t="shared" si="12"/>
        <v>1.0000000000000004</v>
      </c>
      <c r="AA38">
        <f t="shared" si="12"/>
        <v>1.0000000000000004</v>
      </c>
      <c r="AB38">
        <f t="shared" si="12"/>
        <v>1.0000000000000011</v>
      </c>
      <c r="AC38">
        <f t="shared" si="12"/>
        <v>0.99999999999999989</v>
      </c>
      <c r="AD38">
        <f t="shared" si="12"/>
        <v>0.999999999999999</v>
      </c>
      <c r="AE38">
        <f t="shared" si="12"/>
        <v>0.999999999999999</v>
      </c>
      <c r="AF38">
        <f t="shared" si="12"/>
        <v>1.0000000000000016</v>
      </c>
      <c r="AG38">
        <f t="shared" si="12"/>
        <v>1.0000000000000016</v>
      </c>
      <c r="AI38">
        <f t="shared" si="13"/>
        <v>0</v>
      </c>
      <c r="AJ38" s="5">
        <f t="shared" si="14"/>
        <v>-92.2998811782806</v>
      </c>
      <c r="AK38" s="5">
        <f t="shared" si="14"/>
        <v>-66.735225495223887</v>
      </c>
      <c r="AL38" s="5">
        <f t="shared" si="14"/>
        <v>-71.198478997242574</v>
      </c>
      <c r="AM38" s="5">
        <f t="shared" si="14"/>
        <v>-8.1202194367849216</v>
      </c>
      <c r="AN38" s="5">
        <f t="shared" si="14"/>
        <v>-84.949142729823734</v>
      </c>
      <c r="AO38" s="5">
        <f t="shared" si="14"/>
        <v>110.62857270176278</v>
      </c>
      <c r="AP38" s="5">
        <f t="shared" si="14"/>
        <v>-82.749272147123065</v>
      </c>
      <c r="AQ38" s="5">
        <f t="shared" si="14"/>
        <v>132.62727852876935</v>
      </c>
      <c r="AR38" s="5"/>
      <c r="AT38" s="5">
        <f t="shared" si="15"/>
        <v>798.89549009552252</v>
      </c>
      <c r="AU38" s="5">
        <f t="shared" si="16"/>
        <v>293.47181268815115</v>
      </c>
      <c r="AV38" s="5">
        <f t="shared" si="17"/>
        <v>110.61629862861083</v>
      </c>
      <c r="AW38" s="5">
        <f t="shared" si="18"/>
        <v>42.294467122704127</v>
      </c>
      <c r="AX38" s="5">
        <f t="shared" si="19"/>
        <v>19.046514995654839</v>
      </c>
      <c r="AY38" s="5">
        <f t="shared" si="20"/>
        <v>4.7147930563014446</v>
      </c>
      <c r="AZ38" s="5">
        <f t="shared" si="21"/>
        <v>2.8760237643438806</v>
      </c>
      <c r="BD38" s="5">
        <f t="shared" si="29"/>
        <v>692.21549009552245</v>
      </c>
      <c r="BE38" s="5">
        <f t="shared" si="29"/>
        <v>186.79181268815114</v>
      </c>
      <c r="BF38" s="5">
        <f t="shared" si="29"/>
        <v>3.9362986286108281</v>
      </c>
      <c r="BG38" s="5">
        <f t="shared" si="29"/>
        <v>-64.385532877295873</v>
      </c>
      <c r="BH38" s="5">
        <f t="shared" si="29"/>
        <v>-87.633485004345175</v>
      </c>
      <c r="BI38" s="5">
        <f t="shared" si="29"/>
        <v>-101.96520694369856</v>
      </c>
      <c r="BJ38" s="5">
        <f t="shared" si="29"/>
        <v>-103.80397623565612</v>
      </c>
      <c r="BK38" s="3"/>
      <c r="BL38" s="3"/>
      <c r="BN38" s="5">
        <f t="shared" si="22"/>
        <v>1971.1956112643024</v>
      </c>
      <c r="BO38" s="5">
        <f t="shared" si="23"/>
        <v>724.11267352566199</v>
      </c>
      <c r="BP38" s="5">
        <f t="shared" si="24"/>
        <v>272.93477694428805</v>
      </c>
      <c r="BQ38" s="5">
        <f t="shared" si="25"/>
        <v>104.35741471399247</v>
      </c>
      <c r="BR38" s="5">
        <f t="shared" si="26"/>
        <v>46.995392056632362</v>
      </c>
      <c r="BS38" s="5">
        <f t="shared" si="27"/>
        <v>11.63328557467457</v>
      </c>
      <c r="BT38" s="5">
        <f t="shared" si="28"/>
        <v>7.0963042005514883</v>
      </c>
      <c r="BX38" s="3">
        <f t="shared" si="11"/>
        <v>1864.5156112643024</v>
      </c>
      <c r="BY38" s="3">
        <f t="shared" si="11"/>
        <v>617.43267352566204</v>
      </c>
      <c r="BZ38" s="3">
        <f t="shared" si="11"/>
        <v>166.25477694428804</v>
      </c>
      <c r="CA38" s="3">
        <f t="shared" si="11"/>
        <v>-2.3225852860075378</v>
      </c>
      <c r="CB38" s="3">
        <f t="shared" si="11"/>
        <v>-59.684607943367645</v>
      </c>
      <c r="CC38" s="3">
        <f t="shared" si="11"/>
        <v>-95.046714425325433</v>
      </c>
      <c r="CD38" s="3">
        <f t="shared" si="11"/>
        <v>-99.58369579944852</v>
      </c>
      <c r="CE38" s="3"/>
      <c r="CF38" s="3"/>
    </row>
    <row r="39" spans="1:84" x14ac:dyDescent="0.3">
      <c r="A39">
        <v>35</v>
      </c>
      <c r="B39" t="s">
        <v>43</v>
      </c>
      <c r="C39">
        <v>3.048</v>
      </c>
      <c r="D39">
        <v>280</v>
      </c>
      <c r="E39">
        <v>85.343999999999994</v>
      </c>
      <c r="F39">
        <v>48.65</v>
      </c>
      <c r="G39">
        <v>0.42</v>
      </c>
      <c r="H39">
        <v>8802154.25790154</v>
      </c>
      <c r="I39">
        <v>24450428.494171001</v>
      </c>
      <c r="J39">
        <v>21718445.1007131</v>
      </c>
      <c r="K39">
        <v>60329014.168647602</v>
      </c>
      <c r="L39">
        <v>2312.10211165685</v>
      </c>
      <c r="M39">
        <v>23121.0211165685</v>
      </c>
      <c r="N39">
        <v>2724.1366574766798</v>
      </c>
      <c r="O39">
        <v>27241.366574766798</v>
      </c>
      <c r="Q39" s="3">
        <f t="shared" si="0"/>
        <v>8802154.2579015438</v>
      </c>
      <c r="R39" s="3">
        <f t="shared" si="1"/>
        <v>24450428.494170956</v>
      </c>
      <c r="S39" s="3">
        <f t="shared" si="2"/>
        <v>21718445.100713126</v>
      </c>
      <c r="T39" s="3">
        <f t="shared" si="3"/>
        <v>60329014.168647565</v>
      </c>
      <c r="U39" s="3">
        <f t="shared" si="4"/>
        <v>2312.1021116568513</v>
      </c>
      <c r="V39" s="3">
        <f t="shared" si="5"/>
        <v>23121.02111656851</v>
      </c>
      <c r="W39" s="3">
        <f t="shared" si="6"/>
        <v>2724.1366574766816</v>
      </c>
      <c r="X39" s="3">
        <f t="shared" si="7"/>
        <v>27241.366574766813</v>
      </c>
      <c r="Z39">
        <f t="shared" si="12"/>
        <v>1.0000000000000004</v>
      </c>
      <c r="AA39">
        <f t="shared" si="12"/>
        <v>0.99999999999999822</v>
      </c>
      <c r="AB39">
        <f t="shared" si="12"/>
        <v>1.0000000000000011</v>
      </c>
      <c r="AC39">
        <f t="shared" si="12"/>
        <v>0.99999999999999933</v>
      </c>
      <c r="AD39">
        <f t="shared" si="12"/>
        <v>1.0000000000000007</v>
      </c>
      <c r="AE39">
        <f t="shared" si="12"/>
        <v>1.0000000000000004</v>
      </c>
      <c r="AF39">
        <f t="shared" si="12"/>
        <v>1.0000000000000007</v>
      </c>
      <c r="AG39">
        <f t="shared" si="12"/>
        <v>1.0000000000000004</v>
      </c>
      <c r="AI39">
        <f t="shared" si="13"/>
        <v>0</v>
      </c>
      <c r="AJ39" s="5">
        <f t="shared" si="14"/>
        <v>8802068.9139015432</v>
      </c>
      <c r="AK39" s="5">
        <f t="shared" si="14"/>
        <v>24450343.150170956</v>
      </c>
      <c r="AL39" s="5">
        <f t="shared" si="14"/>
        <v>21718359.756713126</v>
      </c>
      <c r="AM39" s="5">
        <f t="shared" si="14"/>
        <v>60328928.824647568</v>
      </c>
      <c r="AN39" s="5">
        <f t="shared" si="14"/>
        <v>2226.7581116568513</v>
      </c>
      <c r="AO39" s="5">
        <f t="shared" si="14"/>
        <v>23035.67711656851</v>
      </c>
      <c r="AP39" s="5">
        <f t="shared" si="14"/>
        <v>2638.7926574766816</v>
      </c>
      <c r="AQ39" s="5">
        <f t="shared" si="14"/>
        <v>27156.022574766812</v>
      </c>
      <c r="AR39" s="5"/>
      <c r="AT39" s="5">
        <f t="shared" si="15"/>
        <v>489008569.8834191</v>
      </c>
      <c r="AU39" s="5">
        <f t="shared" si="16"/>
        <v>179635801.18166417</v>
      </c>
      <c r="AV39" s="5">
        <f t="shared" si="17"/>
        <v>67708878.906934962</v>
      </c>
      <c r="AW39" s="5">
        <f t="shared" si="18"/>
        <v>25888688.993828069</v>
      </c>
      <c r="AX39" s="5">
        <f t="shared" si="19"/>
        <v>11658482.460796744</v>
      </c>
      <c r="AY39" s="5">
        <f t="shared" si="20"/>
        <v>2885952.2157054241</v>
      </c>
      <c r="AZ39" s="5">
        <f t="shared" si="21"/>
        <v>1760430.8515803085</v>
      </c>
      <c r="BD39" s="5">
        <f t="shared" si="29"/>
        <v>489008484.53941911</v>
      </c>
      <c r="BE39" s="5">
        <f t="shared" si="29"/>
        <v>179635715.83766416</v>
      </c>
      <c r="BF39" s="5">
        <f t="shared" si="29"/>
        <v>67708793.562934965</v>
      </c>
      <c r="BG39" s="5">
        <f t="shared" si="29"/>
        <v>25888603.649828069</v>
      </c>
      <c r="BH39" s="5">
        <f t="shared" si="29"/>
        <v>11658397.116796743</v>
      </c>
      <c r="BI39" s="5">
        <f t="shared" si="29"/>
        <v>2885866.871705424</v>
      </c>
      <c r="BJ39" s="5">
        <f t="shared" si="29"/>
        <v>1760345.5075803085</v>
      </c>
      <c r="BK39" s="3"/>
      <c r="BL39" s="3"/>
      <c r="BN39" s="5">
        <f t="shared" si="22"/>
        <v>1206580283.3729515</v>
      </c>
      <c r="BO39" s="5">
        <f t="shared" si="23"/>
        <v>443233573.48394138</v>
      </c>
      <c r="BP39" s="5">
        <f t="shared" si="24"/>
        <v>167064962.31317791</v>
      </c>
      <c r="BQ39" s="5">
        <f t="shared" si="25"/>
        <v>63877779.707979783</v>
      </c>
      <c r="BR39" s="5">
        <f t="shared" si="26"/>
        <v>28766152.451275662</v>
      </c>
      <c r="BS39" s="5">
        <f t="shared" si="27"/>
        <v>7120801.6723649595</v>
      </c>
      <c r="BT39" s="5">
        <f t="shared" si="28"/>
        <v>4343689.0201426251</v>
      </c>
      <c r="BX39" s="3">
        <f t="shared" si="11"/>
        <v>1206580198.0289514</v>
      </c>
      <c r="BY39" s="3">
        <f t="shared" si="11"/>
        <v>443233488.13994139</v>
      </c>
      <c r="BZ39" s="3">
        <f t="shared" si="11"/>
        <v>167064876.9691779</v>
      </c>
      <c r="CA39" s="3">
        <f t="shared" si="11"/>
        <v>63877694.363979787</v>
      </c>
      <c r="CB39" s="3">
        <f t="shared" si="11"/>
        <v>28766067.107275661</v>
      </c>
      <c r="CC39" s="3">
        <f t="shared" si="11"/>
        <v>7120716.3283649599</v>
      </c>
      <c r="CD39" s="3">
        <f t="shared" si="11"/>
        <v>4343603.6761426255</v>
      </c>
      <c r="CE39" s="3"/>
      <c r="CF39" s="3"/>
    </row>
    <row r="40" spans="1:84" x14ac:dyDescent="0.3">
      <c r="A40">
        <v>36</v>
      </c>
      <c r="B40" t="s">
        <v>44</v>
      </c>
      <c r="C40">
        <v>10.667999999999999</v>
      </c>
      <c r="D40">
        <v>750</v>
      </c>
      <c r="E40">
        <v>228.6</v>
      </c>
      <c r="F40">
        <v>18.27</v>
      </c>
      <c r="G40">
        <v>1.9</v>
      </c>
      <c r="H40">
        <v>743066.78426921205</v>
      </c>
      <c r="I40">
        <v>2064074.40074781</v>
      </c>
      <c r="J40">
        <v>1833443.80108168</v>
      </c>
      <c r="K40">
        <v>5092899.4474491198</v>
      </c>
      <c r="L40">
        <v>16981.7995549976</v>
      </c>
      <c r="M40">
        <v>169817.99554997601</v>
      </c>
      <c r="N40">
        <v>15816.5004017761</v>
      </c>
      <c r="O40">
        <v>158165.00401776101</v>
      </c>
      <c r="Q40" s="3">
        <f t="shared" si="0"/>
        <v>743066.78426921158</v>
      </c>
      <c r="R40" s="3">
        <f t="shared" si="1"/>
        <v>2064074.4007478103</v>
      </c>
      <c r="S40" s="3">
        <f t="shared" si="2"/>
        <v>1833443.8010816819</v>
      </c>
      <c r="T40" s="3">
        <f t="shared" si="3"/>
        <v>5092899.447449116</v>
      </c>
      <c r="U40" s="3">
        <f t="shared" si="4"/>
        <v>16981.799554997644</v>
      </c>
      <c r="V40" s="3">
        <f t="shared" si="5"/>
        <v>169817.99554997642</v>
      </c>
      <c r="W40" s="3">
        <f t="shared" si="6"/>
        <v>15816.500401776093</v>
      </c>
      <c r="X40" s="3">
        <f t="shared" si="7"/>
        <v>158165.00401776095</v>
      </c>
      <c r="Z40">
        <f t="shared" si="12"/>
        <v>0.99999999999999933</v>
      </c>
      <c r="AA40">
        <f t="shared" si="12"/>
        <v>1.0000000000000002</v>
      </c>
      <c r="AB40">
        <f t="shared" si="12"/>
        <v>1.0000000000000011</v>
      </c>
      <c r="AC40">
        <f t="shared" si="12"/>
        <v>0.99999999999999922</v>
      </c>
      <c r="AD40">
        <f t="shared" si="12"/>
        <v>1.0000000000000027</v>
      </c>
      <c r="AE40">
        <f t="shared" si="12"/>
        <v>1.0000000000000024</v>
      </c>
      <c r="AF40">
        <f t="shared" si="12"/>
        <v>0.99999999999999956</v>
      </c>
      <c r="AG40">
        <f t="shared" si="12"/>
        <v>0.99999999999999967</v>
      </c>
      <c r="AI40">
        <f t="shared" si="13"/>
        <v>0</v>
      </c>
      <c r="AJ40" s="5">
        <f t="shared" si="14"/>
        <v>742838.1842692116</v>
      </c>
      <c r="AK40" s="5">
        <f t="shared" si="14"/>
        <v>2063845.8007478102</v>
      </c>
      <c r="AL40" s="5">
        <f t="shared" si="14"/>
        <v>1833215.2010816818</v>
      </c>
      <c r="AM40" s="5">
        <f t="shared" si="14"/>
        <v>5092670.8474491164</v>
      </c>
      <c r="AN40" s="5">
        <f t="shared" si="14"/>
        <v>16753.199554997645</v>
      </c>
      <c r="AO40" s="5">
        <f t="shared" si="14"/>
        <v>169589.39554997641</v>
      </c>
      <c r="AP40" s="5">
        <f t="shared" si="14"/>
        <v>15587.900401776093</v>
      </c>
      <c r="AQ40" s="5">
        <f t="shared" si="14"/>
        <v>157936.40401776094</v>
      </c>
      <c r="AR40" s="5"/>
      <c r="AT40" s="5">
        <f t="shared" si="15"/>
        <v>41281488.014956206</v>
      </c>
      <c r="AU40" s="5">
        <f t="shared" si="16"/>
        <v>15164628.250392074</v>
      </c>
      <c r="AV40" s="5">
        <f t="shared" si="17"/>
        <v>5715898.3405323988</v>
      </c>
      <c r="AW40" s="5">
        <f t="shared" si="18"/>
        <v>2185490.5419682697</v>
      </c>
      <c r="AX40" s="5">
        <f t="shared" si="19"/>
        <v>984194.41625061131</v>
      </c>
      <c r="AY40" s="5">
        <f t="shared" si="20"/>
        <v>243628.45385875794</v>
      </c>
      <c r="AZ40" s="5">
        <f t="shared" si="21"/>
        <v>148613.35685384233</v>
      </c>
      <c r="BD40" s="5">
        <f t="shared" si="29"/>
        <v>41281259.414956205</v>
      </c>
      <c r="BE40" s="5">
        <f t="shared" si="29"/>
        <v>15164399.650392074</v>
      </c>
      <c r="BF40" s="5">
        <f t="shared" si="29"/>
        <v>5715669.7405323992</v>
      </c>
      <c r="BG40" s="5">
        <f t="shared" si="29"/>
        <v>2185261.9419682696</v>
      </c>
      <c r="BH40" s="5">
        <f t="shared" si="29"/>
        <v>983965.81625061133</v>
      </c>
      <c r="BI40" s="5">
        <f t="shared" si="29"/>
        <v>243399.85385875794</v>
      </c>
      <c r="BJ40" s="5">
        <f t="shared" si="29"/>
        <v>148384.75685384232</v>
      </c>
      <c r="BK40" s="3"/>
      <c r="BL40" s="3"/>
      <c r="BN40" s="5">
        <f t="shared" si="22"/>
        <v>101857988.94898233</v>
      </c>
      <c r="BO40" s="5">
        <f t="shared" si="23"/>
        <v>37417220.430238411</v>
      </c>
      <c r="BP40" s="5">
        <f t="shared" si="24"/>
        <v>14103413.854474479</v>
      </c>
      <c r="BQ40" s="5">
        <f t="shared" si="25"/>
        <v>5392481.7678872999</v>
      </c>
      <c r="BR40" s="5">
        <f t="shared" si="26"/>
        <v>2428402.3855386511</v>
      </c>
      <c r="BS40" s="5">
        <f t="shared" si="27"/>
        <v>601129.1151087482</v>
      </c>
      <c r="BT40" s="5">
        <f t="shared" si="28"/>
        <v>366688.76021633641</v>
      </c>
      <c r="BX40" s="3">
        <f t="shared" si="11"/>
        <v>101857760.34898233</v>
      </c>
      <c r="BY40" s="3">
        <f t="shared" si="11"/>
        <v>37416991.830238409</v>
      </c>
      <c r="BZ40" s="3">
        <f t="shared" si="11"/>
        <v>14103185.25447448</v>
      </c>
      <c r="CA40" s="3">
        <f t="shared" si="11"/>
        <v>5392253.1678873003</v>
      </c>
      <c r="CB40" s="3">
        <f t="shared" si="11"/>
        <v>2428173.785538651</v>
      </c>
      <c r="CC40" s="3">
        <f t="shared" si="11"/>
        <v>600900.51510874822</v>
      </c>
      <c r="CD40" s="3">
        <f t="shared" si="11"/>
        <v>366460.16021633643</v>
      </c>
      <c r="CE40" s="3"/>
      <c r="CF40" s="3"/>
    </row>
    <row r="41" spans="1:84" x14ac:dyDescent="0.3">
      <c r="A41">
        <v>37</v>
      </c>
      <c r="B41" t="s">
        <v>45</v>
      </c>
      <c r="C41">
        <v>9.1440000000000001</v>
      </c>
      <c r="D41">
        <v>650</v>
      </c>
      <c r="E41">
        <v>198.12</v>
      </c>
      <c r="F41">
        <v>3.2330000000000001</v>
      </c>
      <c r="G41">
        <v>0.1</v>
      </c>
      <c r="H41">
        <v>6171287.5898511</v>
      </c>
      <c r="I41">
        <v>17142465.527364202</v>
      </c>
      <c r="J41">
        <v>15227041.789295601</v>
      </c>
      <c r="K41">
        <v>42297338.303599</v>
      </c>
      <c r="L41">
        <v>16508.324341484</v>
      </c>
      <c r="M41">
        <v>165083.24341483999</v>
      </c>
      <c r="N41">
        <v>16718.720789560499</v>
      </c>
      <c r="O41">
        <v>167187.20789560501</v>
      </c>
      <c r="Q41" s="3">
        <f t="shared" si="0"/>
        <v>6171287.5898510972</v>
      </c>
      <c r="R41" s="3">
        <f t="shared" si="1"/>
        <v>17142465.527364157</v>
      </c>
      <c r="S41" s="3">
        <f t="shared" si="2"/>
        <v>15227041.789295631</v>
      </c>
      <c r="T41" s="3">
        <f t="shared" si="3"/>
        <v>42297338.30359897</v>
      </c>
      <c r="U41" s="3">
        <f t="shared" si="4"/>
        <v>16508.324341483956</v>
      </c>
      <c r="V41" s="3">
        <f t="shared" si="5"/>
        <v>165083.24341483956</v>
      </c>
      <c r="W41" s="3">
        <f t="shared" si="6"/>
        <v>16718.720789560506</v>
      </c>
      <c r="X41" s="3">
        <f t="shared" si="7"/>
        <v>167187.20789560501</v>
      </c>
      <c r="Z41">
        <f t="shared" si="12"/>
        <v>0.99999999999999956</v>
      </c>
      <c r="AA41">
        <f t="shared" si="12"/>
        <v>0.99999999999999745</v>
      </c>
      <c r="AB41">
        <f t="shared" si="12"/>
        <v>1.000000000000002</v>
      </c>
      <c r="AC41">
        <f t="shared" si="12"/>
        <v>0.99999999999999933</v>
      </c>
      <c r="AD41">
        <f t="shared" si="12"/>
        <v>0.99999999999999734</v>
      </c>
      <c r="AE41">
        <f t="shared" si="12"/>
        <v>0.99999999999999734</v>
      </c>
      <c r="AF41">
        <f t="shared" si="12"/>
        <v>1.0000000000000004</v>
      </c>
      <c r="AG41">
        <f t="shared" si="12"/>
        <v>1</v>
      </c>
      <c r="AI41">
        <f t="shared" si="13"/>
        <v>0</v>
      </c>
      <c r="AJ41" s="5">
        <f t="shared" si="14"/>
        <v>6171089.4698510971</v>
      </c>
      <c r="AK41" s="5">
        <f t="shared" si="14"/>
        <v>17142267.407364156</v>
      </c>
      <c r="AL41" s="5">
        <f t="shared" si="14"/>
        <v>15226843.669295631</v>
      </c>
      <c r="AM41" s="5">
        <f t="shared" si="14"/>
        <v>42297140.183598973</v>
      </c>
      <c r="AN41" s="5">
        <f t="shared" si="14"/>
        <v>16310.204341483955</v>
      </c>
      <c r="AO41" s="5">
        <f t="shared" si="14"/>
        <v>164885.12341483956</v>
      </c>
      <c r="AP41" s="5">
        <f t="shared" si="14"/>
        <v>16520.600789560507</v>
      </c>
      <c r="AQ41" s="5">
        <f t="shared" si="14"/>
        <v>166989.08789560501</v>
      </c>
      <c r="AR41" s="5"/>
      <c r="AT41" s="5">
        <f t="shared" si="15"/>
        <v>342849310.54728323</v>
      </c>
      <c r="AU41" s="5">
        <f t="shared" si="16"/>
        <v>125944644.69083872</v>
      </c>
      <c r="AV41" s="5">
        <f t="shared" si="17"/>
        <v>47471442.9988546</v>
      </c>
      <c r="AW41" s="5">
        <f t="shared" si="18"/>
        <v>18150845.852503229</v>
      </c>
      <c r="AX41" s="5">
        <f t="shared" si="19"/>
        <v>8173890.847484896</v>
      </c>
      <c r="AY41" s="5">
        <f t="shared" si="20"/>
        <v>2023372.9802790482</v>
      </c>
      <c r="AZ41" s="5">
        <f t="shared" si="21"/>
        <v>1234257.5179702195</v>
      </c>
      <c r="BD41" s="5">
        <f t="shared" si="29"/>
        <v>342849112.42728323</v>
      </c>
      <c r="BE41" s="5">
        <f t="shared" si="29"/>
        <v>125944446.57083872</v>
      </c>
      <c r="BF41" s="5">
        <f t="shared" si="29"/>
        <v>47471244.878854603</v>
      </c>
      <c r="BG41" s="5">
        <f t="shared" si="29"/>
        <v>18150647.732503228</v>
      </c>
      <c r="BH41" s="5">
        <f t="shared" si="29"/>
        <v>8173692.7274848958</v>
      </c>
      <c r="BI41" s="5">
        <f t="shared" si="29"/>
        <v>2023174.8602790481</v>
      </c>
      <c r="BJ41" s="5">
        <f t="shared" si="29"/>
        <v>1234059.3979702194</v>
      </c>
      <c r="BK41" s="3"/>
      <c r="BL41" s="3"/>
      <c r="BN41" s="5">
        <f t="shared" si="22"/>
        <v>845946766.0719794</v>
      </c>
      <c r="BO41" s="5">
        <f t="shared" si="23"/>
        <v>310755954.88358432</v>
      </c>
      <c r="BP41" s="5">
        <f t="shared" si="24"/>
        <v>117131090.68688948</v>
      </c>
      <c r="BQ41" s="5">
        <f t="shared" si="25"/>
        <v>44785417.027340084</v>
      </c>
      <c r="BR41" s="5">
        <f t="shared" si="26"/>
        <v>20168267.270590238</v>
      </c>
      <c r="BS41" s="5">
        <f t="shared" si="27"/>
        <v>4992472.7178018466</v>
      </c>
      <c r="BT41" s="5">
        <f t="shared" si="28"/>
        <v>3045408.3578591263</v>
      </c>
      <c r="BX41" s="3">
        <f t="shared" si="11"/>
        <v>845946567.9519794</v>
      </c>
      <c r="BY41" s="3">
        <f t="shared" si="11"/>
        <v>310755756.76358432</v>
      </c>
      <c r="BZ41" s="3">
        <f t="shared" si="11"/>
        <v>117130892.56688948</v>
      </c>
      <c r="CA41" s="3">
        <f t="shared" ref="CA41:CD104" si="30">BQ41-$E41</f>
        <v>44785218.907340087</v>
      </c>
      <c r="CB41" s="3">
        <f t="shared" si="30"/>
        <v>20168069.150590237</v>
      </c>
      <c r="CC41" s="3">
        <f t="shared" si="30"/>
        <v>4992274.5978018465</v>
      </c>
      <c r="CD41" s="3">
        <f t="shared" si="30"/>
        <v>3045210.2378591262</v>
      </c>
      <c r="CE41" s="3"/>
      <c r="CF41" s="3"/>
    </row>
    <row r="42" spans="1:84" x14ac:dyDescent="0.3">
      <c r="A42">
        <v>38</v>
      </c>
      <c r="B42" t="s">
        <v>46</v>
      </c>
      <c r="C42">
        <v>15.24</v>
      </c>
      <c r="D42">
        <v>2800</v>
      </c>
      <c r="E42">
        <v>853.44</v>
      </c>
      <c r="F42">
        <v>6.01</v>
      </c>
      <c r="G42">
        <v>10</v>
      </c>
      <c r="H42">
        <v>5923.9422971843396</v>
      </c>
      <c r="I42">
        <v>16455.395269956502</v>
      </c>
      <c r="J42">
        <v>14616.741742022499</v>
      </c>
      <c r="K42">
        <v>40602.060394506902</v>
      </c>
      <c r="L42">
        <v>12254.193814663</v>
      </c>
      <c r="M42">
        <v>122541.93814663</v>
      </c>
      <c r="N42">
        <v>14050.1569088206</v>
      </c>
      <c r="O42">
        <v>140501.56908820599</v>
      </c>
      <c r="Q42" s="3">
        <f t="shared" si="0"/>
        <v>5923.9422971843396</v>
      </c>
      <c r="R42" s="3">
        <f t="shared" si="1"/>
        <v>16455.395269956498</v>
      </c>
      <c r="S42" s="3">
        <f t="shared" si="2"/>
        <v>14616.741742022487</v>
      </c>
      <c r="T42" s="3">
        <f t="shared" si="3"/>
        <v>40602.060394506909</v>
      </c>
      <c r="U42" s="3">
        <f t="shared" si="4"/>
        <v>12254.193814663022</v>
      </c>
      <c r="V42" s="3">
        <f t="shared" si="5"/>
        <v>122541.93814663023</v>
      </c>
      <c r="W42" s="3">
        <f t="shared" si="6"/>
        <v>14050.156908820567</v>
      </c>
      <c r="X42" s="3">
        <f t="shared" si="7"/>
        <v>140501.5690882057</v>
      </c>
      <c r="Z42">
        <f t="shared" si="12"/>
        <v>1</v>
      </c>
      <c r="AA42">
        <f t="shared" si="12"/>
        <v>0.99999999999999978</v>
      </c>
      <c r="AB42">
        <f t="shared" si="12"/>
        <v>0.99999999999999911</v>
      </c>
      <c r="AC42">
        <f t="shared" si="12"/>
        <v>1.0000000000000002</v>
      </c>
      <c r="AD42">
        <f t="shared" si="12"/>
        <v>1.0000000000000018</v>
      </c>
      <c r="AE42">
        <f t="shared" si="12"/>
        <v>1.000000000000002</v>
      </c>
      <c r="AF42">
        <f t="shared" si="12"/>
        <v>0.99999999999999767</v>
      </c>
      <c r="AG42">
        <f t="shared" si="12"/>
        <v>0.99999999999999789</v>
      </c>
      <c r="AI42">
        <f t="shared" si="13"/>
        <v>0</v>
      </c>
      <c r="AJ42" s="5">
        <f t="shared" si="14"/>
        <v>5070.5022971843391</v>
      </c>
      <c r="AK42" s="5">
        <f t="shared" si="14"/>
        <v>15601.955269956497</v>
      </c>
      <c r="AL42" s="5">
        <f t="shared" si="14"/>
        <v>13763.301742022486</v>
      </c>
      <c r="AM42" s="5">
        <f t="shared" si="14"/>
        <v>39748.620394506906</v>
      </c>
      <c r="AN42" s="5">
        <f t="shared" si="14"/>
        <v>11400.753814663021</v>
      </c>
      <c r="AO42" s="5">
        <f t="shared" si="14"/>
        <v>121688.49814663023</v>
      </c>
      <c r="AP42" s="5">
        <f t="shared" si="14"/>
        <v>13196.716908820566</v>
      </c>
      <c r="AQ42" s="5">
        <f t="shared" si="14"/>
        <v>139648.12908820569</v>
      </c>
      <c r="AR42" s="5"/>
      <c r="AT42" s="5">
        <f t="shared" si="15"/>
        <v>329107.90539913002</v>
      </c>
      <c r="AU42" s="5">
        <f t="shared" si="16"/>
        <v>120896.78157519059</v>
      </c>
      <c r="AV42" s="5">
        <f t="shared" si="17"/>
        <v>45568.786901417996</v>
      </c>
      <c r="AW42" s="5">
        <f t="shared" si="18"/>
        <v>17423.359697600998</v>
      </c>
      <c r="AX42" s="5">
        <f t="shared" si="19"/>
        <v>7846.2811883236263</v>
      </c>
      <c r="AY42" s="5">
        <f t="shared" si="20"/>
        <v>1942.2761630112586</v>
      </c>
      <c r="AZ42" s="5">
        <f t="shared" si="21"/>
        <v>1184.7884594368677</v>
      </c>
      <c r="BD42" s="5">
        <f t="shared" si="29"/>
        <v>328254.46539913001</v>
      </c>
      <c r="BE42" s="5">
        <f t="shared" si="29"/>
        <v>120043.34157519058</v>
      </c>
      <c r="BF42" s="5">
        <f t="shared" si="29"/>
        <v>44715.346901417994</v>
      </c>
      <c r="BG42" s="5">
        <f t="shared" si="29"/>
        <v>16569.919697600999</v>
      </c>
      <c r="BH42" s="5">
        <f t="shared" si="29"/>
        <v>6992.8411883236258</v>
      </c>
      <c r="BI42" s="5">
        <f t="shared" si="29"/>
        <v>1088.8361630112586</v>
      </c>
      <c r="BJ42" s="5">
        <f t="shared" si="29"/>
        <v>331.34845943686764</v>
      </c>
      <c r="BK42" s="3"/>
      <c r="BL42" s="3"/>
      <c r="BN42" s="5">
        <f t="shared" si="22"/>
        <v>812041.20789013838</v>
      </c>
      <c r="BO42" s="5">
        <f t="shared" si="23"/>
        <v>298300.85187800997</v>
      </c>
      <c r="BP42" s="5">
        <f t="shared" si="24"/>
        <v>112436.47493863455</v>
      </c>
      <c r="BQ42" s="5">
        <f t="shared" si="25"/>
        <v>42990.416888301435</v>
      </c>
      <c r="BR42" s="5">
        <f t="shared" si="26"/>
        <v>19359.922837115875</v>
      </c>
      <c r="BS42" s="5">
        <f t="shared" si="27"/>
        <v>4792.3743416467178</v>
      </c>
      <c r="BT42" s="5">
        <f t="shared" si="28"/>
        <v>2923.3483484044978</v>
      </c>
      <c r="BX42" s="3">
        <f t="shared" ref="BX42:CC105" si="31">BN42-$E42</f>
        <v>811187.76789013844</v>
      </c>
      <c r="BY42" s="3">
        <f t="shared" si="31"/>
        <v>297447.41187800997</v>
      </c>
      <c r="BZ42" s="3">
        <f t="shared" si="31"/>
        <v>111583.03493863455</v>
      </c>
      <c r="CA42" s="3">
        <f t="shared" si="30"/>
        <v>42136.976888301433</v>
      </c>
      <c r="CB42" s="3">
        <f t="shared" si="30"/>
        <v>18506.482837115876</v>
      </c>
      <c r="CC42" s="3">
        <f t="shared" si="30"/>
        <v>3938.9343416467177</v>
      </c>
      <c r="CD42" s="3">
        <f t="shared" si="30"/>
        <v>2069.9083484044977</v>
      </c>
      <c r="CE42" s="3"/>
      <c r="CF42" s="3"/>
    </row>
    <row r="43" spans="1:84" x14ac:dyDescent="0.3">
      <c r="A43">
        <v>39</v>
      </c>
      <c r="B43" t="s">
        <v>47</v>
      </c>
      <c r="C43">
        <v>2.4384000000000001</v>
      </c>
      <c r="D43">
        <v>100</v>
      </c>
      <c r="E43">
        <v>30.48</v>
      </c>
      <c r="F43">
        <v>0.96326000000000001</v>
      </c>
      <c r="G43">
        <v>3.9</v>
      </c>
      <c r="H43">
        <v>25.6129545841025</v>
      </c>
      <c r="I43">
        <v>71.147096066951505</v>
      </c>
      <c r="J43">
        <v>63.197432322040001</v>
      </c>
      <c r="K43">
        <v>175.548423116778</v>
      </c>
      <c r="L43">
        <v>196.556079380657</v>
      </c>
      <c r="M43">
        <v>1965.56079380657</v>
      </c>
      <c r="N43">
        <v>275.46249314246</v>
      </c>
      <c r="O43">
        <v>2754.6249314246002</v>
      </c>
      <c r="Q43" s="3">
        <f t="shared" si="0"/>
        <v>25.612954584102521</v>
      </c>
      <c r="R43" s="3">
        <f t="shared" si="1"/>
        <v>71.147096066951448</v>
      </c>
      <c r="S43" s="3">
        <f t="shared" si="2"/>
        <v>63.197432322040029</v>
      </c>
      <c r="T43" s="3">
        <f t="shared" si="3"/>
        <v>175.54842311677783</v>
      </c>
      <c r="U43" s="3">
        <f t="shared" si="4"/>
        <v>196.55607938065663</v>
      </c>
      <c r="V43" s="3">
        <f t="shared" si="5"/>
        <v>1965.5607938065659</v>
      </c>
      <c r="W43" s="3">
        <f t="shared" si="6"/>
        <v>275.4624931424604</v>
      </c>
      <c r="X43" s="3">
        <f t="shared" si="7"/>
        <v>2754.6249314246038</v>
      </c>
      <c r="Z43">
        <f t="shared" si="12"/>
        <v>1.0000000000000009</v>
      </c>
      <c r="AA43">
        <f t="shared" si="12"/>
        <v>0.99999999999999922</v>
      </c>
      <c r="AB43">
        <f t="shared" si="12"/>
        <v>1.0000000000000004</v>
      </c>
      <c r="AC43">
        <f t="shared" si="12"/>
        <v>0.999999999999999</v>
      </c>
      <c r="AD43">
        <f t="shared" si="12"/>
        <v>0.99999999999999811</v>
      </c>
      <c r="AE43">
        <f t="shared" si="12"/>
        <v>0.99999999999999789</v>
      </c>
      <c r="AF43">
        <f t="shared" si="12"/>
        <v>1.0000000000000016</v>
      </c>
      <c r="AG43">
        <f t="shared" si="12"/>
        <v>1.0000000000000013</v>
      </c>
      <c r="AI43">
        <f t="shared" si="13"/>
        <v>0</v>
      </c>
      <c r="AJ43" s="5">
        <f t="shared" si="14"/>
        <v>-4.8670454158974792</v>
      </c>
      <c r="AK43" s="5">
        <f t="shared" si="14"/>
        <v>40.667096066951444</v>
      </c>
      <c r="AL43" s="5">
        <f t="shared" si="14"/>
        <v>32.717432322040025</v>
      </c>
      <c r="AM43" s="5">
        <f t="shared" si="14"/>
        <v>145.06842311677784</v>
      </c>
      <c r="AN43" s="5">
        <f t="shared" si="14"/>
        <v>166.07607938065664</v>
      </c>
      <c r="AO43" s="5">
        <f t="shared" si="14"/>
        <v>1935.0807938065659</v>
      </c>
      <c r="AP43" s="5">
        <f t="shared" si="14"/>
        <v>244.98249314246041</v>
      </c>
      <c r="AQ43" s="5">
        <f t="shared" si="14"/>
        <v>2724.1449314246038</v>
      </c>
      <c r="AR43" s="5"/>
      <c r="AT43" s="5">
        <f t="shared" si="15"/>
        <v>1422.9419213390292</v>
      </c>
      <c r="AU43" s="5">
        <f t="shared" si="16"/>
        <v>522.7133588592352</v>
      </c>
      <c r="AV43" s="5">
        <f t="shared" si="17"/>
        <v>197.02272757001947</v>
      </c>
      <c r="AW43" s="5">
        <f t="shared" si="18"/>
        <v>75.332219365007418</v>
      </c>
      <c r="AX43" s="5">
        <f t="shared" si="19"/>
        <v>33.924443157751682</v>
      </c>
      <c r="AY43" s="5">
        <f t="shared" si="20"/>
        <v>8.3976900275745976</v>
      </c>
      <c r="AZ43" s="5">
        <f t="shared" si="21"/>
        <v>5.1225909168205046</v>
      </c>
      <c r="BD43" s="5">
        <f t="shared" si="29"/>
        <v>1392.4619213390292</v>
      </c>
      <c r="BE43" s="5">
        <f t="shared" si="29"/>
        <v>492.23335885923518</v>
      </c>
      <c r="BF43" s="5">
        <f t="shared" si="29"/>
        <v>166.54272757001948</v>
      </c>
      <c r="BG43" s="5">
        <f t="shared" si="29"/>
        <v>44.852219365007414</v>
      </c>
      <c r="BH43" s="5">
        <f t="shared" si="29"/>
        <v>3.4444431577516816</v>
      </c>
      <c r="BI43" s="5">
        <f t="shared" si="29"/>
        <v>-22.082309972425403</v>
      </c>
      <c r="BJ43" s="5">
        <f t="shared" si="29"/>
        <v>-25.357409083179498</v>
      </c>
      <c r="BK43" s="3"/>
      <c r="BL43" s="3"/>
      <c r="BN43" s="5">
        <f t="shared" si="22"/>
        <v>3510.9684623355579</v>
      </c>
      <c r="BO43" s="5">
        <f t="shared" si="23"/>
        <v>1289.7435167763272</v>
      </c>
      <c r="BP43" s="5">
        <f t="shared" si="24"/>
        <v>486.13409478492338</v>
      </c>
      <c r="BQ43" s="5">
        <f t="shared" si="25"/>
        <v>185.87480094717657</v>
      </c>
      <c r="BR43" s="5">
        <f t="shared" si="26"/>
        <v>83.70520837356294</v>
      </c>
      <c r="BS43" s="5">
        <f t="shared" si="27"/>
        <v>20.720469613783617</v>
      </c>
      <c r="BT43" s="5">
        <f t="shared" si="28"/>
        <v>12.639486464408007</v>
      </c>
      <c r="BX43" s="3">
        <f t="shared" si="31"/>
        <v>3480.4884623355579</v>
      </c>
      <c r="BY43" s="3">
        <f t="shared" si="31"/>
        <v>1259.2635167763272</v>
      </c>
      <c r="BZ43" s="3">
        <f t="shared" si="31"/>
        <v>455.65409478492336</v>
      </c>
      <c r="CA43" s="3">
        <f t="shared" si="30"/>
        <v>155.39480094717658</v>
      </c>
      <c r="CB43" s="3">
        <f t="shared" si="30"/>
        <v>53.225208373562936</v>
      </c>
      <c r="CC43" s="3">
        <f t="shared" si="30"/>
        <v>-9.7595303862163831</v>
      </c>
      <c r="CD43" s="3">
        <f t="shared" si="30"/>
        <v>-17.840513535591995</v>
      </c>
      <c r="CE43" s="3"/>
      <c r="CF43" s="3"/>
    </row>
    <row r="44" spans="1:84" x14ac:dyDescent="0.3">
      <c r="A44">
        <v>40</v>
      </c>
      <c r="B44" t="s">
        <v>48</v>
      </c>
      <c r="C44">
        <v>2.4384000000000001</v>
      </c>
      <c r="D44">
        <v>210</v>
      </c>
      <c r="E44">
        <v>64.007999999999996</v>
      </c>
      <c r="F44">
        <v>13.8</v>
      </c>
      <c r="G44">
        <v>7.6</v>
      </c>
      <c r="H44">
        <v>1384.3083200414001</v>
      </c>
      <c r="I44">
        <v>3845.30088900389</v>
      </c>
      <c r="J44">
        <v>3415.6438719862999</v>
      </c>
      <c r="K44">
        <v>9487.8996444063996</v>
      </c>
      <c r="L44">
        <v>516.62594978615698</v>
      </c>
      <c r="M44">
        <v>5166.2594978615698</v>
      </c>
      <c r="N44">
        <v>501.162360723993</v>
      </c>
      <c r="O44">
        <v>5011.6236072399197</v>
      </c>
      <c r="Q44" s="3">
        <f t="shared" si="0"/>
        <v>1384.3083200413994</v>
      </c>
      <c r="R44" s="3">
        <f t="shared" si="1"/>
        <v>3845.3008890038873</v>
      </c>
      <c r="S44" s="3">
        <f t="shared" si="2"/>
        <v>3415.6438719863031</v>
      </c>
      <c r="T44" s="3">
        <f t="shared" si="3"/>
        <v>9487.899644406396</v>
      </c>
      <c r="U44" s="3">
        <f t="shared" si="4"/>
        <v>516.62594978615664</v>
      </c>
      <c r="V44" s="3">
        <f t="shared" si="5"/>
        <v>5166.2594978615662</v>
      </c>
      <c r="W44" s="3">
        <f t="shared" si="6"/>
        <v>501.16236072399249</v>
      </c>
      <c r="X44" s="3">
        <f t="shared" si="7"/>
        <v>5011.6236072399242</v>
      </c>
      <c r="Z44">
        <f t="shared" si="12"/>
        <v>0.99999999999999956</v>
      </c>
      <c r="AA44">
        <f t="shared" si="12"/>
        <v>0.99999999999999933</v>
      </c>
      <c r="AB44">
        <f t="shared" si="12"/>
        <v>1.0000000000000009</v>
      </c>
      <c r="AC44">
        <f t="shared" si="12"/>
        <v>0.99999999999999967</v>
      </c>
      <c r="AD44">
        <f t="shared" si="12"/>
        <v>0.99999999999999933</v>
      </c>
      <c r="AE44">
        <f t="shared" si="12"/>
        <v>0.99999999999999933</v>
      </c>
      <c r="AF44">
        <f t="shared" si="12"/>
        <v>0.999999999999999</v>
      </c>
      <c r="AG44">
        <f t="shared" si="12"/>
        <v>1.0000000000000009</v>
      </c>
      <c r="AI44">
        <f t="shared" si="13"/>
        <v>0</v>
      </c>
      <c r="AJ44" s="5">
        <f t="shared" si="14"/>
        <v>1320.3003200413993</v>
      </c>
      <c r="AK44" s="5">
        <f t="shared" si="14"/>
        <v>3781.2928890038875</v>
      </c>
      <c r="AL44" s="5">
        <f t="shared" si="14"/>
        <v>3351.6358719863033</v>
      </c>
      <c r="AM44" s="5">
        <f t="shared" si="14"/>
        <v>9423.8916444063962</v>
      </c>
      <c r="AN44" s="5">
        <f t="shared" si="14"/>
        <v>452.61794978615666</v>
      </c>
      <c r="AO44" s="5">
        <f t="shared" si="14"/>
        <v>5102.2514978615663</v>
      </c>
      <c r="AP44" s="5">
        <f t="shared" si="14"/>
        <v>437.15436072399251</v>
      </c>
      <c r="AQ44" s="5">
        <f t="shared" si="14"/>
        <v>4947.6156072399244</v>
      </c>
      <c r="AR44" s="5"/>
      <c r="AT44" s="5">
        <f t="shared" si="15"/>
        <v>76906.01778007776</v>
      </c>
      <c r="AU44" s="5">
        <f t="shared" si="16"/>
        <v>28251.190204926523</v>
      </c>
      <c r="AV44" s="5">
        <f t="shared" si="17"/>
        <v>10648.525538779999</v>
      </c>
      <c r="AW44" s="5">
        <f t="shared" si="18"/>
        <v>4071.4950589452924</v>
      </c>
      <c r="AX44" s="5">
        <f t="shared" si="19"/>
        <v>1833.5209536972177</v>
      </c>
      <c r="AY44" s="5">
        <f t="shared" si="20"/>
        <v>453.8715803414425</v>
      </c>
      <c r="AZ44" s="5">
        <f t="shared" si="21"/>
        <v>276.86166400827989</v>
      </c>
      <c r="BD44" s="5">
        <f t="shared" si="29"/>
        <v>76842.009780077758</v>
      </c>
      <c r="BE44" s="5">
        <f t="shared" si="29"/>
        <v>28187.182204926521</v>
      </c>
      <c r="BF44" s="5">
        <f t="shared" si="29"/>
        <v>10584.517538779999</v>
      </c>
      <c r="BG44" s="5">
        <f t="shared" si="29"/>
        <v>4007.4870589452926</v>
      </c>
      <c r="BH44" s="5">
        <f t="shared" si="29"/>
        <v>1769.5129536972177</v>
      </c>
      <c r="BI44" s="5">
        <f t="shared" si="29"/>
        <v>389.86358034144251</v>
      </c>
      <c r="BJ44" s="5">
        <f t="shared" si="29"/>
        <v>212.85366400827991</v>
      </c>
      <c r="BK44" s="3"/>
      <c r="BL44" s="3"/>
      <c r="BN44" s="5">
        <f t="shared" si="22"/>
        <v>189757.99288812798</v>
      </c>
      <c r="BO44" s="5">
        <f t="shared" si="23"/>
        <v>69707.017795638836</v>
      </c>
      <c r="BP44" s="5">
        <f t="shared" si="24"/>
        <v>26274.183630663876</v>
      </c>
      <c r="BQ44" s="5">
        <f t="shared" si="25"/>
        <v>10046.011388195009</v>
      </c>
      <c r="BR44" s="5">
        <f t="shared" si="26"/>
        <v>4524.0316185249039</v>
      </c>
      <c r="BS44" s="5">
        <f t="shared" si="27"/>
        <v>1119.8832367168206</v>
      </c>
      <c r="BT44" s="5">
        <f t="shared" si="28"/>
        <v>683.1287743972606</v>
      </c>
      <c r="BX44" s="3">
        <f t="shared" si="31"/>
        <v>189693.98488812798</v>
      </c>
      <c r="BY44" s="3">
        <f t="shared" si="31"/>
        <v>69643.009795638834</v>
      </c>
      <c r="BZ44" s="3">
        <f t="shared" si="31"/>
        <v>26210.175630663874</v>
      </c>
      <c r="CA44" s="3">
        <f t="shared" si="30"/>
        <v>9982.0033881950094</v>
      </c>
      <c r="CB44" s="3">
        <f t="shared" si="30"/>
        <v>4460.0236185249041</v>
      </c>
      <c r="CC44" s="3">
        <f t="shared" si="30"/>
        <v>1055.8752367168206</v>
      </c>
      <c r="CD44" s="3">
        <f t="shared" si="30"/>
        <v>619.12077439726056</v>
      </c>
      <c r="CE44" s="3"/>
      <c r="CF44" s="3"/>
    </row>
    <row r="45" spans="1:84" x14ac:dyDescent="0.3">
      <c r="A45">
        <v>41</v>
      </c>
      <c r="B45" t="s">
        <v>49</v>
      </c>
      <c r="C45">
        <v>16.763999999999999</v>
      </c>
      <c r="D45">
        <v>800</v>
      </c>
      <c r="E45">
        <v>243.84</v>
      </c>
      <c r="F45">
        <v>32.557000000000002</v>
      </c>
      <c r="G45">
        <v>9.82</v>
      </c>
      <c r="H45">
        <v>218128.80964090599</v>
      </c>
      <c r="I45">
        <v>605913.36011362902</v>
      </c>
      <c r="J45">
        <v>538211.26490906801</v>
      </c>
      <c r="K45">
        <v>1495031.29141408</v>
      </c>
      <c r="L45">
        <v>30479.971269764301</v>
      </c>
      <c r="M45">
        <v>304799.71269764297</v>
      </c>
      <c r="N45">
        <v>28376.842557117499</v>
      </c>
      <c r="O45">
        <v>283768.425571175</v>
      </c>
      <c r="Q45" s="3">
        <f t="shared" si="0"/>
        <v>218128.80964090631</v>
      </c>
      <c r="R45" s="3">
        <f t="shared" si="1"/>
        <v>605913.36011362844</v>
      </c>
      <c r="S45" s="3">
        <f t="shared" si="2"/>
        <v>538211.26490906789</v>
      </c>
      <c r="T45" s="3">
        <f t="shared" si="3"/>
        <v>1495031.2914140772</v>
      </c>
      <c r="U45" s="3">
        <f t="shared" si="4"/>
        <v>30479.971269764272</v>
      </c>
      <c r="V45" s="3">
        <f t="shared" si="5"/>
        <v>304799.71269764274</v>
      </c>
      <c r="W45" s="3">
        <f t="shared" si="6"/>
        <v>28376.842557117518</v>
      </c>
      <c r="X45" s="3">
        <f t="shared" si="7"/>
        <v>283768.42557117518</v>
      </c>
      <c r="Z45">
        <f t="shared" si="12"/>
        <v>1.0000000000000016</v>
      </c>
      <c r="AA45">
        <f t="shared" si="12"/>
        <v>0.999999999999999</v>
      </c>
      <c r="AB45">
        <f t="shared" si="12"/>
        <v>0.99999999999999978</v>
      </c>
      <c r="AC45">
        <f t="shared" si="12"/>
        <v>0.99999999999999811</v>
      </c>
      <c r="AD45">
        <f t="shared" si="12"/>
        <v>0.999999999999999</v>
      </c>
      <c r="AE45">
        <f t="shared" si="12"/>
        <v>0.99999999999999922</v>
      </c>
      <c r="AF45">
        <f t="shared" si="12"/>
        <v>1.0000000000000007</v>
      </c>
      <c r="AG45">
        <f t="shared" si="12"/>
        <v>1.0000000000000007</v>
      </c>
      <c r="AI45">
        <f t="shared" si="13"/>
        <v>0</v>
      </c>
      <c r="AJ45" s="5">
        <f t="shared" si="14"/>
        <v>217884.96964090632</v>
      </c>
      <c r="AK45" s="5">
        <f t="shared" si="14"/>
        <v>605669.52011362847</v>
      </c>
      <c r="AL45" s="5">
        <f t="shared" si="14"/>
        <v>537967.42490906792</v>
      </c>
      <c r="AM45" s="5">
        <f t="shared" si="14"/>
        <v>1494787.4514140771</v>
      </c>
      <c r="AN45" s="5">
        <f t="shared" si="14"/>
        <v>30236.131269764272</v>
      </c>
      <c r="AO45" s="5">
        <f t="shared" si="14"/>
        <v>304555.87269764271</v>
      </c>
      <c r="AP45" s="5">
        <f t="shared" si="14"/>
        <v>28133.002557117517</v>
      </c>
      <c r="AQ45" s="5">
        <f t="shared" si="14"/>
        <v>283524.58557117515</v>
      </c>
      <c r="AR45" s="5"/>
      <c r="AT45" s="5">
        <f t="shared" si="15"/>
        <v>12118267.202272573</v>
      </c>
      <c r="AU45" s="5">
        <f t="shared" si="16"/>
        <v>4451608.3600184964</v>
      </c>
      <c r="AV45" s="5">
        <f t="shared" si="17"/>
        <v>1677913.9203146643</v>
      </c>
      <c r="AW45" s="5">
        <f t="shared" si="18"/>
        <v>641555.32247325394</v>
      </c>
      <c r="AX45" s="5">
        <f t="shared" si="19"/>
        <v>288912.330650207</v>
      </c>
      <c r="AY45" s="5">
        <f t="shared" si="20"/>
        <v>71517.64250521519</v>
      </c>
      <c r="AZ45" s="5">
        <f t="shared" si="21"/>
        <v>43625.761928181266</v>
      </c>
      <c r="BD45" s="5">
        <f t="shared" si="29"/>
        <v>12118023.362272574</v>
      </c>
      <c r="BE45" s="5">
        <f t="shared" si="29"/>
        <v>4451364.5200184966</v>
      </c>
      <c r="BF45" s="5">
        <f t="shared" si="29"/>
        <v>1677670.0803146642</v>
      </c>
      <c r="BG45" s="5">
        <f t="shared" si="29"/>
        <v>641311.48247325397</v>
      </c>
      <c r="BH45" s="5">
        <f t="shared" si="29"/>
        <v>288668.49065020698</v>
      </c>
      <c r="BI45" s="5">
        <f t="shared" si="29"/>
        <v>71273.802505215193</v>
      </c>
      <c r="BJ45" s="5">
        <f t="shared" si="29"/>
        <v>43381.921928181269</v>
      </c>
      <c r="BK45" s="3"/>
      <c r="BL45" s="3"/>
      <c r="BN45" s="5">
        <f t="shared" si="22"/>
        <v>29900625.828281555</v>
      </c>
      <c r="BO45" s="5">
        <f t="shared" si="23"/>
        <v>10983903.365491183</v>
      </c>
      <c r="BP45" s="5">
        <f t="shared" si="24"/>
        <v>4140086.6531466777</v>
      </c>
      <c r="BQ45" s="5">
        <f t="shared" si="25"/>
        <v>1582974.3085560822</v>
      </c>
      <c r="BR45" s="5">
        <f t="shared" si="26"/>
        <v>712862.60252856673</v>
      </c>
      <c r="BS45" s="5">
        <f t="shared" si="27"/>
        <v>176462.70980625181</v>
      </c>
      <c r="BT45" s="5">
        <f t="shared" si="28"/>
        <v>107642.2529818136</v>
      </c>
      <c r="BX45" s="3">
        <f t="shared" si="31"/>
        <v>29900381.988281555</v>
      </c>
      <c r="BY45" s="3">
        <f t="shared" si="31"/>
        <v>10983659.525491184</v>
      </c>
      <c r="BZ45" s="3">
        <f t="shared" si="31"/>
        <v>4139842.8131466778</v>
      </c>
      <c r="CA45" s="3">
        <f t="shared" si="30"/>
        <v>1582730.4685560821</v>
      </c>
      <c r="CB45" s="3">
        <f t="shared" si="30"/>
        <v>712618.76252856676</v>
      </c>
      <c r="CC45" s="3">
        <f t="shared" si="30"/>
        <v>176218.86980625181</v>
      </c>
      <c r="CD45" s="3">
        <f t="shared" si="30"/>
        <v>107398.4129818136</v>
      </c>
      <c r="CE45" s="3"/>
      <c r="CF45" s="3"/>
    </row>
    <row r="46" spans="1:84" x14ac:dyDescent="0.3">
      <c r="A46">
        <v>42</v>
      </c>
      <c r="B46" t="s">
        <v>50</v>
      </c>
      <c r="C46">
        <v>9.1440000000000001</v>
      </c>
      <c r="D46">
        <v>1800</v>
      </c>
      <c r="E46">
        <v>548.64</v>
      </c>
      <c r="F46">
        <v>15.601000000000001</v>
      </c>
      <c r="G46">
        <v>9</v>
      </c>
      <c r="H46">
        <v>17741.250628583799</v>
      </c>
      <c r="I46">
        <v>49281.251746066097</v>
      </c>
      <c r="J46">
        <v>43774.781321175004</v>
      </c>
      <c r="K46">
        <v>121596.61478104199</v>
      </c>
      <c r="L46">
        <v>7131.7191447837404</v>
      </c>
      <c r="M46">
        <v>71317.191447837395</v>
      </c>
      <c r="N46">
        <v>6950.1521445256503</v>
      </c>
      <c r="O46">
        <v>69501.521445256498</v>
      </c>
      <c r="Q46" s="3">
        <f t="shared" si="0"/>
        <v>17741.250628583784</v>
      </c>
      <c r="R46" s="3">
        <f t="shared" si="1"/>
        <v>49281.251746066067</v>
      </c>
      <c r="S46" s="3">
        <f t="shared" si="2"/>
        <v>43774.781321174967</v>
      </c>
      <c r="T46" s="3">
        <f t="shared" si="3"/>
        <v>121596.61478104156</v>
      </c>
      <c r="U46" s="3">
        <f t="shared" si="4"/>
        <v>7131.7191447837349</v>
      </c>
      <c r="V46" s="3">
        <f t="shared" si="5"/>
        <v>71317.191447837351</v>
      </c>
      <c r="W46" s="3">
        <f t="shared" si="6"/>
        <v>6950.1521445256512</v>
      </c>
      <c r="X46" s="3">
        <f t="shared" si="7"/>
        <v>69501.521445256498</v>
      </c>
      <c r="Z46">
        <f t="shared" si="12"/>
        <v>0.99999999999999922</v>
      </c>
      <c r="AA46">
        <f t="shared" si="12"/>
        <v>0.99999999999999944</v>
      </c>
      <c r="AB46">
        <f t="shared" si="12"/>
        <v>0.99999999999999922</v>
      </c>
      <c r="AC46">
        <f t="shared" si="12"/>
        <v>0.99999999999999645</v>
      </c>
      <c r="AD46">
        <f t="shared" si="12"/>
        <v>0.99999999999999922</v>
      </c>
      <c r="AE46">
        <f t="shared" si="12"/>
        <v>0.99999999999999933</v>
      </c>
      <c r="AF46">
        <f t="shared" si="12"/>
        <v>1.0000000000000002</v>
      </c>
      <c r="AG46">
        <f t="shared" si="12"/>
        <v>1</v>
      </c>
      <c r="AI46">
        <f t="shared" si="13"/>
        <v>0</v>
      </c>
      <c r="AJ46" s="5">
        <f t="shared" si="14"/>
        <v>17192.610628583785</v>
      </c>
      <c r="AK46" s="5">
        <f t="shared" si="14"/>
        <v>48732.611746066068</v>
      </c>
      <c r="AL46" s="5">
        <f t="shared" si="14"/>
        <v>43226.141321174968</v>
      </c>
      <c r="AM46" s="5">
        <f t="shared" si="14"/>
        <v>121047.97478104156</v>
      </c>
      <c r="AN46" s="5">
        <f t="shared" si="14"/>
        <v>6583.0791447837346</v>
      </c>
      <c r="AO46" s="5">
        <f t="shared" si="14"/>
        <v>70768.551447837352</v>
      </c>
      <c r="AP46" s="5">
        <f t="shared" si="14"/>
        <v>6401.5121445256509</v>
      </c>
      <c r="AQ46" s="5">
        <f t="shared" si="14"/>
        <v>68952.881445256498</v>
      </c>
      <c r="AR46" s="5"/>
      <c r="AT46" s="5">
        <f t="shared" si="15"/>
        <v>985625.03492132155</v>
      </c>
      <c r="AU46" s="5">
        <f t="shared" si="16"/>
        <v>362066.33935885277</v>
      </c>
      <c r="AV46" s="5">
        <f t="shared" si="17"/>
        <v>136471.15868141377</v>
      </c>
      <c r="AW46" s="5">
        <f t="shared" si="18"/>
        <v>52180.148907599374</v>
      </c>
      <c r="AX46" s="5">
        <f t="shared" si="19"/>
        <v>23498.345203422232</v>
      </c>
      <c r="AY46" s="5">
        <f t="shared" si="20"/>
        <v>5816.8034847815688</v>
      </c>
      <c r="AZ46" s="5">
        <f t="shared" si="21"/>
        <v>3548.2501257167573</v>
      </c>
      <c r="BD46" s="5">
        <f t="shared" si="29"/>
        <v>985076.39492132154</v>
      </c>
      <c r="BE46" s="5">
        <f t="shared" si="29"/>
        <v>361517.69935885275</v>
      </c>
      <c r="BF46" s="5">
        <f t="shared" si="29"/>
        <v>135922.51868141376</v>
      </c>
      <c r="BG46" s="5">
        <f t="shared" si="29"/>
        <v>51631.508907599375</v>
      </c>
      <c r="BH46" s="5">
        <f t="shared" si="29"/>
        <v>22949.705203422232</v>
      </c>
      <c r="BI46" s="5">
        <f t="shared" si="29"/>
        <v>5268.1634847815685</v>
      </c>
      <c r="BJ46" s="5">
        <f t="shared" si="29"/>
        <v>2999.6101257167575</v>
      </c>
      <c r="BK46" s="3"/>
      <c r="BL46" s="3"/>
      <c r="BN46" s="5">
        <f t="shared" si="22"/>
        <v>2431932.2956208312</v>
      </c>
      <c r="BO46" s="5">
        <f t="shared" si="23"/>
        <v>893362.88410561159</v>
      </c>
      <c r="BP46" s="5">
        <f t="shared" si="24"/>
        <v>336729.08708596131</v>
      </c>
      <c r="BQ46" s="5">
        <f t="shared" si="25"/>
        <v>128749.35682698518</v>
      </c>
      <c r="BR46" s="5">
        <f t="shared" si="26"/>
        <v>57979.842809503258</v>
      </c>
      <c r="BS46" s="5">
        <f t="shared" si="27"/>
        <v>14352.387318418021</v>
      </c>
      <c r="BT46" s="5">
        <f t="shared" si="28"/>
        <v>8754.9562642349938</v>
      </c>
      <c r="BX46" s="3">
        <f t="shared" si="31"/>
        <v>2431383.6556208311</v>
      </c>
      <c r="BY46" s="3">
        <f t="shared" si="31"/>
        <v>892814.24410561158</v>
      </c>
      <c r="BZ46" s="3">
        <f t="shared" si="31"/>
        <v>336180.44708596129</v>
      </c>
      <c r="CA46" s="3">
        <f t="shared" si="30"/>
        <v>128200.71682698518</v>
      </c>
      <c r="CB46" s="3">
        <f t="shared" si="30"/>
        <v>57431.202809503258</v>
      </c>
      <c r="CC46" s="3">
        <f t="shared" si="30"/>
        <v>13803.747318418022</v>
      </c>
      <c r="CD46" s="3">
        <f t="shared" si="30"/>
        <v>8206.3162642349944</v>
      </c>
      <c r="CE46" s="3"/>
      <c r="CF46" s="3"/>
    </row>
    <row r="47" spans="1:84" x14ac:dyDescent="0.3">
      <c r="A47">
        <v>43</v>
      </c>
      <c r="B47" t="s">
        <v>51</v>
      </c>
      <c r="C47">
        <v>6.0960000000000001</v>
      </c>
      <c r="D47">
        <v>500</v>
      </c>
      <c r="E47">
        <v>152.4</v>
      </c>
      <c r="F47">
        <v>9.23</v>
      </c>
      <c r="G47">
        <v>7.7</v>
      </c>
      <c r="H47">
        <v>3770.5422360108701</v>
      </c>
      <c r="I47">
        <v>10473.7284333635</v>
      </c>
      <c r="J47">
        <v>9303.4400617565498</v>
      </c>
      <c r="K47">
        <v>25842.8890604349</v>
      </c>
      <c r="L47">
        <v>2714.9269414677801</v>
      </c>
      <c r="M47">
        <v>27149.269414677801</v>
      </c>
      <c r="N47">
        <v>2765.3627478652702</v>
      </c>
      <c r="O47">
        <v>27653.627478652699</v>
      </c>
      <c r="Q47" s="3">
        <f t="shared" si="0"/>
        <v>3770.5422360108714</v>
      </c>
      <c r="R47" s="3">
        <f t="shared" si="1"/>
        <v>10473.728433363533</v>
      </c>
      <c r="S47" s="3">
        <f t="shared" si="2"/>
        <v>9303.4400617565516</v>
      </c>
      <c r="T47" s="3">
        <f t="shared" si="3"/>
        <v>25842.889060434863</v>
      </c>
      <c r="U47" s="3">
        <f t="shared" si="4"/>
        <v>2714.9269414677765</v>
      </c>
      <c r="V47" s="3">
        <f t="shared" si="5"/>
        <v>27149.269414677765</v>
      </c>
      <c r="W47" s="3">
        <f t="shared" si="6"/>
        <v>2765.3627478652661</v>
      </c>
      <c r="X47" s="3">
        <f t="shared" si="7"/>
        <v>27653.627478652659</v>
      </c>
      <c r="Z47">
        <f t="shared" si="12"/>
        <v>1.0000000000000004</v>
      </c>
      <c r="AA47">
        <f t="shared" si="12"/>
        <v>1.0000000000000031</v>
      </c>
      <c r="AB47">
        <f t="shared" si="12"/>
        <v>1.0000000000000002</v>
      </c>
      <c r="AC47">
        <f t="shared" si="12"/>
        <v>0.99999999999999856</v>
      </c>
      <c r="AD47">
        <f t="shared" si="12"/>
        <v>0.99999999999999867</v>
      </c>
      <c r="AE47">
        <f t="shared" si="12"/>
        <v>0.99999999999999867</v>
      </c>
      <c r="AF47">
        <f t="shared" si="12"/>
        <v>0.99999999999999856</v>
      </c>
      <c r="AG47">
        <f t="shared" si="12"/>
        <v>0.99999999999999856</v>
      </c>
      <c r="AI47">
        <f t="shared" si="13"/>
        <v>0</v>
      </c>
      <c r="AJ47" s="5">
        <f t="shared" si="14"/>
        <v>3618.1422360108713</v>
      </c>
      <c r="AK47" s="5">
        <f t="shared" si="14"/>
        <v>10321.328433363533</v>
      </c>
      <c r="AL47" s="5">
        <f t="shared" si="14"/>
        <v>9151.0400617565519</v>
      </c>
      <c r="AM47" s="5">
        <f t="shared" si="14"/>
        <v>25690.489060434862</v>
      </c>
      <c r="AN47" s="5">
        <f t="shared" si="14"/>
        <v>2562.5269414677764</v>
      </c>
      <c r="AO47" s="5">
        <f t="shared" si="14"/>
        <v>26996.869414677763</v>
      </c>
      <c r="AP47" s="5">
        <f t="shared" si="14"/>
        <v>2612.962747865266</v>
      </c>
      <c r="AQ47" s="5">
        <f t="shared" si="14"/>
        <v>27501.227478652658</v>
      </c>
      <c r="AR47" s="5"/>
      <c r="AT47" s="5">
        <f t="shared" si="15"/>
        <v>209474.56866727062</v>
      </c>
      <c r="AU47" s="5">
        <f t="shared" si="16"/>
        <v>76949.84155124228</v>
      </c>
      <c r="AV47" s="5">
        <f t="shared" si="17"/>
        <v>29004.171046237476</v>
      </c>
      <c r="AW47" s="5">
        <f t="shared" si="18"/>
        <v>11089.830105914327</v>
      </c>
      <c r="AX47" s="5">
        <f t="shared" si="19"/>
        <v>4994.09567683559</v>
      </c>
      <c r="AY47" s="5">
        <f t="shared" si="20"/>
        <v>1236.2433560691381</v>
      </c>
      <c r="AZ47" s="5">
        <f t="shared" si="21"/>
        <v>754.10844720217426</v>
      </c>
      <c r="BD47" s="5">
        <f t="shared" si="29"/>
        <v>209322.16866727063</v>
      </c>
      <c r="BE47" s="5">
        <f t="shared" si="29"/>
        <v>76797.441551242286</v>
      </c>
      <c r="BF47" s="5">
        <f t="shared" si="29"/>
        <v>28851.771046237474</v>
      </c>
      <c r="BG47" s="5">
        <f t="shared" si="29"/>
        <v>10937.430105914327</v>
      </c>
      <c r="BH47" s="5">
        <f t="shared" si="29"/>
        <v>4841.6956768355903</v>
      </c>
      <c r="BI47" s="5">
        <f t="shared" si="29"/>
        <v>1083.8433560691381</v>
      </c>
      <c r="BJ47" s="5">
        <f t="shared" si="29"/>
        <v>601.70844720217428</v>
      </c>
      <c r="BK47" s="3"/>
      <c r="BL47" s="3"/>
      <c r="BN47" s="5">
        <f t="shared" si="22"/>
        <v>516857.78120869724</v>
      </c>
      <c r="BO47" s="5">
        <f t="shared" si="23"/>
        <v>189866.12370931738</v>
      </c>
      <c r="BP47" s="5">
        <f t="shared" si="24"/>
        <v>71564.923551973479</v>
      </c>
      <c r="BQ47" s="5">
        <f t="shared" si="25"/>
        <v>27363.059005166328</v>
      </c>
      <c r="BR47" s="5">
        <f t="shared" si="26"/>
        <v>12322.437167889471</v>
      </c>
      <c r="BS47" s="5">
        <f t="shared" si="27"/>
        <v>3050.3082169693612</v>
      </c>
      <c r="BT47" s="5">
        <f t="shared" si="28"/>
        <v>1860.6880123513104</v>
      </c>
      <c r="BX47" s="3">
        <f t="shared" si="31"/>
        <v>516705.38120869722</v>
      </c>
      <c r="BY47" s="3">
        <f t="shared" si="31"/>
        <v>189713.72370931739</v>
      </c>
      <c r="BZ47" s="3">
        <f t="shared" si="31"/>
        <v>71412.523551973485</v>
      </c>
      <c r="CA47" s="3">
        <f t="shared" si="30"/>
        <v>27210.659005166326</v>
      </c>
      <c r="CB47" s="3">
        <f t="shared" si="30"/>
        <v>12170.037167889472</v>
      </c>
      <c r="CC47" s="3">
        <f t="shared" si="30"/>
        <v>2897.9082169693611</v>
      </c>
      <c r="CD47" s="3">
        <f t="shared" si="30"/>
        <v>1708.2880123513103</v>
      </c>
      <c r="CE47" s="3"/>
      <c r="CF47" s="3"/>
    </row>
    <row r="48" spans="1:84" x14ac:dyDescent="0.3">
      <c r="A48">
        <v>44</v>
      </c>
      <c r="B48" t="s">
        <v>52</v>
      </c>
      <c r="C48">
        <v>3.6576</v>
      </c>
      <c r="D48">
        <v>315</v>
      </c>
      <c r="E48">
        <v>96.012</v>
      </c>
      <c r="F48">
        <v>3.1259999999999999</v>
      </c>
      <c r="G48">
        <v>8</v>
      </c>
      <c r="H48">
        <v>144.23887697796101</v>
      </c>
      <c r="I48">
        <v>400.66354716100301</v>
      </c>
      <c r="J48">
        <v>355.895163757467</v>
      </c>
      <c r="K48">
        <v>988.59767710407698</v>
      </c>
      <c r="L48">
        <v>565.07174129081397</v>
      </c>
      <c r="M48">
        <v>5650.7174129081404</v>
      </c>
      <c r="N48">
        <v>711.23154778003095</v>
      </c>
      <c r="O48">
        <v>7112.31547780031</v>
      </c>
      <c r="Q48" s="3">
        <f t="shared" si="0"/>
        <v>144.23887697796087</v>
      </c>
      <c r="R48" s="3">
        <f t="shared" si="1"/>
        <v>400.66354716100255</v>
      </c>
      <c r="S48" s="3">
        <f t="shared" si="2"/>
        <v>355.89516375746723</v>
      </c>
      <c r="T48" s="3">
        <f t="shared" si="3"/>
        <v>988.59767710407596</v>
      </c>
      <c r="U48" s="3">
        <f t="shared" si="4"/>
        <v>565.07174129081409</v>
      </c>
      <c r="V48" s="3">
        <f t="shared" si="5"/>
        <v>5650.7174129081423</v>
      </c>
      <c r="W48" s="3">
        <f t="shared" si="6"/>
        <v>711.23154778003106</v>
      </c>
      <c r="X48" s="3">
        <f t="shared" si="7"/>
        <v>7112.3154778003109</v>
      </c>
      <c r="Z48">
        <f t="shared" si="12"/>
        <v>0.999999999999999</v>
      </c>
      <c r="AA48">
        <f t="shared" si="12"/>
        <v>0.99999999999999889</v>
      </c>
      <c r="AB48">
        <f t="shared" si="12"/>
        <v>1.0000000000000007</v>
      </c>
      <c r="AC48">
        <f t="shared" si="12"/>
        <v>0.999999999999999</v>
      </c>
      <c r="AD48">
        <f t="shared" si="12"/>
        <v>1.0000000000000002</v>
      </c>
      <c r="AE48">
        <f t="shared" si="12"/>
        <v>1.0000000000000002</v>
      </c>
      <c r="AF48">
        <f t="shared" si="12"/>
        <v>1.0000000000000002</v>
      </c>
      <c r="AG48">
        <f t="shared" si="12"/>
        <v>1.0000000000000002</v>
      </c>
      <c r="AI48">
        <f t="shared" si="13"/>
        <v>0</v>
      </c>
      <c r="AJ48" s="5">
        <f t="shared" si="14"/>
        <v>48.22687697796087</v>
      </c>
      <c r="AK48" s="5">
        <f t="shared" si="14"/>
        <v>304.65154716100255</v>
      </c>
      <c r="AL48" s="5">
        <f t="shared" si="14"/>
        <v>259.88316375746723</v>
      </c>
      <c r="AM48" s="5">
        <f t="shared" si="14"/>
        <v>892.58567710407601</v>
      </c>
      <c r="AN48" s="5">
        <f t="shared" si="14"/>
        <v>469.05974129081409</v>
      </c>
      <c r="AO48" s="5">
        <f t="shared" si="14"/>
        <v>5554.7054129081425</v>
      </c>
      <c r="AP48" s="5">
        <f t="shared" si="14"/>
        <v>615.21954778003101</v>
      </c>
      <c r="AQ48" s="5">
        <f t="shared" si="14"/>
        <v>7016.3034778003112</v>
      </c>
      <c r="AR48" s="5"/>
      <c r="AT48" s="5">
        <f t="shared" si="15"/>
        <v>8013.2709432200481</v>
      </c>
      <c r="AU48" s="5">
        <f t="shared" si="16"/>
        <v>2943.6505505706305</v>
      </c>
      <c r="AV48" s="5">
        <f t="shared" si="17"/>
        <v>1109.5298229073917</v>
      </c>
      <c r="AW48" s="5">
        <f t="shared" si="18"/>
        <v>424.23199111164962</v>
      </c>
      <c r="AX48" s="5">
        <f t="shared" si="19"/>
        <v>191.04487016948457</v>
      </c>
      <c r="AY48" s="5">
        <f t="shared" si="20"/>
        <v>47.291435074741273</v>
      </c>
      <c r="AZ48" s="5">
        <f t="shared" si="21"/>
        <v>28.847775395592176</v>
      </c>
      <c r="BD48" s="5">
        <f t="shared" si="29"/>
        <v>7917.2589432200484</v>
      </c>
      <c r="BE48" s="5">
        <f t="shared" si="29"/>
        <v>2847.6385505706303</v>
      </c>
      <c r="BF48" s="5">
        <f t="shared" si="29"/>
        <v>1013.5178229073917</v>
      </c>
      <c r="BG48" s="5">
        <f t="shared" si="29"/>
        <v>328.21999111164962</v>
      </c>
      <c r="BH48" s="5">
        <f t="shared" si="29"/>
        <v>95.032870169484568</v>
      </c>
      <c r="BI48" s="5">
        <f t="shared" si="29"/>
        <v>-48.720564925258728</v>
      </c>
      <c r="BJ48" s="5">
        <f t="shared" si="29"/>
        <v>-67.164224604407821</v>
      </c>
      <c r="BK48" s="3"/>
      <c r="BL48" s="3"/>
      <c r="BN48" s="5">
        <f t="shared" si="22"/>
        <v>19771.953542081515</v>
      </c>
      <c r="BO48" s="5">
        <f t="shared" si="23"/>
        <v>7263.1666072952503</v>
      </c>
      <c r="BP48" s="5">
        <f t="shared" si="24"/>
        <v>2737.6551058266718</v>
      </c>
      <c r="BQ48" s="5">
        <f t="shared" si="25"/>
        <v>1046.7504816396095</v>
      </c>
      <c r="BR48" s="5">
        <f t="shared" si="26"/>
        <v>471.38432285757244</v>
      </c>
      <c r="BS48" s="5">
        <f t="shared" si="27"/>
        <v>116.68693893687451</v>
      </c>
      <c r="BT48" s="5">
        <f t="shared" si="28"/>
        <v>71.179032751493452</v>
      </c>
      <c r="BX48" s="3">
        <f t="shared" si="31"/>
        <v>19675.941542081517</v>
      </c>
      <c r="BY48" s="3">
        <f t="shared" si="31"/>
        <v>7167.1546072952506</v>
      </c>
      <c r="BZ48" s="3">
        <f t="shared" si="31"/>
        <v>2641.6431058266717</v>
      </c>
      <c r="CA48" s="3">
        <f t="shared" si="30"/>
        <v>950.73848163960952</v>
      </c>
      <c r="CB48" s="3">
        <f t="shared" si="30"/>
        <v>375.37232285757244</v>
      </c>
      <c r="CC48" s="3">
        <f t="shared" si="30"/>
        <v>20.674938936874511</v>
      </c>
      <c r="CD48" s="3">
        <f t="shared" si="30"/>
        <v>-24.832967248506549</v>
      </c>
      <c r="CE48" s="3"/>
      <c r="CF48" s="3"/>
    </row>
    <row r="49" spans="1:84" x14ac:dyDescent="0.3">
      <c r="A49">
        <v>45</v>
      </c>
      <c r="B49" t="s">
        <v>53</v>
      </c>
      <c r="C49">
        <v>8.5</v>
      </c>
      <c r="D49">
        <v>0</v>
      </c>
      <c r="E49">
        <v>140</v>
      </c>
      <c r="F49">
        <v>0.70899999999999996</v>
      </c>
      <c r="G49">
        <v>1</v>
      </c>
      <c r="H49">
        <v>2564.61550374324</v>
      </c>
      <c r="I49">
        <v>7123.93195484234</v>
      </c>
      <c r="J49">
        <v>6327.9351157115698</v>
      </c>
      <c r="K49">
        <v>17577.5975436433</v>
      </c>
      <c r="L49">
        <v>4137.1936397591999</v>
      </c>
      <c r="M49">
        <v>41371.936397591999</v>
      </c>
      <c r="N49">
        <v>4592.8326448580101</v>
      </c>
      <c r="O49">
        <v>45928.326448580097</v>
      </c>
      <c r="Q49" s="3">
        <f t="shared" si="0"/>
        <v>2564.6155037432404</v>
      </c>
      <c r="R49" s="3">
        <f t="shared" si="1"/>
        <v>7123.9319548423346</v>
      </c>
      <c r="S49" s="3">
        <f t="shared" si="2"/>
        <v>6327.9351157115707</v>
      </c>
      <c r="T49" s="3">
        <f t="shared" si="3"/>
        <v>17577.597543643253</v>
      </c>
      <c r="U49" s="3">
        <f t="shared" si="4"/>
        <v>4137.1936397591953</v>
      </c>
      <c r="V49" s="3">
        <f t="shared" si="5"/>
        <v>41371.936397591962</v>
      </c>
      <c r="W49" s="3">
        <f t="shared" si="6"/>
        <v>4592.8326448580056</v>
      </c>
      <c r="X49" s="3">
        <f t="shared" si="7"/>
        <v>45928.326448580054</v>
      </c>
      <c r="Z49">
        <f t="shared" si="12"/>
        <v>1.0000000000000002</v>
      </c>
      <c r="AA49">
        <f t="shared" ref="AA49:AG85" si="32">R49/I49</f>
        <v>0.99999999999999922</v>
      </c>
      <c r="AB49">
        <f t="shared" si="32"/>
        <v>1.0000000000000002</v>
      </c>
      <c r="AC49">
        <f t="shared" si="32"/>
        <v>0.99999999999999734</v>
      </c>
      <c r="AD49">
        <f t="shared" si="32"/>
        <v>0.99999999999999889</v>
      </c>
      <c r="AE49">
        <f t="shared" si="32"/>
        <v>0.99999999999999911</v>
      </c>
      <c r="AF49">
        <f t="shared" si="32"/>
        <v>0.999999999999999</v>
      </c>
      <c r="AG49">
        <f t="shared" si="32"/>
        <v>0.999999999999999</v>
      </c>
      <c r="AI49">
        <f t="shared" si="13"/>
        <v>0</v>
      </c>
      <c r="AJ49" s="5">
        <f t="shared" si="14"/>
        <v>2424.6155037432404</v>
      </c>
      <c r="AK49" s="5">
        <f t="shared" si="14"/>
        <v>6983.9319548423346</v>
      </c>
      <c r="AL49" s="5">
        <f t="shared" si="14"/>
        <v>6187.9351157115707</v>
      </c>
      <c r="AM49" s="5">
        <f t="shared" si="14"/>
        <v>17437.597543643253</v>
      </c>
      <c r="AN49" s="5">
        <f t="shared" si="14"/>
        <v>3997.1936397591953</v>
      </c>
      <c r="AO49" s="5">
        <f t="shared" si="14"/>
        <v>41231.936397591962</v>
      </c>
      <c r="AP49" s="5">
        <f t="shared" si="14"/>
        <v>4452.8326448580056</v>
      </c>
      <c r="AQ49" s="5">
        <f t="shared" si="14"/>
        <v>45788.326448580054</v>
      </c>
      <c r="AR49" s="5"/>
      <c r="AT49" s="5">
        <f t="shared" si="15"/>
        <v>142478.63909684669</v>
      </c>
      <c r="AU49" s="5">
        <f t="shared" si="16"/>
        <v>52339.091913127348</v>
      </c>
      <c r="AV49" s="5">
        <f t="shared" si="17"/>
        <v>19727.811567255696</v>
      </c>
      <c r="AW49" s="5">
        <f t="shared" si="18"/>
        <v>7542.9867757154116</v>
      </c>
      <c r="AX49" s="5">
        <f t="shared" si="19"/>
        <v>3396.841726812238</v>
      </c>
      <c r="AY49" s="5">
        <f t="shared" si="20"/>
        <v>840.85754221089849</v>
      </c>
      <c r="AZ49" s="5">
        <f t="shared" si="21"/>
        <v>512.92310074864804</v>
      </c>
      <c r="BD49" s="5">
        <f t="shared" si="29"/>
        <v>142338.63909684669</v>
      </c>
      <c r="BE49" s="5">
        <f t="shared" si="29"/>
        <v>52199.091913127348</v>
      </c>
      <c r="BF49" s="5">
        <f t="shared" si="29"/>
        <v>19587.811567255696</v>
      </c>
      <c r="BG49" s="5">
        <f t="shared" si="29"/>
        <v>7402.9867757154116</v>
      </c>
      <c r="BH49" s="5">
        <f t="shared" si="29"/>
        <v>3256.841726812238</v>
      </c>
      <c r="BI49" s="5">
        <f t="shared" si="29"/>
        <v>700.85754221089849</v>
      </c>
      <c r="BJ49" s="5">
        <f t="shared" si="29"/>
        <v>372.92310074864804</v>
      </c>
      <c r="BK49" s="3"/>
      <c r="BL49" s="3"/>
      <c r="BN49" s="5">
        <f t="shared" si="22"/>
        <v>351551.95087286504</v>
      </c>
      <c r="BO49" s="5">
        <f t="shared" si="23"/>
        <v>129141.53297370554</v>
      </c>
      <c r="BP49" s="5">
        <f t="shared" si="24"/>
        <v>48676.423967012088</v>
      </c>
      <c r="BQ49" s="5">
        <f t="shared" si="25"/>
        <v>18611.573869739914</v>
      </c>
      <c r="BR49" s="5">
        <f t="shared" si="26"/>
        <v>8381.3710141875108</v>
      </c>
      <c r="BS49" s="5">
        <f t="shared" si="27"/>
        <v>2074.7328248234658</v>
      </c>
      <c r="BT49" s="5">
        <f t="shared" si="28"/>
        <v>1265.5870231423141</v>
      </c>
      <c r="BX49" s="3">
        <f t="shared" si="31"/>
        <v>351411.95087286504</v>
      </c>
      <c r="BY49" s="3">
        <f t="shared" si="31"/>
        <v>129001.53297370554</v>
      </c>
      <c r="BZ49" s="3">
        <f t="shared" si="31"/>
        <v>48536.423967012088</v>
      </c>
      <c r="CA49" s="3">
        <f t="shared" si="30"/>
        <v>18471.573869739914</v>
      </c>
      <c r="CB49" s="3">
        <f t="shared" si="30"/>
        <v>8241.3710141875108</v>
      </c>
      <c r="CC49" s="3">
        <f t="shared" si="30"/>
        <v>1934.7328248234658</v>
      </c>
      <c r="CD49" s="3">
        <f t="shared" si="30"/>
        <v>1125.5870231423141</v>
      </c>
      <c r="CE49" s="3"/>
      <c r="CF49" s="3"/>
    </row>
    <row r="50" spans="1:84" x14ac:dyDescent="0.3">
      <c r="A50">
        <v>46</v>
      </c>
      <c r="B50" t="s">
        <v>53</v>
      </c>
      <c r="C50">
        <v>8.5</v>
      </c>
      <c r="D50">
        <v>0</v>
      </c>
      <c r="E50">
        <v>90</v>
      </c>
      <c r="F50">
        <v>0.04</v>
      </c>
      <c r="G50">
        <v>1</v>
      </c>
      <c r="H50">
        <v>8.1629996080798506</v>
      </c>
      <c r="I50">
        <v>22.674998911332899</v>
      </c>
      <c r="J50">
        <v>20.141394214498899</v>
      </c>
      <c r="K50">
        <v>55.9483172624969</v>
      </c>
      <c r="L50">
        <v>1053.79626859316</v>
      </c>
      <c r="M50">
        <v>10537.962685931599</v>
      </c>
      <c r="N50">
        <v>1938.6738288726399</v>
      </c>
      <c r="O50">
        <v>19386.738288726399</v>
      </c>
      <c r="Q50" s="3">
        <f t="shared" si="0"/>
        <v>8.1629996080798488</v>
      </c>
      <c r="R50" s="3">
        <f t="shared" si="1"/>
        <v>22.67499891133291</v>
      </c>
      <c r="S50" s="3">
        <f t="shared" si="2"/>
        <v>20.141394214498892</v>
      </c>
      <c r="T50" s="3">
        <f t="shared" si="3"/>
        <v>55.948317262496914</v>
      </c>
      <c r="U50" s="3">
        <f t="shared" si="4"/>
        <v>1053.79626859316</v>
      </c>
      <c r="V50" s="3">
        <f t="shared" si="5"/>
        <v>10537.962685931599</v>
      </c>
      <c r="W50" s="3">
        <f t="shared" si="6"/>
        <v>1938.6738288726408</v>
      </c>
      <c r="X50" s="3">
        <f t="shared" si="7"/>
        <v>19386.738288726407</v>
      </c>
      <c r="Z50">
        <f t="shared" ref="Z50:Z113" si="33">Q50/H50</f>
        <v>0.99999999999999978</v>
      </c>
      <c r="AA50">
        <f t="shared" si="32"/>
        <v>1.0000000000000004</v>
      </c>
      <c r="AB50">
        <f t="shared" si="32"/>
        <v>0.99999999999999967</v>
      </c>
      <c r="AC50">
        <f t="shared" si="32"/>
        <v>1.0000000000000002</v>
      </c>
      <c r="AD50">
        <f t="shared" si="32"/>
        <v>1</v>
      </c>
      <c r="AE50">
        <f t="shared" si="32"/>
        <v>1</v>
      </c>
      <c r="AF50">
        <f t="shared" si="32"/>
        <v>1.0000000000000004</v>
      </c>
      <c r="AG50">
        <f t="shared" si="32"/>
        <v>1.0000000000000004</v>
      </c>
      <c r="AI50">
        <f t="shared" si="13"/>
        <v>0</v>
      </c>
      <c r="AJ50" s="5">
        <f t="shared" si="14"/>
        <v>-81.837000391920157</v>
      </c>
      <c r="AK50" s="5">
        <f t="shared" si="14"/>
        <v>-67.325001088667094</v>
      </c>
      <c r="AL50" s="5">
        <f t="shared" si="14"/>
        <v>-69.858605785501112</v>
      </c>
      <c r="AM50" s="5">
        <f t="shared" si="14"/>
        <v>-34.051682737503086</v>
      </c>
      <c r="AN50" s="5">
        <f t="shared" si="14"/>
        <v>963.79626859315999</v>
      </c>
      <c r="AO50" s="5">
        <f t="shared" si="14"/>
        <v>10447.962685931599</v>
      </c>
      <c r="AP50" s="5">
        <f t="shared" si="14"/>
        <v>1848.6738288726408</v>
      </c>
      <c r="AQ50" s="5">
        <f t="shared" si="14"/>
        <v>19296.738288726407</v>
      </c>
      <c r="AR50" s="5"/>
      <c r="AT50" s="5">
        <f t="shared" si="15"/>
        <v>453.49997822665824</v>
      </c>
      <c r="AU50" s="5">
        <f t="shared" si="16"/>
        <v>166.59182873632341</v>
      </c>
      <c r="AV50" s="5">
        <f t="shared" si="17"/>
        <v>62.792304677537295</v>
      </c>
      <c r="AW50" s="5">
        <f t="shared" si="18"/>
        <v>24.008822376705432</v>
      </c>
      <c r="AX50" s="5">
        <f t="shared" si="19"/>
        <v>10.811920010701783</v>
      </c>
      <c r="AY50" s="5">
        <f t="shared" si="20"/>
        <v>2.6763933141245402</v>
      </c>
      <c r="AZ50" s="5">
        <f t="shared" si="21"/>
        <v>1.6325999216159695</v>
      </c>
      <c r="BD50" s="5">
        <f t="shared" si="29"/>
        <v>363.49997822665824</v>
      </c>
      <c r="BE50" s="5">
        <f t="shared" si="29"/>
        <v>76.591828736323407</v>
      </c>
      <c r="BF50" s="5">
        <f t="shared" si="29"/>
        <v>-27.207695322462705</v>
      </c>
      <c r="BG50" s="5">
        <f t="shared" si="29"/>
        <v>-65.991177623294561</v>
      </c>
      <c r="BH50" s="5">
        <f t="shared" si="29"/>
        <v>-79.188079989298217</v>
      </c>
      <c r="BI50" s="5">
        <f t="shared" si="29"/>
        <v>-87.323606685875461</v>
      </c>
      <c r="BJ50" s="5">
        <f t="shared" si="29"/>
        <v>-88.367400078384037</v>
      </c>
      <c r="BK50" s="3"/>
      <c r="BL50" s="3"/>
      <c r="BN50" s="5">
        <f t="shared" si="22"/>
        <v>1118.9663452499383</v>
      </c>
      <c r="BO50" s="5">
        <f t="shared" si="23"/>
        <v>411.04886152038557</v>
      </c>
      <c r="BP50" s="5">
        <f t="shared" si="24"/>
        <v>154.93380164999149</v>
      </c>
      <c r="BQ50" s="5">
        <f t="shared" si="25"/>
        <v>59.239394748526152</v>
      </c>
      <c r="BR50" s="5">
        <f t="shared" si="26"/>
        <v>26.677343330462104</v>
      </c>
      <c r="BS50" s="5">
        <f t="shared" si="27"/>
        <v>6.6037358080324235</v>
      </c>
      <c r="BT50" s="5">
        <f t="shared" si="28"/>
        <v>4.0282788428997787</v>
      </c>
      <c r="BX50" s="3">
        <f t="shared" si="31"/>
        <v>1028.9663452499383</v>
      </c>
      <c r="BY50" s="3">
        <f t="shared" si="31"/>
        <v>321.04886152038557</v>
      </c>
      <c r="BZ50" s="3">
        <f t="shared" si="31"/>
        <v>64.933801649991494</v>
      </c>
      <c r="CA50" s="3">
        <f t="shared" si="30"/>
        <v>-30.760605251473848</v>
      </c>
      <c r="CB50" s="3">
        <f t="shared" si="30"/>
        <v>-63.322656669537892</v>
      </c>
      <c r="CC50" s="3">
        <f t="shared" si="30"/>
        <v>-83.396264191967575</v>
      </c>
      <c r="CD50" s="3">
        <f t="shared" si="30"/>
        <v>-85.97172115710022</v>
      </c>
      <c r="CE50" s="3"/>
      <c r="CF50" s="3"/>
    </row>
    <row r="51" spans="1:84" x14ac:dyDescent="0.3">
      <c r="A51">
        <v>47</v>
      </c>
      <c r="B51" t="s">
        <v>53</v>
      </c>
      <c r="C51">
        <v>8.5</v>
      </c>
      <c r="D51">
        <v>0</v>
      </c>
      <c r="E51">
        <v>120</v>
      </c>
      <c r="F51">
        <v>1.3</v>
      </c>
      <c r="G51">
        <v>1</v>
      </c>
      <c r="H51">
        <v>8622.1683360343395</v>
      </c>
      <c r="I51">
        <v>23950.467600095399</v>
      </c>
      <c r="J51">
        <v>21274.347639064399</v>
      </c>
      <c r="K51">
        <v>59095.410108512398</v>
      </c>
      <c r="L51">
        <v>5467.7049166137103</v>
      </c>
      <c r="M51">
        <v>54677.049166137098</v>
      </c>
      <c r="N51">
        <v>5508.9617360747297</v>
      </c>
      <c r="O51">
        <v>55089.617360747303</v>
      </c>
      <c r="Q51" s="3">
        <f t="shared" si="0"/>
        <v>8622.1683360343395</v>
      </c>
      <c r="R51" s="3">
        <f t="shared" si="1"/>
        <v>23950.467600095384</v>
      </c>
      <c r="S51" s="3">
        <f t="shared" si="2"/>
        <v>21274.34763906445</v>
      </c>
      <c r="T51" s="3">
        <f t="shared" si="3"/>
        <v>59095.410108512362</v>
      </c>
      <c r="U51" s="3">
        <f t="shared" si="4"/>
        <v>5467.7049166137076</v>
      </c>
      <c r="V51" s="3">
        <f t="shared" si="5"/>
        <v>54677.049166137083</v>
      </c>
      <c r="W51" s="3">
        <f t="shared" si="6"/>
        <v>5508.9617360747334</v>
      </c>
      <c r="X51" s="3">
        <f t="shared" si="7"/>
        <v>55089.617360747332</v>
      </c>
      <c r="Z51">
        <f t="shared" si="33"/>
        <v>1</v>
      </c>
      <c r="AA51">
        <f t="shared" si="32"/>
        <v>0.99999999999999944</v>
      </c>
      <c r="AB51">
        <f t="shared" si="32"/>
        <v>1.0000000000000024</v>
      </c>
      <c r="AC51">
        <f t="shared" si="32"/>
        <v>0.99999999999999933</v>
      </c>
      <c r="AD51">
        <f t="shared" si="32"/>
        <v>0.99999999999999956</v>
      </c>
      <c r="AE51">
        <f t="shared" si="32"/>
        <v>0.99999999999999978</v>
      </c>
      <c r="AF51">
        <f t="shared" si="32"/>
        <v>1.0000000000000007</v>
      </c>
      <c r="AG51">
        <f t="shared" si="32"/>
        <v>1.0000000000000004</v>
      </c>
      <c r="AI51">
        <f t="shared" si="13"/>
        <v>0</v>
      </c>
      <c r="AJ51" s="5">
        <f t="shared" ref="AJ51:AQ82" si="34">Q51-$E51</f>
        <v>8502.1683360343395</v>
      </c>
      <c r="AK51" s="5">
        <f t="shared" si="34"/>
        <v>23830.467600095384</v>
      </c>
      <c r="AL51" s="5">
        <f t="shared" si="34"/>
        <v>21154.34763906445</v>
      </c>
      <c r="AM51" s="5">
        <f t="shared" si="34"/>
        <v>58975.410108512362</v>
      </c>
      <c r="AN51" s="5">
        <f t="shared" si="34"/>
        <v>5347.7049166137076</v>
      </c>
      <c r="AO51" s="5">
        <f t="shared" si="34"/>
        <v>54557.049166137083</v>
      </c>
      <c r="AP51" s="5">
        <f t="shared" si="34"/>
        <v>5388.9617360747334</v>
      </c>
      <c r="AQ51" s="5">
        <f t="shared" si="34"/>
        <v>54969.617360747332</v>
      </c>
      <c r="AR51" s="5"/>
      <c r="AT51" s="5">
        <f t="shared" si="15"/>
        <v>479009.35200190771</v>
      </c>
      <c r="AU51" s="5">
        <f t="shared" si="16"/>
        <v>175962.61910274159</v>
      </c>
      <c r="AV51" s="5">
        <f t="shared" si="17"/>
        <v>66324.371815648759</v>
      </c>
      <c r="AW51" s="5">
        <f t="shared" si="18"/>
        <v>25359.31863539511</v>
      </c>
      <c r="AX51" s="5">
        <f t="shared" si="19"/>
        <v>11420.090511303757</v>
      </c>
      <c r="AY51" s="5">
        <f t="shared" si="20"/>
        <v>2826.9404380440455</v>
      </c>
      <c r="AZ51" s="5">
        <f t="shared" si="21"/>
        <v>1724.4336672068675</v>
      </c>
      <c r="BD51" s="5">
        <f t="shared" si="29"/>
        <v>478889.35200190771</v>
      </c>
      <c r="BE51" s="5">
        <f t="shared" si="29"/>
        <v>175842.61910274159</v>
      </c>
      <c r="BF51" s="5">
        <f t="shared" si="29"/>
        <v>66204.371815648759</v>
      </c>
      <c r="BG51" s="5">
        <f t="shared" si="29"/>
        <v>25239.31863539511</v>
      </c>
      <c r="BH51" s="5">
        <f t="shared" si="29"/>
        <v>11300.090511303757</v>
      </c>
      <c r="BI51" s="5">
        <f t="shared" si="29"/>
        <v>2706.9404380440455</v>
      </c>
      <c r="BJ51" s="5">
        <f t="shared" si="29"/>
        <v>1604.4336672068675</v>
      </c>
      <c r="BK51" s="3"/>
      <c r="BL51" s="3"/>
      <c r="BN51" s="5">
        <f t="shared" si="22"/>
        <v>1181908.2021702472</v>
      </c>
      <c r="BO51" s="5">
        <f t="shared" si="23"/>
        <v>434170.35998090723</v>
      </c>
      <c r="BP51" s="5">
        <f t="shared" si="24"/>
        <v>163648.8279928035</v>
      </c>
      <c r="BQ51" s="5">
        <f t="shared" si="25"/>
        <v>62571.61070313074</v>
      </c>
      <c r="BR51" s="5">
        <f t="shared" si="26"/>
        <v>28177.943892800595</v>
      </c>
      <c r="BS51" s="5">
        <f t="shared" si="27"/>
        <v>6975.195947234246</v>
      </c>
      <c r="BT51" s="5">
        <f t="shared" si="28"/>
        <v>4254.8695278128907</v>
      </c>
      <c r="BX51" s="3">
        <f t="shared" si="31"/>
        <v>1181788.2021702472</v>
      </c>
      <c r="BY51" s="3">
        <f t="shared" si="31"/>
        <v>434050.35998090723</v>
      </c>
      <c r="BZ51" s="3">
        <f t="shared" si="31"/>
        <v>163528.8279928035</v>
      </c>
      <c r="CA51" s="3">
        <f t="shared" si="30"/>
        <v>62451.61070313074</v>
      </c>
      <c r="CB51" s="3">
        <f t="shared" si="30"/>
        <v>28057.943892800595</v>
      </c>
      <c r="CC51" s="3">
        <f t="shared" si="30"/>
        <v>6855.195947234246</v>
      </c>
      <c r="CD51" s="3">
        <f t="shared" si="30"/>
        <v>4134.8695278128907</v>
      </c>
      <c r="CE51" s="3"/>
      <c r="CF51" s="3"/>
    </row>
    <row r="52" spans="1:84" x14ac:dyDescent="0.3">
      <c r="A52">
        <v>48</v>
      </c>
      <c r="B52" t="s">
        <v>73</v>
      </c>
      <c r="C52">
        <v>8.5</v>
      </c>
      <c r="D52">
        <v>0</v>
      </c>
      <c r="E52">
        <v>85</v>
      </c>
      <c r="F52">
        <v>2.4</v>
      </c>
      <c r="G52">
        <v>2</v>
      </c>
      <c r="H52">
        <v>7346.6996472718602</v>
      </c>
      <c r="I52">
        <v>20407.499020199601</v>
      </c>
      <c r="J52">
        <v>18127.254793049</v>
      </c>
      <c r="K52">
        <v>50353.485536247201</v>
      </c>
      <c r="L52">
        <v>5280.9514431719699</v>
      </c>
      <c r="M52">
        <v>52809.514431719697</v>
      </c>
      <c r="N52">
        <v>5378.2517103059799</v>
      </c>
      <c r="O52">
        <v>53782.517103059799</v>
      </c>
      <c r="Q52" s="3">
        <f t="shared" si="0"/>
        <v>7346.6996472718602</v>
      </c>
      <c r="R52" s="3">
        <f t="shared" si="1"/>
        <v>20407.499020199612</v>
      </c>
      <c r="S52" s="3">
        <f t="shared" si="2"/>
        <v>18127.254793048993</v>
      </c>
      <c r="T52" s="3">
        <f t="shared" si="3"/>
        <v>50353.485536247201</v>
      </c>
      <c r="U52" s="3">
        <f t="shared" si="4"/>
        <v>5280.9514431719699</v>
      </c>
      <c r="V52" s="3">
        <f t="shared" si="5"/>
        <v>52809.514431719705</v>
      </c>
      <c r="W52" s="3">
        <f t="shared" si="6"/>
        <v>5378.2517103059772</v>
      </c>
      <c r="X52" s="3">
        <f t="shared" si="7"/>
        <v>53782.51710305977</v>
      </c>
      <c r="Z52">
        <f t="shared" si="33"/>
        <v>1</v>
      </c>
      <c r="AA52">
        <f t="shared" si="32"/>
        <v>1.0000000000000004</v>
      </c>
      <c r="AB52">
        <f t="shared" si="32"/>
        <v>0.99999999999999956</v>
      </c>
      <c r="AC52">
        <f t="shared" si="32"/>
        <v>1</v>
      </c>
      <c r="AD52">
        <f t="shared" si="32"/>
        <v>1</v>
      </c>
      <c r="AE52">
        <f t="shared" si="32"/>
        <v>1.0000000000000002</v>
      </c>
      <c r="AF52">
        <f t="shared" si="32"/>
        <v>0.99999999999999944</v>
      </c>
      <c r="AG52">
        <f t="shared" si="32"/>
        <v>0.99999999999999944</v>
      </c>
      <c r="AI52">
        <f t="shared" si="13"/>
        <v>0</v>
      </c>
      <c r="AJ52" s="5">
        <f t="shared" si="34"/>
        <v>7261.6996472718602</v>
      </c>
      <c r="AK52" s="5">
        <f t="shared" si="34"/>
        <v>20322.499020199612</v>
      </c>
      <c r="AL52" s="5">
        <f t="shared" si="34"/>
        <v>18042.254793048993</v>
      </c>
      <c r="AM52" s="5">
        <f t="shared" si="34"/>
        <v>50268.485536247201</v>
      </c>
      <c r="AN52" s="5">
        <f t="shared" si="34"/>
        <v>5195.9514431719699</v>
      </c>
      <c r="AO52" s="5">
        <f t="shared" si="34"/>
        <v>52724.514431719705</v>
      </c>
      <c r="AP52" s="5">
        <f t="shared" si="34"/>
        <v>5293.2517103059772</v>
      </c>
      <c r="AQ52" s="5">
        <f t="shared" si="34"/>
        <v>53697.51710305977</v>
      </c>
      <c r="AR52" s="5"/>
      <c r="AT52" s="5">
        <f t="shared" si="15"/>
        <v>408149.98040399223</v>
      </c>
      <c r="AU52" s="5">
        <f t="shared" si="16"/>
        <v>149932.64586269102</v>
      </c>
      <c r="AV52" s="5">
        <f t="shared" si="17"/>
        <v>56513.074209783546</v>
      </c>
      <c r="AW52" s="5">
        <f t="shared" si="18"/>
        <v>21607.940139034879</v>
      </c>
      <c r="AX52" s="5">
        <f t="shared" si="19"/>
        <v>9730.7280096316008</v>
      </c>
      <c r="AY52" s="5">
        <f t="shared" si="20"/>
        <v>2408.753982712085</v>
      </c>
      <c r="AZ52" s="5">
        <f t="shared" si="21"/>
        <v>1469.3399294543719</v>
      </c>
      <c r="BD52" s="5">
        <f t="shared" si="29"/>
        <v>408064.98040399223</v>
      </c>
      <c r="BE52" s="5">
        <f t="shared" si="29"/>
        <v>149847.64586269102</v>
      </c>
      <c r="BF52" s="5">
        <f t="shared" si="29"/>
        <v>56428.074209783546</v>
      </c>
      <c r="BG52" s="5">
        <f t="shared" si="29"/>
        <v>21522.940139034879</v>
      </c>
      <c r="BH52" s="5">
        <f t="shared" si="29"/>
        <v>9645.7280096316008</v>
      </c>
      <c r="BI52" s="5">
        <f t="shared" si="29"/>
        <v>2323.753982712085</v>
      </c>
      <c r="BJ52" s="5">
        <f t="shared" si="29"/>
        <v>1384.3399294543719</v>
      </c>
      <c r="BK52" s="3"/>
      <c r="BL52" s="3"/>
      <c r="BN52" s="5">
        <f t="shared" si="22"/>
        <v>1007069.7107249441</v>
      </c>
      <c r="BO52" s="5">
        <f t="shared" si="23"/>
        <v>369943.97536834684</v>
      </c>
      <c r="BP52" s="5">
        <f t="shared" si="24"/>
        <v>139440.42148499229</v>
      </c>
      <c r="BQ52" s="5">
        <f t="shared" si="25"/>
        <v>53315.455273673513</v>
      </c>
      <c r="BR52" s="5">
        <f t="shared" si="26"/>
        <v>24009.608997415882</v>
      </c>
      <c r="BS52" s="5">
        <f t="shared" si="27"/>
        <v>5943.3622272291786</v>
      </c>
      <c r="BT52" s="5">
        <f t="shared" si="28"/>
        <v>3625.4509586097988</v>
      </c>
      <c r="BX52" s="3">
        <f t="shared" si="31"/>
        <v>1006984.7107249441</v>
      </c>
      <c r="BY52" s="3">
        <f t="shared" si="31"/>
        <v>369858.97536834684</v>
      </c>
      <c r="BZ52" s="3">
        <f t="shared" si="31"/>
        <v>139355.42148499229</v>
      </c>
      <c r="CA52" s="3">
        <f t="shared" si="30"/>
        <v>53230.455273673513</v>
      </c>
      <c r="CB52" s="3">
        <f t="shared" si="30"/>
        <v>23924.608997415882</v>
      </c>
      <c r="CC52" s="3">
        <f t="shared" si="30"/>
        <v>5858.3622272291786</v>
      </c>
      <c r="CD52" s="3">
        <f t="shared" si="30"/>
        <v>3540.4509586097988</v>
      </c>
      <c r="CE52" s="3"/>
      <c r="CF52" s="3"/>
    </row>
    <row r="53" spans="1:84" x14ac:dyDescent="0.3">
      <c r="A53">
        <v>49</v>
      </c>
      <c r="B53" t="s">
        <v>73</v>
      </c>
      <c r="C53">
        <v>8.5</v>
      </c>
      <c r="D53">
        <v>0</v>
      </c>
      <c r="E53">
        <v>55</v>
      </c>
      <c r="F53">
        <v>1.4</v>
      </c>
      <c r="G53">
        <v>2</v>
      </c>
      <c r="H53">
        <v>2499.9186299744501</v>
      </c>
      <c r="I53">
        <v>6944.2184165956996</v>
      </c>
      <c r="J53">
        <v>6168.3019781902804</v>
      </c>
      <c r="K53">
        <v>17134.172161639701</v>
      </c>
      <c r="L53">
        <v>4111.4316180026699</v>
      </c>
      <c r="M53">
        <v>41114.316180026697</v>
      </c>
      <c r="N53">
        <v>4575.2640377565704</v>
      </c>
      <c r="O53">
        <v>45752.640377565702</v>
      </c>
      <c r="Q53" s="3">
        <f t="shared" si="0"/>
        <v>2499.9186299744524</v>
      </c>
      <c r="R53" s="3">
        <f t="shared" si="1"/>
        <v>6944.2184165957005</v>
      </c>
      <c r="S53" s="3">
        <f t="shared" si="2"/>
        <v>6168.3019781902822</v>
      </c>
      <c r="T53" s="3">
        <f t="shared" si="3"/>
        <v>17134.172161639672</v>
      </c>
      <c r="U53" s="3">
        <f t="shared" si="4"/>
        <v>4111.4316180026717</v>
      </c>
      <c r="V53" s="3">
        <f t="shared" si="5"/>
        <v>41114.316180026719</v>
      </c>
      <c r="W53" s="3">
        <f t="shared" si="6"/>
        <v>4575.2640377565731</v>
      </c>
      <c r="X53" s="3">
        <f t="shared" si="7"/>
        <v>45752.640377565738</v>
      </c>
      <c r="Z53">
        <f t="shared" si="33"/>
        <v>1.0000000000000009</v>
      </c>
      <c r="AA53">
        <f t="shared" si="32"/>
        <v>1.0000000000000002</v>
      </c>
      <c r="AB53">
        <f t="shared" si="32"/>
        <v>1.0000000000000002</v>
      </c>
      <c r="AC53">
        <f t="shared" si="32"/>
        <v>0.99999999999999833</v>
      </c>
      <c r="AD53">
        <f t="shared" si="32"/>
        <v>1.0000000000000004</v>
      </c>
      <c r="AE53">
        <f t="shared" si="32"/>
        <v>1.0000000000000004</v>
      </c>
      <c r="AF53">
        <f t="shared" si="32"/>
        <v>1.0000000000000007</v>
      </c>
      <c r="AG53">
        <f t="shared" si="32"/>
        <v>1.0000000000000009</v>
      </c>
      <c r="AI53">
        <f t="shared" si="13"/>
        <v>0</v>
      </c>
      <c r="AJ53" s="5">
        <f t="shared" si="34"/>
        <v>2444.9186299744524</v>
      </c>
      <c r="AK53" s="5">
        <f t="shared" si="34"/>
        <v>6889.2184165957005</v>
      </c>
      <c r="AL53" s="5">
        <f t="shared" si="34"/>
        <v>6113.3019781902822</v>
      </c>
      <c r="AM53" s="5">
        <f t="shared" si="34"/>
        <v>17079.172161639672</v>
      </c>
      <c r="AN53" s="5">
        <f t="shared" si="34"/>
        <v>4056.4316180026717</v>
      </c>
      <c r="AO53" s="5">
        <f t="shared" si="34"/>
        <v>41059.316180026719</v>
      </c>
      <c r="AP53" s="5">
        <f t="shared" si="34"/>
        <v>4520.2640377565731</v>
      </c>
      <c r="AQ53" s="5">
        <f t="shared" si="34"/>
        <v>45697.640377565738</v>
      </c>
      <c r="AR53" s="5"/>
      <c r="AT53" s="5">
        <f t="shared" si="15"/>
        <v>138884.36833191401</v>
      </c>
      <c r="AU53" s="5">
        <f t="shared" si="16"/>
        <v>51018.747550499022</v>
      </c>
      <c r="AV53" s="5">
        <f t="shared" si="17"/>
        <v>19230.143307495789</v>
      </c>
      <c r="AW53" s="5">
        <f t="shared" si="18"/>
        <v>7352.7018528660356</v>
      </c>
      <c r="AX53" s="5">
        <f t="shared" si="19"/>
        <v>3311.1505032774194</v>
      </c>
      <c r="AY53" s="5">
        <f t="shared" si="20"/>
        <v>819.64545245064005</v>
      </c>
      <c r="AZ53" s="5">
        <f t="shared" si="21"/>
        <v>499.98372599489045</v>
      </c>
      <c r="BD53" s="5">
        <f t="shared" si="29"/>
        <v>138829.36833191401</v>
      </c>
      <c r="BE53" s="5">
        <f t="shared" si="29"/>
        <v>50963.747550499022</v>
      </c>
      <c r="BF53" s="5">
        <f t="shared" si="29"/>
        <v>19175.143307495789</v>
      </c>
      <c r="BG53" s="5">
        <f t="shared" si="29"/>
        <v>7297.7018528660356</v>
      </c>
      <c r="BH53" s="5">
        <f t="shared" si="29"/>
        <v>3256.1505032774194</v>
      </c>
      <c r="BI53" s="5">
        <f t="shared" si="29"/>
        <v>764.64545245064005</v>
      </c>
      <c r="BJ53" s="5">
        <f t="shared" si="29"/>
        <v>444.98372599489045</v>
      </c>
      <c r="BK53" s="3"/>
      <c r="BL53" s="3"/>
      <c r="BN53" s="5">
        <f t="shared" si="22"/>
        <v>342683.44323279348</v>
      </c>
      <c r="BO53" s="5">
        <f t="shared" si="23"/>
        <v>125883.71384061803</v>
      </c>
      <c r="BP53" s="5">
        <f t="shared" si="24"/>
        <v>47448.476755309872</v>
      </c>
      <c r="BQ53" s="5">
        <f t="shared" si="25"/>
        <v>18142.064641736124</v>
      </c>
      <c r="BR53" s="5">
        <f t="shared" si="26"/>
        <v>8169.9363949540157</v>
      </c>
      <c r="BS53" s="5">
        <f t="shared" si="27"/>
        <v>2022.3940912099288</v>
      </c>
      <c r="BT53" s="5">
        <f t="shared" si="28"/>
        <v>1233.6603956380566</v>
      </c>
      <c r="BX53" s="3">
        <f t="shared" si="31"/>
        <v>342628.44323279348</v>
      </c>
      <c r="BY53" s="3">
        <f t="shared" si="31"/>
        <v>125828.71384061803</v>
      </c>
      <c r="BZ53" s="3">
        <f t="shared" si="31"/>
        <v>47393.476755309872</v>
      </c>
      <c r="CA53" s="3">
        <f t="shared" si="30"/>
        <v>18087.064641736124</v>
      </c>
      <c r="CB53" s="3">
        <f t="shared" si="30"/>
        <v>8114.9363949540157</v>
      </c>
      <c r="CC53" s="3">
        <f t="shared" si="30"/>
        <v>1967.3940912099288</v>
      </c>
      <c r="CD53" s="3">
        <f t="shared" si="30"/>
        <v>1178.6603956380566</v>
      </c>
      <c r="CE53" s="3"/>
      <c r="CF53" s="3"/>
    </row>
    <row r="54" spans="1:84" x14ac:dyDescent="0.3">
      <c r="A54">
        <v>50</v>
      </c>
      <c r="B54" t="s">
        <v>73</v>
      </c>
      <c r="C54">
        <v>8.5</v>
      </c>
      <c r="D54">
        <v>0</v>
      </c>
      <c r="E54">
        <v>85</v>
      </c>
      <c r="F54">
        <v>0.7</v>
      </c>
      <c r="G54">
        <v>2</v>
      </c>
      <c r="H54">
        <v>624.97965749361299</v>
      </c>
      <c r="I54">
        <v>1736.0546041489299</v>
      </c>
      <c r="J54">
        <v>1542.0754945475701</v>
      </c>
      <c r="K54">
        <v>4283.5430404099197</v>
      </c>
      <c r="L54">
        <v>2878.4778255564102</v>
      </c>
      <c r="M54">
        <v>28784.778255564099</v>
      </c>
      <c r="N54">
        <v>3716.2691786302798</v>
      </c>
      <c r="O54">
        <v>37162.691786302799</v>
      </c>
      <c r="Q54" s="3">
        <f t="shared" si="0"/>
        <v>624.9796574936131</v>
      </c>
      <c r="R54" s="3">
        <f t="shared" si="1"/>
        <v>1736.0546041489251</v>
      </c>
      <c r="S54" s="3">
        <f t="shared" si="2"/>
        <v>1542.0754945475705</v>
      </c>
      <c r="T54" s="3">
        <f t="shared" si="3"/>
        <v>4283.5430404099179</v>
      </c>
      <c r="U54" s="3">
        <f t="shared" si="4"/>
        <v>2878.4778255564138</v>
      </c>
      <c r="V54" s="3">
        <f t="shared" si="5"/>
        <v>28784.778255564139</v>
      </c>
      <c r="W54" s="3">
        <f t="shared" si="6"/>
        <v>3716.269178630283</v>
      </c>
      <c r="X54" s="3">
        <f t="shared" si="7"/>
        <v>37162.691786302828</v>
      </c>
      <c r="Z54">
        <f t="shared" si="33"/>
        <v>1.0000000000000002</v>
      </c>
      <c r="AA54">
        <f t="shared" si="32"/>
        <v>0.99999999999999722</v>
      </c>
      <c r="AB54">
        <f t="shared" si="32"/>
        <v>1.0000000000000002</v>
      </c>
      <c r="AC54">
        <f t="shared" si="32"/>
        <v>0.99999999999999956</v>
      </c>
      <c r="AD54">
        <f t="shared" si="32"/>
        <v>1.0000000000000013</v>
      </c>
      <c r="AE54">
        <f t="shared" si="32"/>
        <v>1.0000000000000013</v>
      </c>
      <c r="AF54">
        <f t="shared" si="32"/>
        <v>1.0000000000000009</v>
      </c>
      <c r="AG54">
        <f t="shared" si="32"/>
        <v>1.0000000000000009</v>
      </c>
      <c r="AI54">
        <f t="shared" si="13"/>
        <v>0</v>
      </c>
      <c r="AJ54" s="5">
        <f t="shared" si="34"/>
        <v>539.9796574936131</v>
      </c>
      <c r="AK54" s="5">
        <f t="shared" si="34"/>
        <v>1651.0546041489251</v>
      </c>
      <c r="AL54" s="5">
        <f t="shared" si="34"/>
        <v>1457.0754945475705</v>
      </c>
      <c r="AM54" s="5">
        <f t="shared" si="34"/>
        <v>4198.5430404099179</v>
      </c>
      <c r="AN54" s="5">
        <f t="shared" si="34"/>
        <v>2793.4778255564138</v>
      </c>
      <c r="AO54" s="5">
        <f t="shared" si="34"/>
        <v>28699.778255564139</v>
      </c>
      <c r="AP54" s="5">
        <f t="shared" si="34"/>
        <v>3631.269178630283</v>
      </c>
      <c r="AQ54" s="5">
        <f t="shared" si="34"/>
        <v>37077.691786302828</v>
      </c>
      <c r="AR54" s="5"/>
      <c r="AT54" s="5">
        <f t="shared" si="15"/>
        <v>34721.092082978503</v>
      </c>
      <c r="AU54" s="5">
        <f t="shared" si="16"/>
        <v>12754.686887624755</v>
      </c>
      <c r="AV54" s="5">
        <f t="shared" si="17"/>
        <v>4807.5358268739474</v>
      </c>
      <c r="AW54" s="5">
        <f t="shared" si="18"/>
        <v>1838.1754632165089</v>
      </c>
      <c r="AX54" s="5">
        <f t="shared" si="19"/>
        <v>827.78762581935484</v>
      </c>
      <c r="AY54" s="5">
        <f t="shared" si="20"/>
        <v>204.91136311266001</v>
      </c>
      <c r="AZ54" s="5">
        <f t="shared" si="21"/>
        <v>124.99593149872261</v>
      </c>
      <c r="BD54" s="5">
        <f t="shared" si="29"/>
        <v>34636.092082978503</v>
      </c>
      <c r="BE54" s="5">
        <f t="shared" si="29"/>
        <v>12669.686887624755</v>
      </c>
      <c r="BF54" s="5">
        <f t="shared" si="29"/>
        <v>4722.5358268739474</v>
      </c>
      <c r="BG54" s="5">
        <f t="shared" si="29"/>
        <v>1753.1754632165089</v>
      </c>
      <c r="BH54" s="5">
        <f t="shared" si="29"/>
        <v>742.78762581935484</v>
      </c>
      <c r="BI54" s="5">
        <f t="shared" si="29"/>
        <v>119.91136311266001</v>
      </c>
      <c r="BJ54" s="5">
        <f t="shared" si="29"/>
        <v>39.995931498722612</v>
      </c>
      <c r="BK54" s="3"/>
      <c r="BL54" s="3"/>
      <c r="BN54" s="5">
        <f t="shared" si="22"/>
        <v>85670.860808198369</v>
      </c>
      <c r="BO54" s="5">
        <f t="shared" si="23"/>
        <v>31470.928460154508</v>
      </c>
      <c r="BP54" s="5">
        <f t="shared" si="24"/>
        <v>11862.119188827468</v>
      </c>
      <c r="BQ54" s="5">
        <f t="shared" si="25"/>
        <v>4535.516160434031</v>
      </c>
      <c r="BR54" s="5">
        <f t="shared" si="26"/>
        <v>2042.4840987385039</v>
      </c>
      <c r="BS54" s="5">
        <f t="shared" si="27"/>
        <v>505.59852280248219</v>
      </c>
      <c r="BT54" s="5">
        <f t="shared" si="28"/>
        <v>308.41509890951414</v>
      </c>
      <c r="BX54" s="3">
        <f t="shared" si="31"/>
        <v>85585.860808198369</v>
      </c>
      <c r="BY54" s="3">
        <f t="shared" si="31"/>
        <v>31385.928460154508</v>
      </c>
      <c r="BZ54" s="3">
        <f t="shared" si="31"/>
        <v>11777.119188827468</v>
      </c>
      <c r="CA54" s="3">
        <f t="shared" si="30"/>
        <v>4450.516160434031</v>
      </c>
      <c r="CB54" s="3">
        <f t="shared" si="30"/>
        <v>1957.4840987385039</v>
      </c>
      <c r="CC54" s="3">
        <f t="shared" si="30"/>
        <v>420.59852280248219</v>
      </c>
      <c r="CD54" s="3">
        <f t="shared" si="30"/>
        <v>223.41509890951414</v>
      </c>
      <c r="CE54" s="3"/>
      <c r="CF54" s="3"/>
    </row>
    <row r="55" spans="1:84" x14ac:dyDescent="0.3">
      <c r="A55">
        <v>51</v>
      </c>
      <c r="B55" t="s">
        <v>74</v>
      </c>
      <c r="C55">
        <v>75</v>
      </c>
      <c r="D55">
        <v>0</v>
      </c>
      <c r="E55">
        <v>135</v>
      </c>
      <c r="F55">
        <v>0.25</v>
      </c>
      <c r="G55">
        <v>1</v>
      </c>
      <c r="H55">
        <v>24825.2988729721</v>
      </c>
      <c r="I55">
        <v>68959.163536033506</v>
      </c>
      <c r="J55">
        <v>61253.969753760903</v>
      </c>
      <c r="K55">
        <v>170149.91598266899</v>
      </c>
      <c r="L55">
        <v>187161.655985505</v>
      </c>
      <c r="M55">
        <v>1871616.5598550499</v>
      </c>
      <c r="N55">
        <v>261549.21936388899</v>
      </c>
      <c r="O55">
        <v>2615492.1936388901</v>
      </c>
      <c r="Q55" s="3">
        <f t="shared" si="0"/>
        <v>24825.298872972064</v>
      </c>
      <c r="R55" s="3">
        <f t="shared" si="1"/>
        <v>68959.163536033506</v>
      </c>
      <c r="S55" s="3">
        <f t="shared" si="2"/>
        <v>61253.969753760932</v>
      </c>
      <c r="T55" s="3">
        <f t="shared" si="3"/>
        <v>170149.91598266928</v>
      </c>
      <c r="U55" s="3">
        <f t="shared" si="4"/>
        <v>187161.65598550468</v>
      </c>
      <c r="V55" s="3">
        <f t="shared" si="5"/>
        <v>1871616.5598550469</v>
      </c>
      <c r="W55" s="3">
        <f t="shared" si="6"/>
        <v>261549.21936388893</v>
      </c>
      <c r="X55" s="3">
        <f t="shared" si="7"/>
        <v>2615492.1936388891</v>
      </c>
      <c r="Z55">
        <f t="shared" si="33"/>
        <v>0.99999999999999856</v>
      </c>
      <c r="AA55">
        <f t="shared" si="32"/>
        <v>1</v>
      </c>
      <c r="AB55">
        <f t="shared" si="32"/>
        <v>1.0000000000000004</v>
      </c>
      <c r="AC55">
        <f t="shared" si="32"/>
        <v>1.0000000000000018</v>
      </c>
      <c r="AD55">
        <f t="shared" si="32"/>
        <v>0.99999999999999833</v>
      </c>
      <c r="AE55">
        <f t="shared" si="32"/>
        <v>0.99999999999999833</v>
      </c>
      <c r="AF55">
        <f t="shared" si="32"/>
        <v>0.99999999999999978</v>
      </c>
      <c r="AG55">
        <f t="shared" si="32"/>
        <v>0.99999999999999967</v>
      </c>
      <c r="AI55">
        <f t="shared" si="13"/>
        <v>0</v>
      </c>
      <c r="AJ55" s="5">
        <f t="shared" si="34"/>
        <v>24690.298872972064</v>
      </c>
      <c r="AK55" s="5">
        <f t="shared" si="34"/>
        <v>68824.163536033506</v>
      </c>
      <c r="AL55" s="5">
        <f t="shared" si="34"/>
        <v>61118.969753760932</v>
      </c>
      <c r="AM55" s="5">
        <f t="shared" si="34"/>
        <v>170014.91598266928</v>
      </c>
      <c r="AN55" s="5">
        <f t="shared" si="34"/>
        <v>187026.65598550468</v>
      </c>
      <c r="AO55" s="5">
        <f t="shared" si="34"/>
        <v>1871481.5598550469</v>
      </c>
      <c r="AP55" s="5">
        <f t="shared" si="34"/>
        <v>261414.21936388893</v>
      </c>
      <c r="AQ55" s="5">
        <f t="shared" si="34"/>
        <v>2615357.1936388891</v>
      </c>
      <c r="AR55" s="5"/>
      <c r="AT55" s="5">
        <f t="shared" si="15"/>
        <v>1379183.2707206702</v>
      </c>
      <c r="AU55" s="5">
        <f t="shared" si="16"/>
        <v>506638.75250963389</v>
      </c>
      <c r="AV55" s="5">
        <f t="shared" si="17"/>
        <v>190963.83748440052</v>
      </c>
      <c r="AW55" s="5">
        <f t="shared" si="18"/>
        <v>73015.584920506066</v>
      </c>
      <c r="AX55" s="5">
        <f t="shared" si="19"/>
        <v>32881.190560227893</v>
      </c>
      <c r="AY55" s="5">
        <f t="shared" si="20"/>
        <v>8139.4422534334626</v>
      </c>
      <c r="AZ55" s="5">
        <f t="shared" si="21"/>
        <v>4965.0597745944124</v>
      </c>
      <c r="BD55" s="5">
        <f t="shared" si="29"/>
        <v>1379048.2707206702</v>
      </c>
      <c r="BE55" s="5">
        <f t="shared" si="29"/>
        <v>506503.75250963389</v>
      </c>
      <c r="BF55" s="5">
        <f t="shared" si="29"/>
        <v>190828.83748440052</v>
      </c>
      <c r="BG55" s="5">
        <f t="shared" si="29"/>
        <v>72880.584920506066</v>
      </c>
      <c r="BH55" s="5">
        <f t="shared" si="29"/>
        <v>32746.190560227893</v>
      </c>
      <c r="BI55" s="5">
        <f t="shared" si="29"/>
        <v>8004.4422534334626</v>
      </c>
      <c r="BJ55" s="5">
        <f t="shared" si="29"/>
        <v>4830.0597745944124</v>
      </c>
      <c r="BK55" s="3"/>
      <c r="BL55" s="3"/>
      <c r="BN55" s="5">
        <f t="shared" si="22"/>
        <v>3402998.3196533849</v>
      </c>
      <c r="BO55" s="5">
        <f t="shared" si="23"/>
        <v>1250081.0153828762</v>
      </c>
      <c r="BP55" s="5">
        <f t="shared" si="24"/>
        <v>471184.38272123801</v>
      </c>
      <c r="BQ55" s="5">
        <f t="shared" si="25"/>
        <v>180158.73456988507</v>
      </c>
      <c r="BR55" s="5">
        <f t="shared" si="26"/>
        <v>81131.085766570759</v>
      </c>
      <c r="BS55" s="5">
        <f t="shared" si="27"/>
        <v>20083.268771724895</v>
      </c>
      <c r="BT55" s="5">
        <f t="shared" si="28"/>
        <v>12250.793950752186</v>
      </c>
      <c r="BX55" s="3">
        <f t="shared" si="31"/>
        <v>3402863.3196533849</v>
      </c>
      <c r="BY55" s="3">
        <f t="shared" si="31"/>
        <v>1249946.0153828762</v>
      </c>
      <c r="BZ55" s="3">
        <f t="shared" si="31"/>
        <v>471049.38272123801</v>
      </c>
      <c r="CA55" s="3">
        <f t="shared" si="30"/>
        <v>180023.73456988507</v>
      </c>
      <c r="CB55" s="3">
        <f t="shared" si="30"/>
        <v>80996.085766570759</v>
      </c>
      <c r="CC55" s="3">
        <f t="shared" si="30"/>
        <v>19948.268771724895</v>
      </c>
      <c r="CD55" s="3">
        <f t="shared" si="30"/>
        <v>12115.793950752186</v>
      </c>
      <c r="CE55" s="3"/>
      <c r="CF55" s="3"/>
    </row>
    <row r="56" spans="1:84" x14ac:dyDescent="0.3">
      <c r="A56">
        <v>52</v>
      </c>
      <c r="B56" t="s">
        <v>74</v>
      </c>
      <c r="C56">
        <v>75</v>
      </c>
      <c r="D56">
        <v>0</v>
      </c>
      <c r="E56">
        <v>80</v>
      </c>
      <c r="F56">
        <v>0.4</v>
      </c>
      <c r="G56">
        <v>1</v>
      </c>
      <c r="H56">
        <v>63552.765114808499</v>
      </c>
      <c r="I56">
        <v>176535.45865224599</v>
      </c>
      <c r="J56">
        <v>156810.16256962801</v>
      </c>
      <c r="K56">
        <v>435583.78491563402</v>
      </c>
      <c r="L56">
        <v>240547.13578764501</v>
      </c>
      <c r="M56">
        <v>2405471.3578764498</v>
      </c>
      <c r="N56">
        <v>301154.54572572699</v>
      </c>
      <c r="O56">
        <v>3011545.4572572699</v>
      </c>
      <c r="Q56" s="3">
        <f t="shared" si="0"/>
        <v>63552.765114808499</v>
      </c>
      <c r="R56" s="3">
        <f t="shared" si="1"/>
        <v>176535.45865224584</v>
      </c>
      <c r="S56" s="3">
        <f t="shared" si="2"/>
        <v>156810.16256962801</v>
      </c>
      <c r="T56" s="3">
        <f t="shared" si="3"/>
        <v>435583.78491563344</v>
      </c>
      <c r="U56" s="3">
        <f t="shared" si="4"/>
        <v>240547.13578764515</v>
      </c>
      <c r="V56" s="3">
        <f t="shared" si="5"/>
        <v>2405471.3578764517</v>
      </c>
      <c r="W56" s="3">
        <f t="shared" si="6"/>
        <v>301154.54572572716</v>
      </c>
      <c r="X56" s="3">
        <f t="shared" si="7"/>
        <v>3011545.4572572717</v>
      </c>
      <c r="Z56">
        <f t="shared" si="33"/>
        <v>1</v>
      </c>
      <c r="AA56">
        <f t="shared" si="32"/>
        <v>0.99999999999999922</v>
      </c>
      <c r="AB56">
        <f t="shared" si="32"/>
        <v>1</v>
      </c>
      <c r="AC56">
        <f t="shared" si="32"/>
        <v>0.99999999999999867</v>
      </c>
      <c r="AD56">
        <f t="shared" si="32"/>
        <v>1.0000000000000007</v>
      </c>
      <c r="AE56">
        <f t="shared" si="32"/>
        <v>1.0000000000000007</v>
      </c>
      <c r="AF56">
        <f t="shared" si="32"/>
        <v>1.0000000000000007</v>
      </c>
      <c r="AG56">
        <f t="shared" si="32"/>
        <v>1.0000000000000007</v>
      </c>
      <c r="AI56">
        <f t="shared" si="13"/>
        <v>0</v>
      </c>
      <c r="AJ56" s="5">
        <f t="shared" si="34"/>
        <v>63472.765114808499</v>
      </c>
      <c r="AK56" s="5">
        <f t="shared" si="34"/>
        <v>176455.45865224584</v>
      </c>
      <c r="AL56" s="5">
        <f t="shared" si="34"/>
        <v>156730.16256962801</v>
      </c>
      <c r="AM56" s="5">
        <f t="shared" si="34"/>
        <v>435503.78491563344</v>
      </c>
      <c r="AN56" s="5">
        <f t="shared" si="34"/>
        <v>240467.13578764515</v>
      </c>
      <c r="AO56" s="5">
        <f t="shared" si="34"/>
        <v>2405391.3578764517</v>
      </c>
      <c r="AP56" s="5">
        <f t="shared" si="34"/>
        <v>301074.54572572716</v>
      </c>
      <c r="AQ56" s="5">
        <f t="shared" si="34"/>
        <v>3011465.4572572717</v>
      </c>
      <c r="AR56" s="5"/>
      <c r="AT56" s="5">
        <f t="shared" si="15"/>
        <v>3530709.1730449167</v>
      </c>
      <c r="AU56" s="5">
        <f t="shared" si="16"/>
        <v>1296995.2064246631</v>
      </c>
      <c r="AV56" s="5">
        <f t="shared" si="17"/>
        <v>488867.42396006547</v>
      </c>
      <c r="AW56" s="5">
        <f t="shared" si="18"/>
        <v>186919.89739649557</v>
      </c>
      <c r="AX56" s="5">
        <f t="shared" si="19"/>
        <v>84175.847834183427</v>
      </c>
      <c r="AY56" s="5">
        <f t="shared" si="20"/>
        <v>20836.972168789671</v>
      </c>
      <c r="AZ56" s="5">
        <f t="shared" si="21"/>
        <v>12710.5530229617</v>
      </c>
      <c r="BD56" s="5">
        <f t="shared" si="29"/>
        <v>3530629.1730449167</v>
      </c>
      <c r="BE56" s="5">
        <f t="shared" si="29"/>
        <v>1296915.2064246631</v>
      </c>
      <c r="BF56" s="5">
        <f t="shared" si="29"/>
        <v>488787.42396006547</v>
      </c>
      <c r="BG56" s="5">
        <f t="shared" si="29"/>
        <v>186839.89739649557</v>
      </c>
      <c r="BH56" s="5">
        <f t="shared" si="29"/>
        <v>84095.847834183427</v>
      </c>
      <c r="BI56" s="5">
        <f t="shared" si="29"/>
        <v>20756.972168789671</v>
      </c>
      <c r="BJ56" s="5">
        <f t="shared" si="29"/>
        <v>12630.5530229617</v>
      </c>
      <c r="BK56" s="3"/>
      <c r="BL56" s="3"/>
      <c r="BN56" s="5">
        <f t="shared" si="22"/>
        <v>8711675.6983126681</v>
      </c>
      <c r="BO56" s="5">
        <f t="shared" si="23"/>
        <v>3200207.3993801642</v>
      </c>
      <c r="BP56" s="5">
        <f t="shared" si="24"/>
        <v>1206232.0197663696</v>
      </c>
      <c r="BQ56" s="5">
        <f t="shared" si="25"/>
        <v>461206.36049890588</v>
      </c>
      <c r="BR56" s="5">
        <f t="shared" si="26"/>
        <v>207695.57956242122</v>
      </c>
      <c r="BS56" s="5">
        <f t="shared" si="27"/>
        <v>51413.168055615744</v>
      </c>
      <c r="BT56" s="5">
        <f t="shared" si="28"/>
        <v>31362.032513925606</v>
      </c>
      <c r="BX56" s="3">
        <f t="shared" si="31"/>
        <v>8711595.6983126681</v>
      </c>
      <c r="BY56" s="3">
        <f t="shared" si="31"/>
        <v>3200127.3993801642</v>
      </c>
      <c r="BZ56" s="3">
        <f t="shared" si="31"/>
        <v>1206152.0197663696</v>
      </c>
      <c r="CA56" s="3">
        <f t="shared" si="30"/>
        <v>461126.36049890588</v>
      </c>
      <c r="CB56" s="3">
        <f t="shared" si="30"/>
        <v>207615.57956242122</v>
      </c>
      <c r="CC56" s="3">
        <f t="shared" si="30"/>
        <v>51333.168055615744</v>
      </c>
      <c r="CD56" s="3">
        <f t="shared" si="30"/>
        <v>31282.032513925606</v>
      </c>
      <c r="CE56" s="3"/>
      <c r="CF56" s="3"/>
    </row>
    <row r="57" spans="1:84" x14ac:dyDescent="0.3">
      <c r="A57">
        <v>53</v>
      </c>
      <c r="B57" t="s">
        <v>54</v>
      </c>
      <c r="C57">
        <v>10</v>
      </c>
      <c r="D57">
        <v>0</v>
      </c>
      <c r="E57">
        <v>160</v>
      </c>
      <c r="F57">
        <v>0.31</v>
      </c>
      <c r="G57">
        <v>1</v>
      </c>
      <c r="H57">
        <v>678.60230305923301</v>
      </c>
      <c r="I57">
        <v>1885.00639738676</v>
      </c>
      <c r="J57">
        <v>1674.38406921569</v>
      </c>
      <c r="K57">
        <v>4651.0668589324896</v>
      </c>
      <c r="L57">
        <v>3733.9791192025</v>
      </c>
      <c r="M57">
        <v>37339.791192024997</v>
      </c>
      <c r="N57">
        <v>4959.7228291678603</v>
      </c>
      <c r="O57">
        <v>49597.228291678599</v>
      </c>
      <c r="Q57" s="3">
        <f t="shared" si="0"/>
        <v>678.6023030592329</v>
      </c>
      <c r="R57" s="3">
        <f t="shared" si="1"/>
        <v>1885.006397386758</v>
      </c>
      <c r="S57" s="3">
        <f t="shared" si="2"/>
        <v>1674.3840692156946</v>
      </c>
      <c r="T57" s="3">
        <f t="shared" si="3"/>
        <v>4651.066858932485</v>
      </c>
      <c r="U57" s="3">
        <f t="shared" si="4"/>
        <v>3733.9791192025032</v>
      </c>
      <c r="V57" s="3">
        <f t="shared" si="5"/>
        <v>37339.791192025034</v>
      </c>
      <c r="W57" s="3">
        <f t="shared" si="6"/>
        <v>4959.7228291678593</v>
      </c>
      <c r="X57" s="3">
        <f t="shared" si="7"/>
        <v>49597.228291678599</v>
      </c>
      <c r="Z57">
        <f t="shared" si="33"/>
        <v>0.99999999999999978</v>
      </c>
      <c r="AA57">
        <f t="shared" si="32"/>
        <v>0.99999999999999889</v>
      </c>
      <c r="AB57">
        <f t="shared" si="32"/>
        <v>1.0000000000000027</v>
      </c>
      <c r="AC57">
        <f t="shared" si="32"/>
        <v>0.999999999999999</v>
      </c>
      <c r="AD57">
        <f t="shared" si="32"/>
        <v>1.0000000000000009</v>
      </c>
      <c r="AE57">
        <f t="shared" si="32"/>
        <v>1.0000000000000009</v>
      </c>
      <c r="AF57">
        <f t="shared" si="32"/>
        <v>0.99999999999999978</v>
      </c>
      <c r="AG57">
        <f t="shared" si="32"/>
        <v>1</v>
      </c>
      <c r="AI57">
        <f t="shared" si="13"/>
        <v>0</v>
      </c>
      <c r="AJ57" s="5">
        <f t="shared" si="34"/>
        <v>518.6023030592329</v>
      </c>
      <c r="AK57" s="5">
        <f t="shared" si="34"/>
        <v>1725.006397386758</v>
      </c>
      <c r="AL57" s="5">
        <f t="shared" si="34"/>
        <v>1514.3840692156946</v>
      </c>
      <c r="AM57" s="5">
        <f t="shared" si="34"/>
        <v>4491.066858932485</v>
      </c>
      <c r="AN57" s="5">
        <f t="shared" si="34"/>
        <v>3573.9791192025032</v>
      </c>
      <c r="AO57" s="5">
        <f t="shared" si="34"/>
        <v>37179.791192025034</v>
      </c>
      <c r="AP57" s="5">
        <f t="shared" si="34"/>
        <v>4799.7228291678593</v>
      </c>
      <c r="AQ57" s="5">
        <f t="shared" si="34"/>
        <v>49437.228291678599</v>
      </c>
      <c r="AR57" s="5"/>
      <c r="AT57" s="5">
        <f t="shared" si="15"/>
        <v>37700.127947735156</v>
      </c>
      <c r="AU57" s="5">
        <f t="shared" si="16"/>
        <v>13849.026593045568</v>
      </c>
      <c r="AV57" s="5">
        <f t="shared" si="17"/>
        <v>5220.017715840253</v>
      </c>
      <c r="AW57" s="5">
        <f t="shared" si="18"/>
        <v>1995.8891266448022</v>
      </c>
      <c r="AX57" s="5">
        <f t="shared" si="19"/>
        <v>898.8109974294473</v>
      </c>
      <c r="AY57" s="5">
        <f t="shared" si="20"/>
        <v>222.49255838007633</v>
      </c>
      <c r="AZ57" s="5">
        <f t="shared" si="21"/>
        <v>135.72046061184656</v>
      </c>
      <c r="BD57" s="5">
        <f t="shared" si="29"/>
        <v>37540.127947735156</v>
      </c>
      <c r="BE57" s="5">
        <f t="shared" si="29"/>
        <v>13689.026593045568</v>
      </c>
      <c r="BF57" s="5">
        <f t="shared" si="29"/>
        <v>5060.017715840253</v>
      </c>
      <c r="BG57" s="5">
        <f t="shared" si="29"/>
        <v>1835.8891266448022</v>
      </c>
      <c r="BH57" s="5">
        <f t="shared" si="29"/>
        <v>738.8109974294473</v>
      </c>
      <c r="BI57" s="5">
        <f t="shared" si="29"/>
        <v>62.492558380076332</v>
      </c>
      <c r="BJ57" s="5">
        <f t="shared" si="29"/>
        <v>-24.279539388153438</v>
      </c>
      <c r="BK57" s="3"/>
      <c r="BL57" s="3"/>
      <c r="BN57" s="5">
        <f t="shared" si="22"/>
        <v>93021.337178649701</v>
      </c>
      <c r="BO57" s="5">
        <f t="shared" si="23"/>
        <v>34171.103453381525</v>
      </c>
      <c r="BP57" s="5">
        <f t="shared" si="24"/>
        <v>12879.877455505346</v>
      </c>
      <c r="BQ57" s="5">
        <f t="shared" si="25"/>
        <v>4924.6590271049836</v>
      </c>
      <c r="BR57" s="5">
        <f t="shared" si="26"/>
        <v>2217.7272439942976</v>
      </c>
      <c r="BS57" s="5">
        <f t="shared" si="27"/>
        <v>548.97838334940809</v>
      </c>
      <c r="BT57" s="5">
        <f t="shared" si="28"/>
        <v>334.8768138431389</v>
      </c>
      <c r="BX57" s="3">
        <f t="shared" si="31"/>
        <v>92861.337178649701</v>
      </c>
      <c r="BY57" s="3">
        <f t="shared" si="31"/>
        <v>34011.103453381525</v>
      </c>
      <c r="BZ57" s="3">
        <f t="shared" si="31"/>
        <v>12719.877455505346</v>
      </c>
      <c r="CA57" s="3">
        <f t="shared" si="30"/>
        <v>4764.6590271049836</v>
      </c>
      <c r="CB57" s="3">
        <f t="shared" si="30"/>
        <v>2057.7272439942976</v>
      </c>
      <c r="CC57" s="3">
        <f t="shared" si="30"/>
        <v>388.97838334940809</v>
      </c>
      <c r="CD57" s="3">
        <f t="shared" si="30"/>
        <v>174.8768138431389</v>
      </c>
      <c r="CE57" s="3"/>
      <c r="CF57" s="3"/>
    </row>
    <row r="58" spans="1:84" x14ac:dyDescent="0.3">
      <c r="A58">
        <v>54</v>
      </c>
      <c r="B58" t="s">
        <v>55</v>
      </c>
      <c r="C58">
        <v>1.25</v>
      </c>
      <c r="D58">
        <v>0</v>
      </c>
      <c r="E58">
        <v>120</v>
      </c>
      <c r="F58">
        <v>1.4E-2</v>
      </c>
      <c r="G58">
        <v>8</v>
      </c>
      <c r="H58">
        <v>3.3789990132700003E-4</v>
      </c>
      <c r="I58">
        <v>9.3861083701800004E-4</v>
      </c>
      <c r="J58">
        <v>8.3373458831500005E-4</v>
      </c>
      <c r="K58">
        <v>2.315929411986E-3</v>
      </c>
      <c r="L58">
        <v>15.644271467139999</v>
      </c>
      <c r="M58">
        <v>156.44271467140001</v>
      </c>
      <c r="N58">
        <v>16.397601935914199</v>
      </c>
      <c r="O58">
        <v>163.97601935914199</v>
      </c>
      <c r="Q58" s="3">
        <f t="shared" si="0"/>
        <v>3.3789990132656429E-4</v>
      </c>
      <c r="R58" s="3">
        <f t="shared" si="1"/>
        <v>9.3861083701823401E-4</v>
      </c>
      <c r="S58" s="3">
        <f t="shared" si="2"/>
        <v>8.3373458831507952E-4</v>
      </c>
      <c r="T58" s="3">
        <f t="shared" si="3"/>
        <v>2.3159294119863318E-3</v>
      </c>
      <c r="U58" s="3">
        <f t="shared" si="4"/>
        <v>15.644271467139957</v>
      </c>
      <c r="V58" s="3">
        <f t="shared" si="5"/>
        <v>156.44271467139956</v>
      </c>
      <c r="W58" s="3">
        <f t="shared" si="6"/>
        <v>16.397601935914196</v>
      </c>
      <c r="X58" s="3">
        <f t="shared" si="7"/>
        <v>163.97601935914196</v>
      </c>
      <c r="Z58">
        <f t="shared" si="33"/>
        <v>0.99999999999871048</v>
      </c>
      <c r="AA58">
        <f t="shared" si="32"/>
        <v>1.0000000000002494</v>
      </c>
      <c r="AB58">
        <f t="shared" si="32"/>
        <v>1.0000000000000953</v>
      </c>
      <c r="AC58">
        <f t="shared" si="32"/>
        <v>1.0000000000001432</v>
      </c>
      <c r="AD58">
        <f t="shared" si="32"/>
        <v>0.99999999999999722</v>
      </c>
      <c r="AE58">
        <f t="shared" si="32"/>
        <v>0.99999999999999711</v>
      </c>
      <c r="AF58">
        <f t="shared" si="32"/>
        <v>0.99999999999999978</v>
      </c>
      <c r="AG58">
        <f t="shared" si="32"/>
        <v>0.99999999999999978</v>
      </c>
      <c r="AI58">
        <f t="shared" si="13"/>
        <v>0</v>
      </c>
      <c r="AJ58" s="5">
        <f t="shared" si="34"/>
        <v>-119.99966210009867</v>
      </c>
      <c r="AK58" s="5">
        <f t="shared" si="34"/>
        <v>-119.99906138916297</v>
      </c>
      <c r="AL58" s="5">
        <f t="shared" si="34"/>
        <v>-119.99916626541169</v>
      </c>
      <c r="AM58" s="5">
        <f t="shared" si="34"/>
        <v>-119.99768407058801</v>
      </c>
      <c r="AN58" s="5">
        <f t="shared" si="34"/>
        <v>-104.35572853286004</v>
      </c>
      <c r="AO58" s="5">
        <f t="shared" si="34"/>
        <v>36.442714671399557</v>
      </c>
      <c r="AP58" s="5">
        <f t="shared" si="34"/>
        <v>-103.6023980640858</v>
      </c>
      <c r="AQ58" s="5">
        <f t="shared" si="34"/>
        <v>43.976019359141958</v>
      </c>
      <c r="AR58" s="5"/>
      <c r="AT58" s="5">
        <f t="shared" si="15"/>
        <v>1.8772216740364681E-2</v>
      </c>
      <c r="AU58" s="5">
        <f t="shared" si="16"/>
        <v>6.8959163536033517E-3</v>
      </c>
      <c r="AV58" s="5">
        <f t="shared" si="17"/>
        <v>2.5992300102043405E-3</v>
      </c>
      <c r="AW58" s="5">
        <f t="shared" si="18"/>
        <v>9.9382323919577713E-4</v>
      </c>
      <c r="AX58" s="5">
        <f t="shared" si="19"/>
        <v>4.4754953818087974E-4</v>
      </c>
      <c r="AY58" s="5">
        <f t="shared" si="20"/>
        <v>1.1078685289395549E-4</v>
      </c>
      <c r="AZ58" s="5">
        <f t="shared" si="21"/>
        <v>6.7579980265312849E-5</v>
      </c>
      <c r="BD58" s="5">
        <f t="shared" si="29"/>
        <v>-119.98122778325964</v>
      </c>
      <c r="BE58" s="5">
        <f t="shared" si="29"/>
        <v>-119.9931040836464</v>
      </c>
      <c r="BF58" s="5">
        <f t="shared" si="29"/>
        <v>-119.9974007699898</v>
      </c>
      <c r="BG58" s="5">
        <f t="shared" si="29"/>
        <v>-119.9990061767608</v>
      </c>
      <c r="BH58" s="5">
        <f t="shared" si="29"/>
        <v>-119.99955245046182</v>
      </c>
      <c r="BI58" s="5">
        <f t="shared" si="29"/>
        <v>-119.9998892131471</v>
      </c>
      <c r="BJ58" s="5">
        <f t="shared" si="29"/>
        <v>-119.99993242001973</v>
      </c>
      <c r="BK58" s="3"/>
      <c r="BL58" s="3"/>
      <c r="BN58" s="5">
        <f t="shared" si="22"/>
        <v>4.6318588239726642E-2</v>
      </c>
      <c r="BO58" s="5">
        <f t="shared" si="23"/>
        <v>1.7014991598266933E-2</v>
      </c>
      <c r="BP58" s="5">
        <f t="shared" si="24"/>
        <v>6.4133429870390753E-3</v>
      </c>
      <c r="BQ58" s="5">
        <f t="shared" si="25"/>
        <v>2.4521605538678809E-3</v>
      </c>
      <c r="BR58" s="5">
        <f t="shared" si="26"/>
        <v>1.1042842229338802E-3</v>
      </c>
      <c r="BS58" s="5">
        <f t="shared" si="27"/>
        <v>2.733556027262556E-4</v>
      </c>
      <c r="BT58" s="5">
        <f t="shared" si="28"/>
        <v>1.6674691766301592E-4</v>
      </c>
      <c r="BX58" s="3">
        <f t="shared" si="31"/>
        <v>-119.95368141176027</v>
      </c>
      <c r="BY58" s="3">
        <f t="shared" si="31"/>
        <v>-119.98298500840173</v>
      </c>
      <c r="BZ58" s="3">
        <f t="shared" si="31"/>
        <v>-119.99358665701295</v>
      </c>
      <c r="CA58" s="3">
        <f t="shared" si="30"/>
        <v>-119.99754783944613</v>
      </c>
      <c r="CB58" s="3">
        <f t="shared" si="30"/>
        <v>-119.99889571577707</v>
      </c>
      <c r="CC58" s="3">
        <f t="shared" si="30"/>
        <v>-119.99972664439727</v>
      </c>
      <c r="CD58" s="3">
        <f t="shared" si="30"/>
        <v>-119.99983325308234</v>
      </c>
      <c r="CE58" s="3"/>
      <c r="CF58" s="3"/>
    </row>
    <row r="59" spans="1:84" x14ac:dyDescent="0.3">
      <c r="A59">
        <v>55</v>
      </c>
      <c r="B59" t="s">
        <v>56</v>
      </c>
      <c r="C59">
        <v>11</v>
      </c>
      <c r="D59">
        <v>0</v>
      </c>
      <c r="E59">
        <v>250</v>
      </c>
      <c r="F59">
        <v>33</v>
      </c>
      <c r="G59">
        <v>7.5</v>
      </c>
      <c r="H59">
        <v>165417.961608162</v>
      </c>
      <c r="I59">
        <v>459494.33780044998</v>
      </c>
      <c r="J59">
        <v>408152.46047678601</v>
      </c>
      <c r="K59">
        <v>1133756.8346577401</v>
      </c>
      <c r="L59">
        <v>14404.221935982099</v>
      </c>
      <c r="M59">
        <v>144042.219359821</v>
      </c>
      <c r="N59">
        <v>13300.564451586401</v>
      </c>
      <c r="O59">
        <v>133005.644515864</v>
      </c>
      <c r="Q59" s="3">
        <f t="shared" si="0"/>
        <v>165417.96160816195</v>
      </c>
      <c r="R59" s="3">
        <f t="shared" si="1"/>
        <v>459494.33780044987</v>
      </c>
      <c r="S59" s="3">
        <f t="shared" si="2"/>
        <v>408152.46047678642</v>
      </c>
      <c r="T59" s="3">
        <f t="shared" si="3"/>
        <v>1133756.8346577401</v>
      </c>
      <c r="U59" s="3">
        <f t="shared" si="4"/>
        <v>14404.221935982099</v>
      </c>
      <c r="V59" s="3">
        <f t="shared" si="5"/>
        <v>144042.219359821</v>
      </c>
      <c r="W59" s="3">
        <f t="shared" si="6"/>
        <v>13300.564451586441</v>
      </c>
      <c r="X59" s="3">
        <f t="shared" si="7"/>
        <v>133005.64451586441</v>
      </c>
      <c r="Z59">
        <f t="shared" si="33"/>
        <v>0.99999999999999967</v>
      </c>
      <c r="AA59">
        <f t="shared" si="32"/>
        <v>0.99999999999999978</v>
      </c>
      <c r="AB59">
        <f t="shared" si="32"/>
        <v>1.0000000000000009</v>
      </c>
      <c r="AC59">
        <f t="shared" si="32"/>
        <v>1</v>
      </c>
      <c r="AD59">
        <f t="shared" si="32"/>
        <v>1</v>
      </c>
      <c r="AE59">
        <f t="shared" si="32"/>
        <v>1</v>
      </c>
      <c r="AF59">
        <f t="shared" si="32"/>
        <v>1.0000000000000031</v>
      </c>
      <c r="AG59">
        <f t="shared" si="32"/>
        <v>1.0000000000000031</v>
      </c>
      <c r="AI59">
        <f t="shared" si="13"/>
        <v>0</v>
      </c>
      <c r="AJ59" s="5">
        <f t="shared" si="34"/>
        <v>165167.96160816195</v>
      </c>
      <c r="AK59" s="5">
        <f t="shared" si="34"/>
        <v>459244.33780044987</v>
      </c>
      <c r="AL59" s="5">
        <f t="shared" si="34"/>
        <v>407902.46047678642</v>
      </c>
      <c r="AM59" s="5">
        <f t="shared" si="34"/>
        <v>1133506.8346577401</v>
      </c>
      <c r="AN59" s="5">
        <f t="shared" si="34"/>
        <v>14154.221935982099</v>
      </c>
      <c r="AO59" s="5">
        <f t="shared" si="34"/>
        <v>143792.219359821</v>
      </c>
      <c r="AP59" s="5">
        <f t="shared" si="34"/>
        <v>13050.564451586441</v>
      </c>
      <c r="AQ59" s="5">
        <f t="shared" si="34"/>
        <v>132755.64451586441</v>
      </c>
      <c r="AR59" s="5"/>
      <c r="AT59" s="5">
        <f t="shared" si="15"/>
        <v>9189886.7560089976</v>
      </c>
      <c r="AU59" s="5">
        <f t="shared" si="16"/>
        <v>3375876.7675135094</v>
      </c>
      <c r="AV59" s="5">
        <f t="shared" si="17"/>
        <v>1272445.858524323</v>
      </c>
      <c r="AW59" s="5">
        <f t="shared" si="18"/>
        <v>486523.41649459401</v>
      </c>
      <c r="AX59" s="5">
        <f t="shared" si="19"/>
        <v>219096.63789160521</v>
      </c>
      <c r="AY59" s="5">
        <f t="shared" si="20"/>
        <v>54235.39724857769</v>
      </c>
      <c r="AZ59" s="5">
        <f t="shared" si="21"/>
        <v>33083.592321632394</v>
      </c>
      <c r="BD59" s="5">
        <f t="shared" si="29"/>
        <v>9189636.7560089976</v>
      </c>
      <c r="BE59" s="5">
        <f t="shared" si="29"/>
        <v>3375626.7675135094</v>
      </c>
      <c r="BF59" s="5">
        <f t="shared" si="29"/>
        <v>1272195.858524323</v>
      </c>
      <c r="BG59" s="5">
        <f t="shared" si="29"/>
        <v>486273.41649459401</v>
      </c>
      <c r="BH59" s="5">
        <f t="shared" si="29"/>
        <v>218846.63789160521</v>
      </c>
      <c r="BI59" s="5">
        <f t="shared" si="29"/>
        <v>53985.39724857769</v>
      </c>
      <c r="BJ59" s="5">
        <f t="shared" si="29"/>
        <v>32833.592321632394</v>
      </c>
      <c r="BK59" s="3"/>
      <c r="BL59" s="3"/>
      <c r="BN59" s="5">
        <f t="shared" si="22"/>
        <v>22675136.693154804</v>
      </c>
      <c r="BO59" s="5">
        <f t="shared" si="23"/>
        <v>8329642.0505466629</v>
      </c>
      <c r="BP59" s="5">
        <f t="shared" si="24"/>
        <v>3139634.3113598963</v>
      </c>
      <c r="BQ59" s="5">
        <f t="shared" si="25"/>
        <v>1200448.4131670189</v>
      </c>
      <c r="BR59" s="5">
        <f t="shared" si="26"/>
        <v>540599.28539971705</v>
      </c>
      <c r="BS59" s="5">
        <f t="shared" si="27"/>
        <v>133820.47884484802</v>
      </c>
      <c r="BT59" s="5">
        <f t="shared" si="28"/>
        <v>81630.492095357287</v>
      </c>
      <c r="BX59" s="3">
        <f t="shared" si="31"/>
        <v>22674886.693154804</v>
      </c>
      <c r="BY59" s="3">
        <f t="shared" si="31"/>
        <v>8329392.0505466629</v>
      </c>
      <c r="BZ59" s="3">
        <f t="shared" si="31"/>
        <v>3139384.3113598963</v>
      </c>
      <c r="CA59" s="3">
        <f t="shared" si="30"/>
        <v>1200198.4131670189</v>
      </c>
      <c r="CB59" s="3">
        <f t="shared" si="30"/>
        <v>540349.28539971705</v>
      </c>
      <c r="CC59" s="3">
        <f t="shared" si="30"/>
        <v>133570.47884484802</v>
      </c>
      <c r="CD59" s="3">
        <f t="shared" si="30"/>
        <v>81380.492095357287</v>
      </c>
      <c r="CE59" s="3"/>
      <c r="CF59" s="3"/>
    </row>
    <row r="60" spans="1:84" x14ac:dyDescent="0.3">
      <c r="A60">
        <v>56</v>
      </c>
      <c r="B60" t="s">
        <v>57</v>
      </c>
      <c r="C60">
        <v>6.2</v>
      </c>
      <c r="D60">
        <v>0</v>
      </c>
      <c r="E60">
        <v>200</v>
      </c>
      <c r="F60">
        <v>123</v>
      </c>
      <c r="G60">
        <v>1.6</v>
      </c>
      <c r="H60">
        <v>16041522.254661201</v>
      </c>
      <c r="I60">
        <v>44559784.040725403</v>
      </c>
      <c r="J60">
        <v>39580869.661194101</v>
      </c>
      <c r="K60">
        <v>109946860.169984</v>
      </c>
      <c r="L60">
        <v>8930.1251841259691</v>
      </c>
      <c r="M60">
        <v>89301.251841259698</v>
      </c>
      <c r="N60">
        <v>9967.0770688978791</v>
      </c>
      <c r="O60">
        <v>99670.770688978795</v>
      </c>
      <c r="Q60" s="3">
        <f t="shared" si="0"/>
        <v>16041522.254661148</v>
      </c>
      <c r="R60" s="3">
        <f t="shared" si="1"/>
        <v>44559784.040725403</v>
      </c>
      <c r="S60" s="3">
        <f t="shared" si="2"/>
        <v>39580869.661194131</v>
      </c>
      <c r="T60" s="3">
        <f t="shared" si="3"/>
        <v>109946860.1699837</v>
      </c>
      <c r="U60" s="3">
        <f t="shared" si="4"/>
        <v>8930.1251841259709</v>
      </c>
      <c r="V60" s="3">
        <f t="shared" si="5"/>
        <v>89301.251841259727</v>
      </c>
      <c r="W60" s="3">
        <f t="shared" si="6"/>
        <v>9967.0770688978755</v>
      </c>
      <c r="X60" s="3">
        <f t="shared" si="7"/>
        <v>99670.770688978766</v>
      </c>
      <c r="Z60">
        <f t="shared" si="33"/>
        <v>0.99999999999999678</v>
      </c>
      <c r="AA60">
        <f t="shared" si="32"/>
        <v>1</v>
      </c>
      <c r="AB60">
        <f t="shared" si="32"/>
        <v>1.0000000000000007</v>
      </c>
      <c r="AC60">
        <f t="shared" si="32"/>
        <v>0.99999999999999734</v>
      </c>
      <c r="AD60">
        <f t="shared" si="32"/>
        <v>1.0000000000000002</v>
      </c>
      <c r="AE60">
        <f t="shared" si="32"/>
        <v>1.0000000000000002</v>
      </c>
      <c r="AF60">
        <f t="shared" si="32"/>
        <v>0.99999999999999967</v>
      </c>
      <c r="AG60">
        <f t="shared" si="32"/>
        <v>0.99999999999999967</v>
      </c>
      <c r="AI60">
        <f t="shared" si="13"/>
        <v>0</v>
      </c>
      <c r="AJ60" s="5">
        <f t="shared" si="34"/>
        <v>16041322.254661148</v>
      </c>
      <c r="AK60" s="5">
        <f t="shared" si="34"/>
        <v>44559584.040725403</v>
      </c>
      <c r="AL60" s="5">
        <f t="shared" si="34"/>
        <v>39580669.661194131</v>
      </c>
      <c r="AM60" s="5">
        <f t="shared" si="34"/>
        <v>109946660.1699837</v>
      </c>
      <c r="AN60" s="5">
        <f t="shared" si="34"/>
        <v>8730.1251841259709</v>
      </c>
      <c r="AO60" s="5">
        <f t="shared" si="34"/>
        <v>89101.251841259727</v>
      </c>
      <c r="AP60" s="5">
        <f t="shared" si="34"/>
        <v>9767.0770688978755</v>
      </c>
      <c r="AQ60" s="5">
        <f t="shared" si="34"/>
        <v>99470.770688978766</v>
      </c>
      <c r="AR60" s="5"/>
      <c r="AT60" s="5">
        <f t="shared" si="15"/>
        <v>891195680.8145082</v>
      </c>
      <c r="AU60" s="5">
        <f t="shared" si="16"/>
        <v>327378005.19716626</v>
      </c>
      <c r="AV60" s="5">
        <f t="shared" si="17"/>
        <v>123396325.03585501</v>
      </c>
      <c r="AW60" s="5">
        <f t="shared" si="18"/>
        <v>47180947.807826906</v>
      </c>
      <c r="AX60" s="5">
        <f t="shared" si="19"/>
        <v>21247049.343922049</v>
      </c>
      <c r="AY60" s="5">
        <f t="shared" si="20"/>
        <v>5259515.4933315236</v>
      </c>
      <c r="AZ60" s="5">
        <f t="shared" si="21"/>
        <v>3208304.4509322294</v>
      </c>
      <c r="BD60" s="5">
        <f t="shared" si="29"/>
        <v>891195480.8145082</v>
      </c>
      <c r="BE60" s="5">
        <f t="shared" si="29"/>
        <v>327377805.19716626</v>
      </c>
      <c r="BF60" s="5">
        <f t="shared" si="29"/>
        <v>123396125.03585501</v>
      </c>
      <c r="BG60" s="5">
        <f t="shared" si="29"/>
        <v>47180747.807826906</v>
      </c>
      <c r="BH60" s="5">
        <f t="shared" si="29"/>
        <v>21246849.343922049</v>
      </c>
      <c r="BI60" s="5">
        <f t="shared" si="29"/>
        <v>5259315.4933315236</v>
      </c>
      <c r="BJ60" s="5">
        <f t="shared" si="29"/>
        <v>3208104.4509322294</v>
      </c>
      <c r="BK60" s="3"/>
      <c r="BL60" s="3"/>
      <c r="BN60" s="5">
        <f t="shared" si="22"/>
        <v>2198937203.3996739</v>
      </c>
      <c r="BO60" s="5">
        <f t="shared" si="23"/>
        <v>807772850.22845161</v>
      </c>
      <c r="BP60" s="5">
        <f t="shared" si="24"/>
        <v>304468228.16303188</v>
      </c>
      <c r="BQ60" s="5">
        <f t="shared" si="25"/>
        <v>116414322.53292391</v>
      </c>
      <c r="BR60" s="5">
        <f t="shared" si="26"/>
        <v>52424992.928733937</v>
      </c>
      <c r="BS60" s="5">
        <f t="shared" si="27"/>
        <v>12977334.315145617</v>
      </c>
      <c r="BT60" s="5">
        <f t="shared" si="28"/>
        <v>7916173.9322388265</v>
      </c>
      <c r="BX60" s="3">
        <f t="shared" si="31"/>
        <v>2198937003.3996739</v>
      </c>
      <c r="BY60" s="3">
        <f t="shared" si="31"/>
        <v>807772650.22845161</v>
      </c>
      <c r="BZ60" s="3">
        <f t="shared" si="31"/>
        <v>304468028.16303188</v>
      </c>
      <c r="CA60" s="3">
        <f t="shared" si="30"/>
        <v>116414122.53292391</v>
      </c>
      <c r="CB60" s="3">
        <f t="shared" si="30"/>
        <v>52424792.928733937</v>
      </c>
      <c r="CC60" s="3">
        <f t="shared" si="30"/>
        <v>12977134.315145617</v>
      </c>
      <c r="CD60" s="3">
        <f t="shared" si="30"/>
        <v>7915973.9322388265</v>
      </c>
      <c r="CE60" s="3"/>
      <c r="CF60" s="3"/>
    </row>
    <row r="61" spans="1:84" x14ac:dyDescent="0.3">
      <c r="A61">
        <v>57</v>
      </c>
      <c r="B61" t="s">
        <v>58</v>
      </c>
      <c r="C61">
        <v>17.5</v>
      </c>
      <c r="D61">
        <v>0</v>
      </c>
      <c r="E61">
        <v>600</v>
      </c>
      <c r="F61">
        <v>90</v>
      </c>
      <c r="G61">
        <v>8</v>
      </c>
      <c r="H61">
        <v>2736989.20074517</v>
      </c>
      <c r="I61">
        <v>7602747.7798477001</v>
      </c>
      <c r="J61">
        <v>6753250.1653521396</v>
      </c>
      <c r="K61">
        <v>18759028.237089299</v>
      </c>
      <c r="L61">
        <v>47587.8910432517</v>
      </c>
      <c r="M61">
        <v>475878.910432517</v>
      </c>
      <c r="N61">
        <v>44613.957873764899</v>
      </c>
      <c r="O61">
        <v>446139.57873764902</v>
      </c>
      <c r="Q61" s="3">
        <f t="shared" si="0"/>
        <v>2736989.20074517</v>
      </c>
      <c r="R61" s="3">
        <f t="shared" si="1"/>
        <v>7602747.7798476946</v>
      </c>
      <c r="S61" s="3">
        <f t="shared" si="2"/>
        <v>6753250.1653521433</v>
      </c>
      <c r="T61" s="3">
        <f t="shared" si="3"/>
        <v>18759028.237089287</v>
      </c>
      <c r="U61" s="3">
        <f t="shared" si="4"/>
        <v>47587.891043251671</v>
      </c>
      <c r="V61" s="3">
        <f t="shared" si="5"/>
        <v>475878.91043251671</v>
      </c>
      <c r="W61" s="3">
        <f t="shared" si="6"/>
        <v>44613.957873764921</v>
      </c>
      <c r="X61" s="3">
        <f t="shared" si="7"/>
        <v>446139.57873764919</v>
      </c>
      <c r="Z61">
        <f t="shared" si="33"/>
        <v>1</v>
      </c>
      <c r="AA61">
        <f t="shared" si="32"/>
        <v>0.99999999999999922</v>
      </c>
      <c r="AB61">
        <f t="shared" si="32"/>
        <v>1.0000000000000004</v>
      </c>
      <c r="AC61">
        <f t="shared" si="32"/>
        <v>0.99999999999999944</v>
      </c>
      <c r="AD61">
        <f t="shared" si="32"/>
        <v>0.99999999999999933</v>
      </c>
      <c r="AE61">
        <f t="shared" si="32"/>
        <v>0.99999999999999933</v>
      </c>
      <c r="AF61">
        <f t="shared" si="32"/>
        <v>1.0000000000000004</v>
      </c>
      <c r="AG61">
        <f t="shared" si="32"/>
        <v>1.0000000000000004</v>
      </c>
      <c r="AI61">
        <f t="shared" si="13"/>
        <v>0</v>
      </c>
      <c r="AJ61" s="5">
        <f t="shared" si="34"/>
        <v>2736389.20074517</v>
      </c>
      <c r="AK61" s="5">
        <f t="shared" si="34"/>
        <v>7602147.7798476946</v>
      </c>
      <c r="AL61" s="5">
        <f t="shared" si="34"/>
        <v>6752650.1653521433</v>
      </c>
      <c r="AM61" s="5">
        <f t="shared" si="34"/>
        <v>18758428.237089287</v>
      </c>
      <c r="AN61" s="5">
        <f t="shared" si="34"/>
        <v>46987.891043251671</v>
      </c>
      <c r="AO61" s="5">
        <f t="shared" si="34"/>
        <v>475278.91043251671</v>
      </c>
      <c r="AP61" s="5">
        <f t="shared" si="34"/>
        <v>44013.957873764921</v>
      </c>
      <c r="AQ61" s="5">
        <f t="shared" si="34"/>
        <v>445539.57873764919</v>
      </c>
      <c r="AR61" s="5"/>
      <c r="AT61" s="5">
        <f t="shared" si="15"/>
        <v>152054955.5969539</v>
      </c>
      <c r="AU61" s="5">
        <f t="shared" si="16"/>
        <v>55856922.464187153</v>
      </c>
      <c r="AV61" s="5">
        <f t="shared" si="17"/>
        <v>21053763.082655158</v>
      </c>
      <c r="AW61" s="5">
        <f t="shared" si="18"/>
        <v>8049968.2374857944</v>
      </c>
      <c r="AX61" s="5">
        <f t="shared" si="19"/>
        <v>3625151.2592651253</v>
      </c>
      <c r="AY61" s="5">
        <f t="shared" si="20"/>
        <v>897373.50844103936</v>
      </c>
      <c r="AZ61" s="5">
        <f t="shared" si="21"/>
        <v>547397.84014903405</v>
      </c>
      <c r="BD61" s="5">
        <f t="shared" si="29"/>
        <v>152054355.5969539</v>
      </c>
      <c r="BE61" s="5">
        <f t="shared" si="29"/>
        <v>55856322.464187153</v>
      </c>
      <c r="BF61" s="5">
        <f t="shared" si="29"/>
        <v>21053163.082655158</v>
      </c>
      <c r="BG61" s="5">
        <f t="shared" si="29"/>
        <v>8049368.2374857944</v>
      </c>
      <c r="BH61" s="5">
        <f t="shared" si="29"/>
        <v>3624551.2592651253</v>
      </c>
      <c r="BI61" s="5">
        <f t="shared" si="29"/>
        <v>896773.50844103936</v>
      </c>
      <c r="BJ61" s="5">
        <f t="shared" si="29"/>
        <v>546797.84014903405</v>
      </c>
      <c r="BK61" s="3"/>
      <c r="BL61" s="3"/>
      <c r="BN61" s="5">
        <f t="shared" si="22"/>
        <v>375180564.74178576</v>
      </c>
      <c r="BO61" s="5">
        <f t="shared" si="23"/>
        <v>137821431.9459621</v>
      </c>
      <c r="BP61" s="5">
        <f t="shared" si="24"/>
        <v>51948078.195016496</v>
      </c>
      <c r="BQ61" s="5">
        <f t="shared" si="25"/>
        <v>19862500.486329831</v>
      </c>
      <c r="BR61" s="5">
        <f t="shared" si="26"/>
        <v>8944702.2057644278</v>
      </c>
      <c r="BS61" s="5">
        <f t="shared" si="27"/>
        <v>2214180.38208267</v>
      </c>
      <c r="BT61" s="5">
        <f t="shared" si="28"/>
        <v>1350650.0330704288</v>
      </c>
      <c r="BX61" s="3">
        <f t="shared" si="31"/>
        <v>375179964.74178576</v>
      </c>
      <c r="BY61" s="3">
        <f t="shared" si="31"/>
        <v>137820831.9459621</v>
      </c>
      <c r="BZ61" s="3">
        <f t="shared" si="31"/>
        <v>51947478.195016496</v>
      </c>
      <c r="CA61" s="3">
        <f t="shared" si="30"/>
        <v>19861900.486329831</v>
      </c>
      <c r="CB61" s="3">
        <f t="shared" si="30"/>
        <v>8944102.2057644278</v>
      </c>
      <c r="CC61" s="3">
        <f t="shared" si="30"/>
        <v>2213580.38208267</v>
      </c>
      <c r="CD61" s="3">
        <f t="shared" si="30"/>
        <v>1350050.0330704288</v>
      </c>
      <c r="CE61" s="3"/>
      <c r="CF61" s="3"/>
    </row>
    <row r="62" spans="1:84" x14ac:dyDescent="0.3">
      <c r="A62">
        <v>58</v>
      </c>
      <c r="B62" t="s">
        <v>59</v>
      </c>
      <c r="C62">
        <v>3.75</v>
      </c>
      <c r="D62">
        <v>0</v>
      </c>
      <c r="E62">
        <v>500</v>
      </c>
      <c r="F62">
        <v>230</v>
      </c>
      <c r="G62">
        <v>0.6</v>
      </c>
      <c r="H62">
        <v>145917590.042247</v>
      </c>
      <c r="I62">
        <v>405326639.00624198</v>
      </c>
      <c r="J62">
        <v>360037222.21932799</v>
      </c>
      <c r="K62">
        <v>1000103395.05369</v>
      </c>
      <c r="L62">
        <v>4180.7465905436902</v>
      </c>
      <c r="M62">
        <v>41807.465905436897</v>
      </c>
      <c r="N62">
        <v>5904.5174427114598</v>
      </c>
      <c r="O62">
        <v>59045.174427114602</v>
      </c>
      <c r="Q62" s="3">
        <f t="shared" si="0"/>
        <v>145917590.04224694</v>
      </c>
      <c r="R62" s="3">
        <f t="shared" si="1"/>
        <v>405326639.0062415</v>
      </c>
      <c r="S62" s="3">
        <f t="shared" si="2"/>
        <v>360037222.21932817</v>
      </c>
      <c r="T62" s="3">
        <f t="shared" si="3"/>
        <v>1000103395.0536895</v>
      </c>
      <c r="U62" s="3">
        <f t="shared" si="4"/>
        <v>4180.7465905436939</v>
      </c>
      <c r="V62" s="3">
        <f t="shared" si="5"/>
        <v>41807.46590543694</v>
      </c>
      <c r="W62" s="3">
        <f t="shared" si="6"/>
        <v>5904.5174427114625</v>
      </c>
      <c r="X62" s="3">
        <f t="shared" si="7"/>
        <v>59045.174427114631</v>
      </c>
      <c r="Z62">
        <f t="shared" si="33"/>
        <v>0.99999999999999956</v>
      </c>
      <c r="AA62">
        <f t="shared" si="32"/>
        <v>0.99999999999999878</v>
      </c>
      <c r="AB62">
        <f t="shared" si="32"/>
        <v>1.0000000000000004</v>
      </c>
      <c r="AC62">
        <f t="shared" si="32"/>
        <v>0.99999999999999956</v>
      </c>
      <c r="AD62">
        <f t="shared" si="32"/>
        <v>1.0000000000000009</v>
      </c>
      <c r="AE62">
        <f t="shared" si="32"/>
        <v>1.0000000000000011</v>
      </c>
      <c r="AF62">
        <f t="shared" si="32"/>
        <v>1.0000000000000004</v>
      </c>
      <c r="AG62">
        <f t="shared" si="32"/>
        <v>1.0000000000000004</v>
      </c>
      <c r="AI62">
        <f t="shared" si="13"/>
        <v>0</v>
      </c>
      <c r="AJ62" s="5">
        <f t="shared" si="34"/>
        <v>145917090.04224694</v>
      </c>
      <c r="AK62" s="5">
        <f t="shared" si="34"/>
        <v>405326139.0062415</v>
      </c>
      <c r="AL62" s="5">
        <f t="shared" si="34"/>
        <v>360036722.21932817</v>
      </c>
      <c r="AM62" s="5">
        <f t="shared" si="34"/>
        <v>1000102895.0536895</v>
      </c>
      <c r="AN62" s="5">
        <f t="shared" si="34"/>
        <v>3680.7465905436939</v>
      </c>
      <c r="AO62" s="5">
        <f t="shared" si="34"/>
        <v>41307.46590543694</v>
      </c>
      <c r="AP62" s="5">
        <f t="shared" si="34"/>
        <v>5404.5174427114625</v>
      </c>
      <c r="AQ62" s="5">
        <f t="shared" si="34"/>
        <v>58545.174427114631</v>
      </c>
      <c r="AR62" s="5"/>
      <c r="AT62" s="5">
        <f t="shared" si="15"/>
        <v>8106532780.1248302</v>
      </c>
      <c r="AU62" s="5">
        <f t="shared" si="16"/>
        <v>2977910000.8621821</v>
      </c>
      <c r="AV62" s="5">
        <f t="shared" si="17"/>
        <v>1122443000.3249764</v>
      </c>
      <c r="AW62" s="5">
        <f t="shared" si="18"/>
        <v>429169382.47719687</v>
      </c>
      <c r="AX62" s="5">
        <f t="shared" si="19"/>
        <v>193268331.18178397</v>
      </c>
      <c r="AY62" s="5">
        <f t="shared" si="20"/>
        <v>47841832.800736703</v>
      </c>
      <c r="AZ62" s="5">
        <f t="shared" si="21"/>
        <v>29183518.008449383</v>
      </c>
      <c r="BD62" s="5">
        <f t="shared" si="29"/>
        <v>8106532280.1248302</v>
      </c>
      <c r="BE62" s="5">
        <f t="shared" si="29"/>
        <v>2977909500.8621821</v>
      </c>
      <c r="BF62" s="5">
        <f t="shared" si="29"/>
        <v>1122442500.3249764</v>
      </c>
      <c r="BG62" s="5">
        <f t="shared" si="29"/>
        <v>429168882.47719687</v>
      </c>
      <c r="BH62" s="5">
        <f t="shared" si="29"/>
        <v>193267831.18178397</v>
      </c>
      <c r="BI62" s="5">
        <f t="shared" si="29"/>
        <v>47841332.800736703</v>
      </c>
      <c r="BJ62" s="5">
        <f t="shared" si="29"/>
        <v>29183018.008449383</v>
      </c>
      <c r="BK62" s="3"/>
      <c r="BL62" s="3"/>
      <c r="BN62" s="5">
        <f t="shared" si="22"/>
        <v>20002067901.073788</v>
      </c>
      <c r="BO62" s="5">
        <f t="shared" si="23"/>
        <v>7347698412.6393509</v>
      </c>
      <c r="BP62" s="5">
        <f t="shared" si="24"/>
        <v>2769517093.9948325</v>
      </c>
      <c r="BQ62" s="5">
        <f t="shared" si="25"/>
        <v>1058933006.5274358</v>
      </c>
      <c r="BR62" s="5">
        <f t="shared" si="26"/>
        <v>476870493.00573266</v>
      </c>
      <c r="BS62" s="5">
        <f t="shared" si="27"/>
        <v>118044990.89158303</v>
      </c>
      <c r="BT62" s="5">
        <f t="shared" si="28"/>
        <v>72007444.443865642</v>
      </c>
      <c r="BX62" s="3">
        <f t="shared" si="31"/>
        <v>20002067401.073788</v>
      </c>
      <c r="BY62" s="3">
        <f t="shared" si="31"/>
        <v>7347697912.6393509</v>
      </c>
      <c r="BZ62" s="3">
        <f t="shared" si="31"/>
        <v>2769516593.9948325</v>
      </c>
      <c r="CA62" s="3">
        <f t="shared" si="30"/>
        <v>1058932506.5274358</v>
      </c>
      <c r="CB62" s="3">
        <f t="shared" si="30"/>
        <v>476869993.00573266</v>
      </c>
      <c r="CC62" s="3">
        <f t="shared" si="30"/>
        <v>118044490.89158303</v>
      </c>
      <c r="CD62" s="3">
        <f t="shared" si="30"/>
        <v>72006944.443865642</v>
      </c>
      <c r="CE62" s="3"/>
      <c r="CF62" s="3"/>
    </row>
    <row r="63" spans="1:84" x14ac:dyDescent="0.3">
      <c r="A63">
        <v>59</v>
      </c>
      <c r="B63" t="s">
        <v>60</v>
      </c>
      <c r="C63">
        <v>30</v>
      </c>
      <c r="D63">
        <v>0</v>
      </c>
      <c r="E63">
        <v>300</v>
      </c>
      <c r="F63">
        <v>0.4</v>
      </c>
      <c r="G63">
        <v>8</v>
      </c>
      <c r="H63">
        <v>158.88191278702101</v>
      </c>
      <c r="I63">
        <v>441.33864663061502</v>
      </c>
      <c r="J63">
        <v>392.02540642407001</v>
      </c>
      <c r="K63">
        <v>1088.95946228908</v>
      </c>
      <c r="L63">
        <v>14130.472386323599</v>
      </c>
      <c r="M63">
        <v>141304.72386323599</v>
      </c>
      <c r="N63">
        <v>25821.556018480602</v>
      </c>
      <c r="O63">
        <v>258215.560184806</v>
      </c>
      <c r="Q63" s="3">
        <f t="shared" si="0"/>
        <v>158.88191278702124</v>
      </c>
      <c r="R63" s="3">
        <f t="shared" si="1"/>
        <v>441.33864663061462</v>
      </c>
      <c r="S63" s="3">
        <f t="shared" si="2"/>
        <v>392.02540642407007</v>
      </c>
      <c r="T63" s="3">
        <f t="shared" si="3"/>
        <v>1088.9594622890836</v>
      </c>
      <c r="U63" s="3">
        <f t="shared" si="4"/>
        <v>14130.472386323576</v>
      </c>
      <c r="V63" s="3">
        <f t="shared" si="5"/>
        <v>141304.72386323579</v>
      </c>
      <c r="W63" s="3">
        <f t="shared" si="6"/>
        <v>25821.556018480565</v>
      </c>
      <c r="X63" s="3">
        <f t="shared" si="7"/>
        <v>258215.56018480565</v>
      </c>
      <c r="Z63">
        <f t="shared" si="33"/>
        <v>1.0000000000000013</v>
      </c>
      <c r="AA63">
        <f t="shared" si="32"/>
        <v>0.99999999999999911</v>
      </c>
      <c r="AB63">
        <f t="shared" si="32"/>
        <v>1.0000000000000002</v>
      </c>
      <c r="AC63">
        <f t="shared" si="32"/>
        <v>1.0000000000000033</v>
      </c>
      <c r="AD63">
        <f t="shared" si="32"/>
        <v>0.99999999999999833</v>
      </c>
      <c r="AE63">
        <f t="shared" si="32"/>
        <v>0.99999999999999856</v>
      </c>
      <c r="AF63">
        <f t="shared" si="32"/>
        <v>0.99999999999999856</v>
      </c>
      <c r="AG63">
        <f t="shared" si="32"/>
        <v>0.99999999999999867</v>
      </c>
      <c r="AI63">
        <f t="shared" si="13"/>
        <v>0</v>
      </c>
      <c r="AJ63" s="5">
        <f t="shared" si="34"/>
        <v>-141.11808721297876</v>
      </c>
      <c r="AK63" s="5">
        <f t="shared" si="34"/>
        <v>141.33864663061462</v>
      </c>
      <c r="AL63" s="5">
        <f t="shared" si="34"/>
        <v>92.02540642407007</v>
      </c>
      <c r="AM63" s="5">
        <f t="shared" si="34"/>
        <v>788.9594622890836</v>
      </c>
      <c r="AN63" s="5">
        <f t="shared" si="34"/>
        <v>13830.472386323576</v>
      </c>
      <c r="AO63" s="5">
        <f t="shared" si="34"/>
        <v>141004.72386323579</v>
      </c>
      <c r="AP63" s="5">
        <f t="shared" si="34"/>
        <v>25521.556018480565</v>
      </c>
      <c r="AQ63" s="5">
        <f t="shared" si="34"/>
        <v>257915.56018480565</v>
      </c>
      <c r="AR63" s="5"/>
      <c r="AT63" s="5">
        <f t="shared" si="15"/>
        <v>8826.7729326122917</v>
      </c>
      <c r="AU63" s="5">
        <f t="shared" si="16"/>
        <v>3242.4880160616576</v>
      </c>
      <c r="AV63" s="5">
        <f t="shared" si="17"/>
        <v>1222.1685599001635</v>
      </c>
      <c r="AW63" s="5">
        <f t="shared" si="18"/>
        <v>467.29974349123898</v>
      </c>
      <c r="AX63" s="5">
        <f t="shared" si="19"/>
        <v>210.43961958545856</v>
      </c>
      <c r="AY63" s="5">
        <f t="shared" si="20"/>
        <v>52.092430421974186</v>
      </c>
      <c r="AZ63" s="5">
        <f t="shared" si="21"/>
        <v>31.776382557404247</v>
      </c>
      <c r="BD63" s="5">
        <f t="shared" si="29"/>
        <v>8526.7729326122917</v>
      </c>
      <c r="BE63" s="5">
        <f t="shared" si="29"/>
        <v>2942.4880160616576</v>
      </c>
      <c r="BF63" s="5">
        <f t="shared" si="29"/>
        <v>922.16855990016347</v>
      </c>
      <c r="BG63" s="5">
        <f t="shared" si="29"/>
        <v>167.29974349123898</v>
      </c>
      <c r="BH63" s="5">
        <f t="shared" si="29"/>
        <v>-89.560380414541441</v>
      </c>
      <c r="BI63" s="5">
        <f t="shared" si="29"/>
        <v>-247.9075695780258</v>
      </c>
      <c r="BJ63" s="5">
        <f t="shared" si="29"/>
        <v>-268.22361744259575</v>
      </c>
      <c r="BK63" s="3"/>
      <c r="BL63" s="3"/>
      <c r="BN63" s="5">
        <f t="shared" si="22"/>
        <v>21779.189245781672</v>
      </c>
      <c r="BO63" s="5">
        <f t="shared" si="23"/>
        <v>8000.5184984504103</v>
      </c>
      <c r="BP63" s="5">
        <f t="shared" si="24"/>
        <v>3015.5800494159239</v>
      </c>
      <c r="BQ63" s="5">
        <f t="shared" si="25"/>
        <v>1153.0159012472648</v>
      </c>
      <c r="BR63" s="5">
        <f t="shared" si="26"/>
        <v>519.238948906053</v>
      </c>
      <c r="BS63" s="5">
        <f t="shared" si="27"/>
        <v>128.53292013903939</v>
      </c>
      <c r="BT63" s="5">
        <f t="shared" si="28"/>
        <v>78.405081284814017</v>
      </c>
      <c r="BX63" s="3">
        <f t="shared" si="31"/>
        <v>21479.189245781672</v>
      </c>
      <c r="BY63" s="3">
        <f t="shared" si="31"/>
        <v>7700.5184984504103</v>
      </c>
      <c r="BZ63" s="3">
        <f t="shared" si="31"/>
        <v>2715.5800494159239</v>
      </c>
      <c r="CA63" s="3">
        <f t="shared" si="30"/>
        <v>853.01590124726476</v>
      </c>
      <c r="CB63" s="3">
        <f t="shared" si="30"/>
        <v>219.238948906053</v>
      </c>
      <c r="CC63" s="3">
        <f t="shared" si="30"/>
        <v>-171.46707986096061</v>
      </c>
      <c r="CD63" s="3">
        <f t="shared" si="30"/>
        <v>-221.594918715186</v>
      </c>
      <c r="CE63" s="3"/>
      <c r="CF63" s="3"/>
    </row>
    <row r="64" spans="1:84" x14ac:dyDescent="0.3">
      <c r="A64">
        <v>60</v>
      </c>
      <c r="B64" t="s">
        <v>61</v>
      </c>
      <c r="C64">
        <v>3</v>
      </c>
      <c r="D64">
        <v>0</v>
      </c>
      <c r="E64">
        <v>600</v>
      </c>
      <c r="F64">
        <v>0.01</v>
      </c>
      <c r="G64">
        <v>8</v>
      </c>
      <c r="H64">
        <v>9.9301195491900002E-4</v>
      </c>
      <c r="I64">
        <v>2.7583665414410001E-3</v>
      </c>
      <c r="J64">
        <v>2.4501587901500001E-3</v>
      </c>
      <c r="K64">
        <v>6.8059966393069996E-3</v>
      </c>
      <c r="L64">
        <v>89.541020823366097</v>
      </c>
      <c r="M64">
        <v>895.41020823366102</v>
      </c>
      <c r="N64">
        <v>85.381624208599305</v>
      </c>
      <c r="O64">
        <v>853.81624208599305</v>
      </c>
      <c r="Q64" s="3">
        <f t="shared" si="0"/>
        <v>9.9301195491888292E-4</v>
      </c>
      <c r="R64" s="3">
        <f t="shared" si="1"/>
        <v>2.7583665414413414E-3</v>
      </c>
      <c r="S64" s="3">
        <f t="shared" si="2"/>
        <v>2.4501587901504382E-3</v>
      </c>
      <c r="T64" s="3">
        <f t="shared" si="3"/>
        <v>6.8059966393067724E-3</v>
      </c>
      <c r="U64" s="3">
        <f t="shared" si="4"/>
        <v>89.541020823366125</v>
      </c>
      <c r="V64" s="3">
        <f t="shared" si="5"/>
        <v>895.41020823366125</v>
      </c>
      <c r="W64" s="3">
        <f t="shared" si="6"/>
        <v>85.381624208599277</v>
      </c>
      <c r="X64" s="3">
        <f t="shared" si="7"/>
        <v>853.81624208599283</v>
      </c>
      <c r="Z64">
        <f t="shared" si="33"/>
        <v>0.99999999999988209</v>
      </c>
      <c r="AA64">
        <f t="shared" si="32"/>
        <v>1.0000000000001237</v>
      </c>
      <c r="AB64">
        <f t="shared" si="32"/>
        <v>1.0000000000001787</v>
      </c>
      <c r="AC64">
        <f t="shared" si="32"/>
        <v>0.99999999999996658</v>
      </c>
      <c r="AD64">
        <f t="shared" si="32"/>
        <v>1.0000000000000002</v>
      </c>
      <c r="AE64">
        <f t="shared" si="32"/>
        <v>1.0000000000000002</v>
      </c>
      <c r="AF64">
        <f t="shared" si="32"/>
        <v>0.99999999999999967</v>
      </c>
      <c r="AG64">
        <f t="shared" si="32"/>
        <v>0.99999999999999978</v>
      </c>
      <c r="AI64">
        <f t="shared" si="13"/>
        <v>0</v>
      </c>
      <c r="AJ64" s="5">
        <f t="shared" si="34"/>
        <v>-599.99900698804504</v>
      </c>
      <c r="AK64" s="5">
        <f t="shared" si="34"/>
        <v>-599.99724163345854</v>
      </c>
      <c r="AL64" s="5">
        <f t="shared" si="34"/>
        <v>-599.99754984120989</v>
      </c>
      <c r="AM64" s="5">
        <f t="shared" si="34"/>
        <v>-599.99319400336071</v>
      </c>
      <c r="AN64" s="5">
        <f t="shared" si="34"/>
        <v>-510.45897917663387</v>
      </c>
      <c r="AO64" s="5">
        <f t="shared" si="34"/>
        <v>295.41020823366125</v>
      </c>
      <c r="AP64" s="5">
        <f t="shared" si="34"/>
        <v>-514.61837579140069</v>
      </c>
      <c r="AQ64" s="5">
        <f t="shared" si="34"/>
        <v>253.81624208599283</v>
      </c>
      <c r="AR64" s="5"/>
      <c r="AT64" s="5">
        <f t="shared" si="15"/>
        <v>5.5167330828826827E-2</v>
      </c>
      <c r="AU64" s="5">
        <f t="shared" si="16"/>
        <v>2.0265550100385363E-2</v>
      </c>
      <c r="AV64" s="5">
        <f t="shared" si="17"/>
        <v>7.6385534993760234E-3</v>
      </c>
      <c r="AW64" s="5">
        <f t="shared" si="18"/>
        <v>2.9206233968202436E-3</v>
      </c>
      <c r="AX64" s="5">
        <f t="shared" si="19"/>
        <v>1.3152476224091161E-3</v>
      </c>
      <c r="AY64" s="5">
        <f t="shared" si="20"/>
        <v>3.2557769013733862E-4</v>
      </c>
      <c r="AZ64" s="5">
        <f t="shared" si="21"/>
        <v>1.9860239098377658E-4</v>
      </c>
      <c r="BD64" s="5">
        <f t="shared" si="29"/>
        <v>-599.94483266917121</v>
      </c>
      <c r="BE64" s="5">
        <f t="shared" si="29"/>
        <v>-599.97973444989964</v>
      </c>
      <c r="BF64" s="5">
        <f t="shared" si="29"/>
        <v>-599.99236144650058</v>
      </c>
      <c r="BG64" s="5">
        <f t="shared" si="29"/>
        <v>-599.99707937660321</v>
      </c>
      <c r="BH64" s="5">
        <f t="shared" si="29"/>
        <v>-599.99868475237759</v>
      </c>
      <c r="BI64" s="5">
        <f t="shared" si="29"/>
        <v>-599.99967442230991</v>
      </c>
      <c r="BJ64" s="5">
        <f t="shared" si="29"/>
        <v>-599.99980139760896</v>
      </c>
      <c r="BK64" s="3"/>
      <c r="BL64" s="3"/>
      <c r="BN64" s="5">
        <f t="shared" si="22"/>
        <v>0.13611993278613546</v>
      </c>
      <c r="BO64" s="5">
        <f t="shared" si="23"/>
        <v>5.0003240615315067E-2</v>
      </c>
      <c r="BP64" s="5">
        <f t="shared" si="24"/>
        <v>1.8847375308849525E-2</v>
      </c>
      <c r="BQ64" s="5">
        <f t="shared" si="25"/>
        <v>7.2063493827954055E-3</v>
      </c>
      <c r="BR64" s="5">
        <f t="shared" si="26"/>
        <v>3.2452434306628314E-3</v>
      </c>
      <c r="BS64" s="5">
        <f t="shared" si="27"/>
        <v>8.033307508689961E-4</v>
      </c>
      <c r="BT64" s="5">
        <f t="shared" si="28"/>
        <v>4.9003175803008763E-4</v>
      </c>
      <c r="BX64" s="3">
        <f t="shared" si="31"/>
        <v>-599.86388006721381</v>
      </c>
      <c r="BY64" s="3">
        <f t="shared" si="31"/>
        <v>-599.9499967593847</v>
      </c>
      <c r="BZ64" s="3">
        <f t="shared" si="31"/>
        <v>-599.98115262469116</v>
      </c>
      <c r="CA64" s="3">
        <f t="shared" si="30"/>
        <v>-599.99279365061716</v>
      </c>
      <c r="CB64" s="3">
        <f t="shared" si="30"/>
        <v>-599.99675475656932</v>
      </c>
      <c r="CC64" s="3">
        <f t="shared" si="30"/>
        <v>-599.99919666924916</v>
      </c>
      <c r="CD64" s="3">
        <f t="shared" si="30"/>
        <v>-599.99950996824202</v>
      </c>
      <c r="CE64" s="3"/>
      <c r="CF64" s="3"/>
    </row>
    <row r="65" spans="1:84" x14ac:dyDescent="0.3">
      <c r="A65">
        <v>61</v>
      </c>
      <c r="B65" t="s">
        <v>62</v>
      </c>
      <c r="C65">
        <v>10</v>
      </c>
      <c r="D65">
        <v>0</v>
      </c>
      <c r="E65">
        <v>100</v>
      </c>
      <c r="F65">
        <v>0.01</v>
      </c>
      <c r="G65">
        <v>4</v>
      </c>
      <c r="H65">
        <v>4.4133864663062003E-2</v>
      </c>
      <c r="I65">
        <v>0.122594068508504</v>
      </c>
      <c r="J65">
        <v>0.108895946228908</v>
      </c>
      <c r="K65">
        <v>0.30248873952474498</v>
      </c>
      <c r="L65">
        <v>1010.71457046484</v>
      </c>
      <c r="M65">
        <v>10107.145704648399</v>
      </c>
      <c r="N65">
        <v>1167.96788496369</v>
      </c>
      <c r="O65">
        <v>11679.678849636901</v>
      </c>
      <c r="Q65" s="3">
        <f t="shared" si="0"/>
        <v>4.4133864663061462E-2</v>
      </c>
      <c r="R65" s="3">
        <f t="shared" si="1"/>
        <v>0.12259406850850406</v>
      </c>
      <c r="S65" s="3">
        <f t="shared" si="2"/>
        <v>0.10889594622890836</v>
      </c>
      <c r="T65" s="3">
        <f t="shared" si="3"/>
        <v>0.30248873952474542</v>
      </c>
      <c r="U65" s="3">
        <f t="shared" si="4"/>
        <v>1010.7145704648352</v>
      </c>
      <c r="V65" s="3">
        <f t="shared" si="5"/>
        <v>10107.145704648352</v>
      </c>
      <c r="W65" s="3">
        <f t="shared" si="6"/>
        <v>1167.9678849636896</v>
      </c>
      <c r="X65" s="3">
        <f t="shared" si="7"/>
        <v>11679.678849636895</v>
      </c>
      <c r="Z65">
        <f t="shared" si="33"/>
        <v>0.99999999999998779</v>
      </c>
      <c r="AA65">
        <f t="shared" si="32"/>
        <v>1.0000000000000004</v>
      </c>
      <c r="AB65">
        <f t="shared" si="32"/>
        <v>1.0000000000000033</v>
      </c>
      <c r="AC65">
        <f t="shared" si="32"/>
        <v>1.0000000000000016</v>
      </c>
      <c r="AD65">
        <f t="shared" si="32"/>
        <v>0.99999999999999523</v>
      </c>
      <c r="AE65">
        <f t="shared" si="32"/>
        <v>0.99999999999999534</v>
      </c>
      <c r="AF65">
        <f t="shared" si="32"/>
        <v>0.99999999999999956</v>
      </c>
      <c r="AG65">
        <f t="shared" si="32"/>
        <v>0.99999999999999956</v>
      </c>
      <c r="AI65">
        <f t="shared" si="13"/>
        <v>0</v>
      </c>
      <c r="AJ65" s="5">
        <f t="shared" si="34"/>
        <v>-99.955866135336933</v>
      </c>
      <c r="AK65" s="5">
        <f t="shared" si="34"/>
        <v>-99.877405931491495</v>
      </c>
      <c r="AL65" s="5">
        <f t="shared" si="34"/>
        <v>-99.891104053771087</v>
      </c>
      <c r="AM65" s="5">
        <f t="shared" si="34"/>
        <v>-99.697511260475252</v>
      </c>
      <c r="AN65" s="5">
        <f t="shared" si="34"/>
        <v>910.71457046483522</v>
      </c>
      <c r="AO65" s="5">
        <f t="shared" si="34"/>
        <v>10007.145704648352</v>
      </c>
      <c r="AP65" s="5">
        <f t="shared" si="34"/>
        <v>1067.9678849636896</v>
      </c>
      <c r="AQ65" s="5">
        <f t="shared" si="34"/>
        <v>11579.678849636895</v>
      </c>
      <c r="AR65" s="5"/>
      <c r="AT65" s="5">
        <f t="shared" si="15"/>
        <v>2.451881370170081</v>
      </c>
      <c r="AU65" s="5">
        <f t="shared" si="16"/>
        <v>0.90069111557268289</v>
      </c>
      <c r="AV65" s="5">
        <f t="shared" si="17"/>
        <v>0.33949126663893436</v>
      </c>
      <c r="AW65" s="5">
        <f t="shared" si="18"/>
        <v>0.12980548430312192</v>
      </c>
      <c r="AX65" s="5">
        <f t="shared" si="19"/>
        <v>5.8455449884849603E-2</v>
      </c>
      <c r="AY65" s="5">
        <f t="shared" si="20"/>
        <v>1.4470119561659493E-2</v>
      </c>
      <c r="AZ65" s="5">
        <f t="shared" si="21"/>
        <v>8.8267729326122913E-3</v>
      </c>
      <c r="BD65" s="5">
        <f t="shared" si="29"/>
        <v>-97.548118629829915</v>
      </c>
      <c r="BE65" s="5">
        <f t="shared" si="29"/>
        <v>-99.099308884427316</v>
      </c>
      <c r="BF65" s="5">
        <f t="shared" si="29"/>
        <v>-99.66050873336107</v>
      </c>
      <c r="BG65" s="5">
        <f t="shared" si="29"/>
        <v>-99.87019451569688</v>
      </c>
      <c r="BH65" s="5">
        <f t="shared" si="29"/>
        <v>-99.941544550115154</v>
      </c>
      <c r="BI65" s="5">
        <f t="shared" si="29"/>
        <v>-99.985529880438335</v>
      </c>
      <c r="BJ65" s="5">
        <f t="shared" si="29"/>
        <v>-99.991173227067392</v>
      </c>
      <c r="BK65" s="3"/>
      <c r="BL65" s="3"/>
      <c r="BN65" s="5">
        <f t="shared" si="22"/>
        <v>6.0497747904949088</v>
      </c>
      <c r="BO65" s="5">
        <f t="shared" si="23"/>
        <v>2.2223662495695589</v>
      </c>
      <c r="BP65" s="5">
        <f t="shared" si="24"/>
        <v>0.8376611248377569</v>
      </c>
      <c r="BQ65" s="5">
        <f t="shared" si="25"/>
        <v>0.32028219479090692</v>
      </c>
      <c r="BR65" s="5">
        <f t="shared" si="26"/>
        <v>0.14423304136279252</v>
      </c>
      <c r="BS65" s="5">
        <f t="shared" si="27"/>
        <v>3.5703588927510937E-2</v>
      </c>
      <c r="BT65" s="5">
        <f t="shared" si="28"/>
        <v>2.1779189245781674E-2</v>
      </c>
      <c r="BX65" s="3">
        <f t="shared" si="31"/>
        <v>-93.950225209505092</v>
      </c>
      <c r="BY65" s="3">
        <f t="shared" si="31"/>
        <v>-97.777633750430439</v>
      </c>
      <c r="BZ65" s="3">
        <f t="shared" si="31"/>
        <v>-99.162338875162249</v>
      </c>
      <c r="CA65" s="3">
        <f t="shared" si="30"/>
        <v>-99.679717805209094</v>
      </c>
      <c r="CB65" s="3">
        <f t="shared" si="30"/>
        <v>-99.855766958637204</v>
      </c>
      <c r="CC65" s="3">
        <f t="shared" si="30"/>
        <v>-99.964296411072496</v>
      </c>
      <c r="CD65" s="3">
        <f t="shared" si="30"/>
        <v>-99.978220810754223</v>
      </c>
      <c r="CE65" s="3"/>
      <c r="CF65" s="3"/>
    </row>
    <row r="66" spans="1:84" x14ac:dyDescent="0.3">
      <c r="A66">
        <v>62</v>
      </c>
      <c r="B66" t="s">
        <v>63</v>
      </c>
      <c r="C66">
        <v>6</v>
      </c>
      <c r="D66">
        <v>0</v>
      </c>
      <c r="E66">
        <v>175</v>
      </c>
      <c r="F66">
        <v>0.01</v>
      </c>
      <c r="G66">
        <v>8</v>
      </c>
      <c r="H66">
        <v>3.9720478196760001E-3</v>
      </c>
      <c r="I66">
        <v>1.1033466165764999E-2</v>
      </c>
      <c r="J66">
        <v>9.8006351606020007E-3</v>
      </c>
      <c r="K66">
        <v>2.7223986557226999E-2</v>
      </c>
      <c r="L66">
        <v>358.16408329346399</v>
      </c>
      <c r="M66">
        <v>3581.64083293464</v>
      </c>
      <c r="N66">
        <v>341.52649683439699</v>
      </c>
      <c r="O66">
        <v>3415.2649683439699</v>
      </c>
      <c r="Q66" s="3">
        <f t="shared" si="0"/>
        <v>3.9720478196755317E-3</v>
      </c>
      <c r="R66" s="3">
        <f t="shared" si="1"/>
        <v>1.1033466165765365E-2</v>
      </c>
      <c r="S66" s="3">
        <f t="shared" si="2"/>
        <v>9.8006351606017526E-3</v>
      </c>
      <c r="T66" s="3">
        <f t="shared" si="3"/>
        <v>2.7223986557227089E-2</v>
      </c>
      <c r="U66" s="3">
        <f t="shared" si="4"/>
        <v>358.1640832934645</v>
      </c>
      <c r="V66" s="3">
        <f t="shared" si="5"/>
        <v>3581.640832934645</v>
      </c>
      <c r="W66" s="3">
        <f t="shared" si="6"/>
        <v>341.52649683439711</v>
      </c>
      <c r="X66" s="3">
        <f t="shared" si="7"/>
        <v>3415.2649683439713</v>
      </c>
      <c r="Z66">
        <f t="shared" si="33"/>
        <v>0.99999999999988209</v>
      </c>
      <c r="AA66">
        <f t="shared" si="32"/>
        <v>1.0000000000000331</v>
      </c>
      <c r="AB66">
        <f t="shared" si="32"/>
        <v>0.99999999999997469</v>
      </c>
      <c r="AC66">
        <f t="shared" si="32"/>
        <v>1.0000000000000033</v>
      </c>
      <c r="AD66">
        <f t="shared" si="32"/>
        <v>1.0000000000000013</v>
      </c>
      <c r="AE66">
        <f t="shared" si="32"/>
        <v>1.0000000000000013</v>
      </c>
      <c r="AF66">
        <f t="shared" si="32"/>
        <v>1.0000000000000002</v>
      </c>
      <c r="AG66">
        <f t="shared" si="32"/>
        <v>1.0000000000000004</v>
      </c>
      <c r="AI66">
        <f t="shared" si="13"/>
        <v>0</v>
      </c>
      <c r="AJ66" s="5">
        <f t="shared" si="34"/>
        <v>-174.99602795218033</v>
      </c>
      <c r="AK66" s="5">
        <f t="shared" si="34"/>
        <v>-174.98896653383423</v>
      </c>
      <c r="AL66" s="5">
        <f t="shared" si="34"/>
        <v>-174.99019936483938</v>
      </c>
      <c r="AM66" s="5">
        <f t="shared" si="34"/>
        <v>-174.97277601344277</v>
      </c>
      <c r="AN66" s="5">
        <f t="shared" si="34"/>
        <v>183.1640832934645</v>
      </c>
      <c r="AO66" s="5">
        <f t="shared" si="34"/>
        <v>3406.640832934645</v>
      </c>
      <c r="AP66" s="5">
        <f t="shared" si="34"/>
        <v>166.52649683439711</v>
      </c>
      <c r="AQ66" s="5">
        <f t="shared" si="34"/>
        <v>3240.2649683439713</v>
      </c>
      <c r="AR66" s="5"/>
      <c r="AT66" s="5">
        <f t="shared" si="15"/>
        <v>0.22066932331530731</v>
      </c>
      <c r="AU66" s="5">
        <f t="shared" si="16"/>
        <v>8.1062200401541454E-2</v>
      </c>
      <c r="AV66" s="5">
        <f t="shared" si="17"/>
        <v>3.0554213997504093E-2</v>
      </c>
      <c r="AW66" s="5">
        <f t="shared" si="18"/>
        <v>1.1682493587280974E-2</v>
      </c>
      <c r="AX66" s="5">
        <f t="shared" si="19"/>
        <v>5.2609904896364643E-3</v>
      </c>
      <c r="AY66" s="5">
        <f t="shared" si="20"/>
        <v>1.3023107605493545E-3</v>
      </c>
      <c r="AZ66" s="5">
        <f t="shared" si="21"/>
        <v>7.9440956393510634E-4</v>
      </c>
      <c r="BD66" s="5">
        <f t="shared" si="29"/>
        <v>-174.77933067668468</v>
      </c>
      <c r="BE66" s="5">
        <f t="shared" si="29"/>
        <v>-174.91893779959847</v>
      </c>
      <c r="BF66" s="5">
        <f t="shared" si="29"/>
        <v>-174.9694457860025</v>
      </c>
      <c r="BG66" s="5">
        <f t="shared" si="29"/>
        <v>-174.98831750641273</v>
      </c>
      <c r="BH66" s="5">
        <f t="shared" si="29"/>
        <v>-174.99473900951037</v>
      </c>
      <c r="BI66" s="5">
        <f t="shared" si="29"/>
        <v>-174.99869768923946</v>
      </c>
      <c r="BJ66" s="5">
        <f t="shared" si="29"/>
        <v>-174.99920559043608</v>
      </c>
      <c r="BK66" s="3"/>
      <c r="BL66" s="3"/>
      <c r="BN66" s="5">
        <f t="shared" si="22"/>
        <v>0.54447973114454185</v>
      </c>
      <c r="BO66" s="5">
        <f t="shared" si="23"/>
        <v>0.20001296246126027</v>
      </c>
      <c r="BP66" s="5">
        <f t="shared" si="24"/>
        <v>7.5389501235398101E-2</v>
      </c>
      <c r="BQ66" s="5">
        <f t="shared" si="25"/>
        <v>2.8825397531181622E-2</v>
      </c>
      <c r="BR66" s="5">
        <f t="shared" si="26"/>
        <v>1.2980973722651326E-2</v>
      </c>
      <c r="BS66" s="5">
        <f t="shared" si="27"/>
        <v>3.2133230034759844E-3</v>
      </c>
      <c r="BT66" s="5">
        <f t="shared" si="28"/>
        <v>1.9601270321203505E-3</v>
      </c>
      <c r="BX66" s="3">
        <f t="shared" si="31"/>
        <v>-174.45552026885545</v>
      </c>
      <c r="BY66" s="3">
        <f t="shared" si="31"/>
        <v>-174.79998703753873</v>
      </c>
      <c r="BZ66" s="3">
        <f t="shared" si="31"/>
        <v>-174.92461049876459</v>
      </c>
      <c r="CA66" s="3">
        <f t="shared" si="30"/>
        <v>-174.97117460246881</v>
      </c>
      <c r="CB66" s="3">
        <f t="shared" si="30"/>
        <v>-174.98701902627735</v>
      </c>
      <c r="CC66" s="3">
        <f t="shared" si="30"/>
        <v>-174.99678667699652</v>
      </c>
      <c r="CD66" s="3">
        <f t="shared" si="30"/>
        <v>-174.99803987296787</v>
      </c>
      <c r="CE66" s="3"/>
      <c r="CF66" s="3"/>
    </row>
    <row r="67" spans="1:84" x14ac:dyDescent="0.3">
      <c r="A67">
        <v>63</v>
      </c>
      <c r="B67" t="s">
        <v>64</v>
      </c>
      <c r="C67">
        <v>6</v>
      </c>
      <c r="D67">
        <v>0</v>
      </c>
      <c r="E67">
        <v>420</v>
      </c>
      <c r="F67">
        <v>11.4</v>
      </c>
      <c r="G67">
        <v>0.5</v>
      </c>
      <c r="H67">
        <v>1321490.7766912801</v>
      </c>
      <c r="I67">
        <v>3670807.7130313399</v>
      </c>
      <c r="J67">
        <v>3260647.7964078202</v>
      </c>
      <c r="K67">
        <v>9057354.9900217094</v>
      </c>
      <c r="L67">
        <v>6604.1589718400401</v>
      </c>
      <c r="M67">
        <v>66041.589718400399</v>
      </c>
      <c r="N67">
        <v>6482.3407090119199</v>
      </c>
      <c r="O67">
        <v>64823.407090119203</v>
      </c>
      <c r="Q67" s="3">
        <f t="shared" si="0"/>
        <v>1321490.7766912815</v>
      </c>
      <c r="R67" s="3">
        <f t="shared" si="1"/>
        <v>3670807.7130313376</v>
      </c>
      <c r="S67" s="3">
        <f t="shared" si="2"/>
        <v>3260647.796407816</v>
      </c>
      <c r="T67" s="3">
        <f t="shared" si="3"/>
        <v>9057354.9900217112</v>
      </c>
      <c r="U67" s="3">
        <f t="shared" si="4"/>
        <v>6604.1589718400392</v>
      </c>
      <c r="V67" s="3">
        <f t="shared" si="5"/>
        <v>66041.589718400399</v>
      </c>
      <c r="W67" s="3">
        <f t="shared" si="6"/>
        <v>6482.3407090119199</v>
      </c>
      <c r="X67" s="3">
        <f t="shared" si="7"/>
        <v>64823.407090119195</v>
      </c>
      <c r="Z67">
        <f t="shared" si="33"/>
        <v>1.0000000000000011</v>
      </c>
      <c r="AA67">
        <f t="shared" si="32"/>
        <v>0.99999999999999933</v>
      </c>
      <c r="AB67">
        <f t="shared" si="32"/>
        <v>0.99999999999999867</v>
      </c>
      <c r="AC67">
        <f t="shared" si="32"/>
        <v>1.0000000000000002</v>
      </c>
      <c r="AD67">
        <f t="shared" si="32"/>
        <v>0.99999999999999989</v>
      </c>
      <c r="AE67">
        <f t="shared" si="32"/>
        <v>1</v>
      </c>
      <c r="AF67">
        <f t="shared" si="32"/>
        <v>1</v>
      </c>
      <c r="AG67">
        <f t="shared" si="32"/>
        <v>0.99999999999999989</v>
      </c>
      <c r="AI67">
        <f t="shared" si="13"/>
        <v>0</v>
      </c>
      <c r="AJ67" s="5">
        <f t="shared" si="34"/>
        <v>1321070.7766912815</v>
      </c>
      <c r="AK67" s="5">
        <f t="shared" si="34"/>
        <v>3670387.7130313376</v>
      </c>
      <c r="AL67" s="5">
        <f t="shared" si="34"/>
        <v>3260227.796407816</v>
      </c>
      <c r="AM67" s="5">
        <f t="shared" si="34"/>
        <v>9056934.9900217112</v>
      </c>
      <c r="AN67" s="5">
        <f t="shared" si="34"/>
        <v>6184.1589718400392</v>
      </c>
      <c r="AO67" s="5">
        <f t="shared" si="34"/>
        <v>65621.589718400399</v>
      </c>
      <c r="AP67" s="5">
        <f t="shared" si="34"/>
        <v>6062.3407090119199</v>
      </c>
      <c r="AQ67" s="5">
        <f t="shared" si="34"/>
        <v>64403.407090119195</v>
      </c>
      <c r="AR67" s="5"/>
      <c r="AT67" s="5">
        <f t="shared" si="15"/>
        <v>73416154.260626748</v>
      </c>
      <c r="AU67" s="5">
        <f t="shared" si="16"/>
        <v>26969199.524311867</v>
      </c>
      <c r="AV67" s="5">
        <f t="shared" si="17"/>
        <v>10165313.666856013</v>
      </c>
      <c r="AW67" s="5">
        <f t="shared" si="18"/>
        <v>3886737.5785037689</v>
      </c>
      <c r="AX67" s="5">
        <f t="shared" si="19"/>
        <v>1750318.9095248757</v>
      </c>
      <c r="AY67" s="5">
        <f t="shared" si="20"/>
        <v>433275.66448894469</v>
      </c>
      <c r="AZ67" s="5">
        <f t="shared" si="21"/>
        <v>264298.15533825633</v>
      </c>
      <c r="BD67" s="5">
        <f t="shared" si="29"/>
        <v>73415734.260626748</v>
      </c>
      <c r="BE67" s="5">
        <f t="shared" si="29"/>
        <v>26968779.524311867</v>
      </c>
      <c r="BF67" s="5">
        <f t="shared" si="29"/>
        <v>10164893.666856013</v>
      </c>
      <c r="BG67" s="5">
        <f t="shared" si="29"/>
        <v>3886317.5785037689</v>
      </c>
      <c r="BH67" s="5">
        <f t="shared" si="29"/>
        <v>1749898.9095248757</v>
      </c>
      <c r="BI67" s="5">
        <f t="shared" si="29"/>
        <v>432855.66448894469</v>
      </c>
      <c r="BJ67" s="5">
        <f t="shared" si="29"/>
        <v>263878.15533825633</v>
      </c>
      <c r="BK67" s="3"/>
      <c r="BL67" s="3"/>
      <c r="BN67" s="5">
        <f t="shared" si="22"/>
        <v>181147099.80043426</v>
      </c>
      <c r="BO67" s="5">
        <f t="shared" si="23"/>
        <v>66543832.57975135</v>
      </c>
      <c r="BP67" s="5">
        <f t="shared" si="24"/>
        <v>25081906.126213972</v>
      </c>
      <c r="BQ67" s="5">
        <f t="shared" si="25"/>
        <v>9590140.5776700471</v>
      </c>
      <c r="BR67" s="5">
        <f t="shared" si="26"/>
        <v>4318738.8031891594</v>
      </c>
      <c r="BS67" s="5">
        <f t="shared" si="27"/>
        <v>1069064.8512812513</v>
      </c>
      <c r="BT67" s="5">
        <f t="shared" si="28"/>
        <v>652129.55928156327</v>
      </c>
      <c r="BX67" s="3">
        <f t="shared" si="31"/>
        <v>181146679.80043426</v>
      </c>
      <c r="BY67" s="3">
        <f t="shared" si="31"/>
        <v>66543412.57975135</v>
      </c>
      <c r="BZ67" s="3">
        <f t="shared" si="31"/>
        <v>25081486.126213972</v>
      </c>
      <c r="CA67" s="3">
        <f t="shared" si="30"/>
        <v>9589720.5776700471</v>
      </c>
      <c r="CB67" s="3">
        <f t="shared" si="30"/>
        <v>4318318.8031891594</v>
      </c>
      <c r="CC67" s="3">
        <f t="shared" si="30"/>
        <v>1068644.8512812513</v>
      </c>
      <c r="CD67" s="3">
        <f t="shared" si="30"/>
        <v>651709.55928156327</v>
      </c>
      <c r="CE67" s="3"/>
      <c r="CF67" s="3"/>
    </row>
    <row r="68" spans="1:84" x14ac:dyDescent="0.3">
      <c r="A68">
        <v>64</v>
      </c>
      <c r="B68" t="s">
        <v>65</v>
      </c>
      <c r="C68">
        <v>5</v>
      </c>
      <c r="D68">
        <v>0</v>
      </c>
      <c r="E68">
        <v>540</v>
      </c>
      <c r="F68">
        <v>0.01</v>
      </c>
      <c r="G68">
        <v>8</v>
      </c>
      <c r="H68">
        <v>2.7583665414410001E-3</v>
      </c>
      <c r="I68">
        <v>7.6621292817819998E-3</v>
      </c>
      <c r="J68">
        <v>6.8059966393069996E-3</v>
      </c>
      <c r="K68">
        <v>1.8905546220297002E-2</v>
      </c>
      <c r="L68">
        <v>248.72505784268401</v>
      </c>
      <c r="M68">
        <v>2487.2505784268401</v>
      </c>
      <c r="N68">
        <v>237.17117835721999</v>
      </c>
      <c r="O68">
        <v>2371.7117835722001</v>
      </c>
      <c r="Q68" s="3">
        <f t="shared" si="0"/>
        <v>2.7583665414413414E-3</v>
      </c>
      <c r="R68" s="3">
        <f t="shared" si="1"/>
        <v>7.6621292817815037E-3</v>
      </c>
      <c r="S68" s="3">
        <f t="shared" si="2"/>
        <v>6.8059966393067724E-3</v>
      </c>
      <c r="T68" s="3">
        <f t="shared" si="3"/>
        <v>1.8905546220296589E-2</v>
      </c>
      <c r="U68" s="3">
        <f t="shared" si="4"/>
        <v>248.72505784268367</v>
      </c>
      <c r="V68" s="3">
        <f t="shared" si="5"/>
        <v>2487.2505784268365</v>
      </c>
      <c r="W68" s="3">
        <f t="shared" si="6"/>
        <v>237.17117835722021</v>
      </c>
      <c r="X68" s="3">
        <f t="shared" si="7"/>
        <v>2371.7117835722024</v>
      </c>
      <c r="Z68">
        <f t="shared" si="33"/>
        <v>1.0000000000001237</v>
      </c>
      <c r="AA68">
        <f t="shared" si="32"/>
        <v>0.99999999999993527</v>
      </c>
      <c r="AB68">
        <f t="shared" si="32"/>
        <v>0.99999999999996658</v>
      </c>
      <c r="AC68">
        <f t="shared" si="32"/>
        <v>0.99999999999997813</v>
      </c>
      <c r="AD68">
        <f t="shared" si="32"/>
        <v>0.99999999999999867</v>
      </c>
      <c r="AE68">
        <f t="shared" si="32"/>
        <v>0.99999999999999856</v>
      </c>
      <c r="AF68">
        <f t="shared" si="32"/>
        <v>1.0000000000000009</v>
      </c>
      <c r="AG68">
        <f t="shared" si="32"/>
        <v>1.0000000000000009</v>
      </c>
      <c r="AI68">
        <f t="shared" si="13"/>
        <v>0</v>
      </c>
      <c r="AJ68" s="5">
        <f t="shared" si="34"/>
        <v>-539.99724163345854</v>
      </c>
      <c r="AK68" s="5">
        <f t="shared" si="34"/>
        <v>-539.99233787071819</v>
      </c>
      <c r="AL68" s="5">
        <f t="shared" si="34"/>
        <v>-539.99319400336071</v>
      </c>
      <c r="AM68" s="5">
        <f t="shared" si="34"/>
        <v>-539.98109445377975</v>
      </c>
      <c r="AN68" s="5">
        <f t="shared" si="34"/>
        <v>-291.27494215731633</v>
      </c>
      <c r="AO68" s="5">
        <f t="shared" si="34"/>
        <v>1947.2505784268365</v>
      </c>
      <c r="AP68" s="5">
        <f t="shared" si="34"/>
        <v>-302.82882164277976</v>
      </c>
      <c r="AQ68" s="5">
        <f t="shared" si="34"/>
        <v>1831.7117835722024</v>
      </c>
      <c r="AR68" s="5"/>
      <c r="AT68" s="5">
        <f t="shared" si="15"/>
        <v>0.15324258563563006</v>
      </c>
      <c r="AU68" s="5">
        <f t="shared" si="16"/>
        <v>5.629319472329268E-2</v>
      </c>
      <c r="AV68" s="5">
        <f t="shared" si="17"/>
        <v>2.1218204164933398E-2</v>
      </c>
      <c r="AW68" s="5">
        <f t="shared" si="18"/>
        <v>8.1128427689451197E-3</v>
      </c>
      <c r="AX68" s="5">
        <f t="shared" si="19"/>
        <v>3.6534656178031002E-3</v>
      </c>
      <c r="AY68" s="5">
        <f t="shared" si="20"/>
        <v>9.0438247260371833E-4</v>
      </c>
      <c r="AZ68" s="5">
        <f t="shared" si="21"/>
        <v>5.5167330828826821E-4</v>
      </c>
      <c r="BD68" s="5">
        <f t="shared" si="29"/>
        <v>-539.84675741436433</v>
      </c>
      <c r="BE68" s="5">
        <f t="shared" si="29"/>
        <v>-539.94370680527675</v>
      </c>
      <c r="BF68" s="5">
        <f t="shared" si="29"/>
        <v>-539.97878179583506</v>
      </c>
      <c r="BG68" s="5">
        <f t="shared" si="29"/>
        <v>-539.99188715723108</v>
      </c>
      <c r="BH68" s="5">
        <f t="shared" si="29"/>
        <v>-539.99634653438216</v>
      </c>
      <c r="BI68" s="5">
        <f t="shared" si="29"/>
        <v>-539.99909561752736</v>
      </c>
      <c r="BJ68" s="5">
        <f t="shared" si="29"/>
        <v>-539.99944832669166</v>
      </c>
      <c r="BK68" s="3"/>
      <c r="BL68" s="3"/>
      <c r="BN68" s="5">
        <f t="shared" si="22"/>
        <v>0.3781109244059318</v>
      </c>
      <c r="BO68" s="5">
        <f t="shared" si="23"/>
        <v>0.13889789059809743</v>
      </c>
      <c r="BP68" s="5">
        <f t="shared" si="24"/>
        <v>5.2353820302359806E-2</v>
      </c>
      <c r="BQ68" s="5">
        <f t="shared" si="25"/>
        <v>2.0017637174431682E-2</v>
      </c>
      <c r="BR68" s="5">
        <f t="shared" si="26"/>
        <v>9.0145650851745328E-3</v>
      </c>
      <c r="BS68" s="5">
        <f t="shared" si="27"/>
        <v>2.2314743079694336E-3</v>
      </c>
      <c r="BT68" s="5">
        <f t="shared" si="28"/>
        <v>1.3611993278613546E-3</v>
      </c>
      <c r="BX68" s="3">
        <f t="shared" si="31"/>
        <v>-539.62188907559403</v>
      </c>
      <c r="BY68" s="3">
        <f t="shared" si="31"/>
        <v>-539.86110210940194</v>
      </c>
      <c r="BZ68" s="3">
        <f t="shared" si="31"/>
        <v>-539.94764617969759</v>
      </c>
      <c r="CA68" s="3">
        <f t="shared" si="30"/>
        <v>-539.97998236282558</v>
      </c>
      <c r="CB68" s="3">
        <f t="shared" si="30"/>
        <v>-539.99098543491482</v>
      </c>
      <c r="CC68" s="3">
        <f t="shared" si="30"/>
        <v>-539.99776852569198</v>
      </c>
      <c r="CD68" s="3">
        <f t="shared" si="30"/>
        <v>-539.9986388006721</v>
      </c>
      <c r="CE68" s="3"/>
      <c r="CF68" s="3"/>
    </row>
    <row r="69" spans="1:84" x14ac:dyDescent="0.3">
      <c r="A69">
        <v>65</v>
      </c>
      <c r="B69" t="s">
        <v>66</v>
      </c>
      <c r="C69">
        <v>1</v>
      </c>
      <c r="D69">
        <v>0</v>
      </c>
      <c r="E69">
        <v>180</v>
      </c>
      <c r="F69">
        <v>1.5</v>
      </c>
      <c r="G69">
        <v>8</v>
      </c>
      <c r="H69">
        <v>2.4825298872972099</v>
      </c>
      <c r="I69">
        <v>6.8959163536033499</v>
      </c>
      <c r="J69">
        <v>6.1253969753760904</v>
      </c>
      <c r="K69">
        <v>17.014991598266899</v>
      </c>
      <c r="L69">
        <v>28.552796653704</v>
      </c>
      <c r="M69">
        <v>285.52796653704002</v>
      </c>
      <c r="N69">
        <v>42.652970308923997</v>
      </c>
      <c r="O69">
        <v>426.52970308924</v>
      </c>
      <c r="Q69" s="3">
        <f t="shared" ref="Q69:Q113" si="35">(((3*C69)^2)/(4*PI()*0.1)*($F$2*F69/G69)^2)</f>
        <v>2.4825298872972064</v>
      </c>
      <c r="R69" s="3">
        <f t="shared" ref="R69:R113" si="36">(((5*C69)^2)/(4*PI()*0.1)*($F$2*F69/G69)^2)</f>
        <v>6.8959163536033508</v>
      </c>
      <c r="S69" s="3">
        <f t="shared" ref="S69:S113" si="37">(PI()*(3*C69)^2)/(16*0.1)*($F$2*F69/G69)^2</f>
        <v>6.125396975376094</v>
      </c>
      <c r="T69" s="3">
        <f t="shared" ref="T69:T113" si="38">(PI()*(5*C69)^2)/(16*0.1)*($F$2*F69/G69)^2</f>
        <v>17.014991598266924</v>
      </c>
      <c r="U69" s="3">
        <f t="shared" ref="U69:U113" si="39">4*C69^2/(PI()*PI()*0.01)*LN((4/PI())*($F$2*F69+G69)/G69)</f>
        <v>28.552796653704043</v>
      </c>
      <c r="V69" s="3">
        <f t="shared" ref="V69:V113" si="40">4*C69^2/(PI()*PI()*0.001)*LN((4/PI())*($F$2*F69+G69)/G69)</f>
        <v>285.52796653704041</v>
      </c>
      <c r="W69" s="3">
        <f t="shared" ref="W69:W113" si="41">(0.5*C69^2/0.01)*($F$2*F69/G69)^(0.3)</f>
        <v>42.65297030892399</v>
      </c>
      <c r="X69" s="3">
        <f t="shared" ref="X69:X113" si="42">(0.5*C69^2/0.001)*($F$2*F69/G69)^(0.3)</f>
        <v>426.52970308923994</v>
      </c>
      <c r="Z69">
        <f t="shared" si="33"/>
        <v>0.99999999999999856</v>
      </c>
      <c r="AA69">
        <f t="shared" si="32"/>
        <v>1.0000000000000002</v>
      </c>
      <c r="AB69">
        <f t="shared" si="32"/>
        <v>1.0000000000000007</v>
      </c>
      <c r="AC69">
        <f t="shared" si="32"/>
        <v>1.0000000000000016</v>
      </c>
      <c r="AD69">
        <f t="shared" si="32"/>
        <v>1.0000000000000016</v>
      </c>
      <c r="AE69">
        <f t="shared" si="32"/>
        <v>1.0000000000000013</v>
      </c>
      <c r="AF69">
        <f t="shared" si="32"/>
        <v>0.99999999999999978</v>
      </c>
      <c r="AG69">
        <f t="shared" si="32"/>
        <v>0.99999999999999989</v>
      </c>
      <c r="AI69">
        <f t="shared" si="13"/>
        <v>0</v>
      </c>
      <c r="AJ69" s="5">
        <f t="shared" si="34"/>
        <v>-177.5174701127028</v>
      </c>
      <c r="AK69" s="5">
        <f t="shared" si="34"/>
        <v>-173.10408364639665</v>
      </c>
      <c r="AL69" s="5">
        <f t="shared" si="34"/>
        <v>-173.87460302462389</v>
      </c>
      <c r="AM69" s="5">
        <f t="shared" si="34"/>
        <v>-162.98500840173307</v>
      </c>
      <c r="AN69" s="5">
        <f t="shared" si="34"/>
        <v>-151.44720334629596</v>
      </c>
      <c r="AO69" s="5">
        <f t="shared" si="34"/>
        <v>105.52796653704041</v>
      </c>
      <c r="AP69" s="5">
        <f t="shared" si="34"/>
        <v>-137.34702969107602</v>
      </c>
      <c r="AQ69" s="5">
        <f t="shared" si="34"/>
        <v>246.52970308923994</v>
      </c>
      <c r="AR69" s="5"/>
      <c r="AT69" s="5">
        <f t="shared" si="15"/>
        <v>137.91832707206703</v>
      </c>
      <c r="AU69" s="5">
        <f t="shared" si="16"/>
        <v>50.663875250963393</v>
      </c>
      <c r="AV69" s="5">
        <f t="shared" si="17"/>
        <v>19.096383748440051</v>
      </c>
      <c r="AW69" s="5">
        <f t="shared" si="18"/>
        <v>7.3015584920506065</v>
      </c>
      <c r="AX69" s="5">
        <f t="shared" si="19"/>
        <v>3.2881190560227891</v>
      </c>
      <c r="AY69" s="5">
        <f t="shared" si="20"/>
        <v>0.81394422534334632</v>
      </c>
      <c r="AZ69" s="5">
        <f t="shared" si="21"/>
        <v>0.49650597745944125</v>
      </c>
      <c r="BD69" s="5">
        <f t="shared" ref="BD69:BJ100" si="43">AT69-$E69</f>
        <v>-42.081672927932971</v>
      </c>
      <c r="BE69" s="5">
        <f t="shared" si="43"/>
        <v>-129.3361247490366</v>
      </c>
      <c r="BF69" s="5">
        <f t="shared" si="43"/>
        <v>-160.90361625155995</v>
      </c>
      <c r="BG69" s="5">
        <f t="shared" si="43"/>
        <v>-172.69844150794938</v>
      </c>
      <c r="BH69" s="5">
        <f t="shared" si="43"/>
        <v>-176.71188094397721</v>
      </c>
      <c r="BI69" s="5">
        <f t="shared" si="43"/>
        <v>-179.18605577465667</v>
      </c>
      <c r="BJ69" s="5">
        <f t="shared" si="43"/>
        <v>-179.50349402254056</v>
      </c>
      <c r="BK69" s="3"/>
      <c r="BL69" s="3"/>
      <c r="BN69" s="5">
        <f t="shared" si="22"/>
        <v>340.29983196533857</v>
      </c>
      <c r="BO69" s="5">
        <f t="shared" si="23"/>
        <v>125.00810153828763</v>
      </c>
      <c r="BP69" s="5">
        <f t="shared" si="24"/>
        <v>47.118438272123804</v>
      </c>
      <c r="BQ69" s="5">
        <f t="shared" si="25"/>
        <v>18.015873456988508</v>
      </c>
      <c r="BR69" s="5">
        <f t="shared" si="26"/>
        <v>8.1131085766570763</v>
      </c>
      <c r="BS69" s="5">
        <f t="shared" si="27"/>
        <v>2.00832687717249</v>
      </c>
      <c r="BT69" s="5">
        <f t="shared" si="28"/>
        <v>1.2250793950752188</v>
      </c>
      <c r="BX69" s="3">
        <f t="shared" si="31"/>
        <v>160.29983196533857</v>
      </c>
      <c r="BY69" s="3">
        <f t="shared" si="31"/>
        <v>-54.991898461712367</v>
      </c>
      <c r="BZ69" s="3">
        <f t="shared" si="31"/>
        <v>-132.8815617278762</v>
      </c>
      <c r="CA69" s="3">
        <f t="shared" si="30"/>
        <v>-161.98412654301148</v>
      </c>
      <c r="CB69" s="3">
        <f t="shared" si="30"/>
        <v>-171.88689142334292</v>
      </c>
      <c r="CC69" s="3">
        <f t="shared" si="30"/>
        <v>-177.99167312282751</v>
      </c>
      <c r="CD69" s="3">
        <f t="shared" si="30"/>
        <v>-178.77492060492477</v>
      </c>
      <c r="CE69" s="3"/>
      <c r="CF69" s="3"/>
    </row>
    <row r="70" spans="1:84" x14ac:dyDescent="0.3">
      <c r="A70">
        <v>66</v>
      </c>
      <c r="B70" t="s">
        <v>67</v>
      </c>
      <c r="C70">
        <v>2</v>
      </c>
      <c r="D70">
        <v>0</v>
      </c>
      <c r="E70">
        <v>30</v>
      </c>
      <c r="F70">
        <v>1.9E-2</v>
      </c>
      <c r="G70">
        <v>8</v>
      </c>
      <c r="H70">
        <v>1.5932325143370001E-3</v>
      </c>
      <c r="I70">
        <v>4.4256458731569996E-3</v>
      </c>
      <c r="J70">
        <v>3.9311436588639996E-3</v>
      </c>
      <c r="K70">
        <v>1.0919843496842999E-2</v>
      </c>
      <c r="L70">
        <v>40.365436421200599</v>
      </c>
      <c r="M70">
        <v>403.65436421200599</v>
      </c>
      <c r="N70">
        <v>46.005311355583501</v>
      </c>
      <c r="O70">
        <v>460.05311355583501</v>
      </c>
      <c r="Q70" s="3">
        <f t="shared" si="35"/>
        <v>1.593232514336518E-3</v>
      </c>
      <c r="R70" s="3">
        <f t="shared" si="36"/>
        <v>4.4256458731569944E-3</v>
      </c>
      <c r="S70" s="3">
        <f t="shared" si="37"/>
        <v>3.9311436588635902E-3</v>
      </c>
      <c r="T70" s="3">
        <f t="shared" si="38"/>
        <v>1.0919843496843306E-2</v>
      </c>
      <c r="U70" s="3">
        <f t="shared" si="39"/>
        <v>40.365436421200549</v>
      </c>
      <c r="V70" s="3">
        <f t="shared" si="40"/>
        <v>403.65436421200548</v>
      </c>
      <c r="W70" s="3">
        <f t="shared" si="41"/>
        <v>46.005311355583451</v>
      </c>
      <c r="X70" s="3">
        <f t="shared" si="42"/>
        <v>460.0531135558345</v>
      </c>
      <c r="Z70">
        <f t="shared" si="33"/>
        <v>0.99999999999969746</v>
      </c>
      <c r="AA70">
        <f t="shared" si="32"/>
        <v>0.99999999999999878</v>
      </c>
      <c r="AB70">
        <f t="shared" si="32"/>
        <v>0.99999999999989586</v>
      </c>
      <c r="AC70">
        <f t="shared" si="32"/>
        <v>1.0000000000000282</v>
      </c>
      <c r="AD70">
        <f t="shared" si="32"/>
        <v>0.99999999999999878</v>
      </c>
      <c r="AE70">
        <f t="shared" si="32"/>
        <v>0.99999999999999878</v>
      </c>
      <c r="AF70">
        <f t="shared" si="32"/>
        <v>0.99999999999999889</v>
      </c>
      <c r="AG70">
        <f t="shared" si="32"/>
        <v>0.99999999999999889</v>
      </c>
      <c r="AI70">
        <f t="shared" ref="AI70:AI113" si="44">E70-E70</f>
        <v>0</v>
      </c>
      <c r="AJ70" s="5">
        <f t="shared" si="34"/>
        <v>-29.998406767485662</v>
      </c>
      <c r="AK70" s="5">
        <f t="shared" si="34"/>
        <v>-29.995574354126845</v>
      </c>
      <c r="AL70" s="5">
        <f t="shared" si="34"/>
        <v>-29.996068856341136</v>
      </c>
      <c r="AM70" s="5">
        <f t="shared" si="34"/>
        <v>-29.989080156503157</v>
      </c>
      <c r="AN70" s="5">
        <f t="shared" si="34"/>
        <v>10.365436421200549</v>
      </c>
      <c r="AO70" s="5">
        <f t="shared" si="34"/>
        <v>373.65436421200548</v>
      </c>
      <c r="AP70" s="5">
        <f t="shared" si="34"/>
        <v>16.005311355583451</v>
      </c>
      <c r="AQ70" s="5">
        <f t="shared" si="34"/>
        <v>430.0531135558345</v>
      </c>
      <c r="AR70" s="5"/>
      <c r="AT70" s="5">
        <f t="shared" ref="AT70:AT113" si="45">(((3*C70)^2)/(4*PI()*$AT$3)*($F$2*F70/G70)^2)</f>
        <v>8.8512917463139884E-2</v>
      </c>
      <c r="AU70" s="5">
        <f t="shared" ref="AU70:AU113" si="46">(((3*C70)^2)/(4*PI()*$AU$3)*($F$2*F70/G70)^2)</f>
        <v>3.2514949272173833E-2</v>
      </c>
      <c r="AV70" s="5">
        <f t="shared" ref="AV70:AV113" si="47">(((3*C70)^2)/(4*PI()*$AV$3)*($F$2*F70/G70)^2)</f>
        <v>1.2255634725665526E-2</v>
      </c>
      <c r="AW70" s="5">
        <f t="shared" ref="AW70:AW113" si="48">(((3*C70)^2)/(4*PI()*$AW$3)*($F$2*F70/G70)^2)</f>
        <v>4.6859779833426998E-3</v>
      </c>
      <c r="AX70" s="5">
        <f t="shared" ref="AX70:AX113" si="49">(((3*C70)^2)/(4*PI()*$AX$3)*($F$2*F70/G70)^2)</f>
        <v>2.1102417408430697E-3</v>
      </c>
      <c r="AY70" s="5">
        <f t="shared" ref="AY70:AY113" si="50">(((3*C70)^2)/(4*PI()*$AY$3)*($F$2*F70/G70)^2)</f>
        <v>5.2237131617590749E-4</v>
      </c>
      <c r="AZ70" s="5">
        <f t="shared" ref="AZ70:AZ113" si="51">(((3*C70)^2)/(4*PI()*$AZ$3)*($F$2*F70/G70)^2)</f>
        <v>3.1864650286730358E-4</v>
      </c>
      <c r="BD70" s="5">
        <f t="shared" si="43"/>
        <v>-29.911487082536858</v>
      </c>
      <c r="BE70" s="5">
        <f t="shared" si="43"/>
        <v>-29.967485050727827</v>
      </c>
      <c r="BF70" s="5">
        <f t="shared" si="43"/>
        <v>-29.987744365274335</v>
      </c>
      <c r="BG70" s="5">
        <f t="shared" si="43"/>
        <v>-29.995314022016657</v>
      </c>
      <c r="BH70" s="5">
        <f t="shared" si="43"/>
        <v>-29.997889758259156</v>
      </c>
      <c r="BI70" s="5">
        <f t="shared" si="43"/>
        <v>-29.999477628683824</v>
      </c>
      <c r="BJ70" s="5">
        <f t="shared" si="43"/>
        <v>-29.999681353497131</v>
      </c>
      <c r="BK70" s="3"/>
      <c r="BL70" s="3"/>
      <c r="BN70" s="5">
        <f t="shared" ref="BN70:BN113" si="52">(PI()*(3*C70)^2)/(16*$BN$3)*($F$2*F70/G70)^2</f>
        <v>0.21839686993686613</v>
      </c>
      <c r="BO70" s="5">
        <f t="shared" ref="BO70:BO113" si="53">(PI()*(3*C70)^2)/(16*$BO$3)*($F$2*F70/G70)^2</f>
        <v>8.022742160946103E-2</v>
      </c>
      <c r="BP70" s="5">
        <f t="shared" ref="BP70:BP113" si="54">(PI()*(3*C70)^2)/(16*$BP$3)*($F$2*F70/G70)^2</f>
        <v>3.0239566606643009E-2</v>
      </c>
      <c r="BQ70" s="5">
        <f t="shared" ref="BQ70:BQ113" si="55">(PI()*(3*C70)^2)/(16*$BQ$3)*($F$2*F70/G70)^2</f>
        <v>1.1562187231951735E-2</v>
      </c>
      <c r="BR70" s="5">
        <f t="shared" ref="BR70:BR113" si="56">(PI()*(3*C70)^2)/(16*$BR$3)*($F$2*F70/G70)^2</f>
        <v>5.2068127931968076E-3</v>
      </c>
      <c r="BS70" s="5">
        <f t="shared" ref="BS70:BS113" si="57">(PI()*(3*C70)^2)/(16*$BS$3)*($F$2*F70/G70)^2</f>
        <v>1.2888995602831443E-3</v>
      </c>
      <c r="BT70" s="5">
        <f t="shared" ref="BT70:BT113" si="58">(PI()*(3*C70)^2)/(16*$BT$3)*($F$2*F70/G70)^2</f>
        <v>7.8622873177271809E-4</v>
      </c>
      <c r="BX70" s="3">
        <f t="shared" si="31"/>
        <v>-29.781603130063132</v>
      </c>
      <c r="BY70" s="3">
        <f t="shared" si="31"/>
        <v>-29.919772578390539</v>
      </c>
      <c r="BZ70" s="3">
        <f t="shared" si="31"/>
        <v>-29.969760433393358</v>
      </c>
      <c r="CA70" s="3">
        <f t="shared" si="30"/>
        <v>-29.988437812768048</v>
      </c>
      <c r="CB70" s="3">
        <f t="shared" si="30"/>
        <v>-29.994793187206803</v>
      </c>
      <c r="CC70" s="3">
        <f t="shared" si="30"/>
        <v>-29.998711100439717</v>
      </c>
      <c r="CD70" s="3">
        <f t="shared" si="30"/>
        <v>-29.999213771268227</v>
      </c>
      <c r="CE70" s="3"/>
      <c r="CF70" s="3"/>
    </row>
    <row r="71" spans="1:84" x14ac:dyDescent="0.3">
      <c r="A71">
        <v>67</v>
      </c>
      <c r="B71" t="s">
        <v>68</v>
      </c>
      <c r="C71">
        <v>5</v>
      </c>
      <c r="D71">
        <v>0</v>
      </c>
      <c r="E71">
        <v>450</v>
      </c>
      <c r="F71">
        <v>0.65</v>
      </c>
      <c r="G71">
        <v>8</v>
      </c>
      <c r="H71">
        <v>11.6540986375897</v>
      </c>
      <c r="I71">
        <v>32.372496215526901</v>
      </c>
      <c r="J71">
        <v>28.755335801071102</v>
      </c>
      <c r="K71">
        <v>79.875932780753104</v>
      </c>
      <c r="L71">
        <v>474.99334870626598</v>
      </c>
      <c r="M71">
        <v>4749.9334870626599</v>
      </c>
      <c r="N71">
        <v>829.72832915513004</v>
      </c>
      <c r="O71">
        <v>8297.2832915513009</v>
      </c>
      <c r="Q71" s="3">
        <f t="shared" si="35"/>
        <v>11.654098637589666</v>
      </c>
      <c r="R71" s="3">
        <f t="shared" si="36"/>
        <v>32.372496215526851</v>
      </c>
      <c r="S71" s="3">
        <f t="shared" si="37"/>
        <v>28.755335801071109</v>
      </c>
      <c r="T71" s="3">
        <f t="shared" si="38"/>
        <v>79.875932780753089</v>
      </c>
      <c r="U71" s="3">
        <f t="shared" si="39"/>
        <v>474.99334870626632</v>
      </c>
      <c r="V71" s="3">
        <f t="shared" si="40"/>
        <v>4749.9334870626626</v>
      </c>
      <c r="W71" s="3">
        <f t="shared" si="41"/>
        <v>829.72832915513027</v>
      </c>
      <c r="X71" s="3">
        <f t="shared" si="42"/>
        <v>8297.2832915513027</v>
      </c>
      <c r="Z71">
        <f t="shared" si="33"/>
        <v>0.99999999999999711</v>
      </c>
      <c r="AA71">
        <f t="shared" si="32"/>
        <v>0.99999999999999845</v>
      </c>
      <c r="AB71">
        <f t="shared" si="32"/>
        <v>1.0000000000000002</v>
      </c>
      <c r="AC71">
        <f t="shared" si="32"/>
        <v>0.99999999999999978</v>
      </c>
      <c r="AD71">
        <f t="shared" si="32"/>
        <v>1.0000000000000007</v>
      </c>
      <c r="AE71">
        <f t="shared" si="32"/>
        <v>1.0000000000000007</v>
      </c>
      <c r="AF71">
        <f t="shared" si="32"/>
        <v>1.0000000000000002</v>
      </c>
      <c r="AG71">
        <f t="shared" si="32"/>
        <v>1.0000000000000002</v>
      </c>
      <c r="AI71">
        <f t="shared" si="44"/>
        <v>0</v>
      </c>
      <c r="AJ71" s="5">
        <f t="shared" si="34"/>
        <v>-438.34590136241036</v>
      </c>
      <c r="AK71" s="5">
        <f t="shared" si="34"/>
        <v>-417.62750378447316</v>
      </c>
      <c r="AL71" s="5">
        <f t="shared" si="34"/>
        <v>-421.24466419892889</v>
      </c>
      <c r="AM71" s="5">
        <f t="shared" si="34"/>
        <v>-370.12406721924691</v>
      </c>
      <c r="AN71" s="5">
        <f t="shared" si="34"/>
        <v>24.993348706266318</v>
      </c>
      <c r="AO71" s="5">
        <f t="shared" si="34"/>
        <v>4299.9334870626626</v>
      </c>
      <c r="AP71" s="5">
        <f t="shared" si="34"/>
        <v>379.72832915513027</v>
      </c>
      <c r="AQ71" s="5">
        <f t="shared" si="34"/>
        <v>7847.2832915513027</v>
      </c>
      <c r="AR71" s="5"/>
      <c r="AT71" s="5">
        <f t="shared" si="45"/>
        <v>647.44992431053697</v>
      </c>
      <c r="AU71" s="5">
        <f t="shared" si="46"/>
        <v>237.83874770591154</v>
      </c>
      <c r="AV71" s="5">
        <f t="shared" si="47"/>
        <v>89.646912596843592</v>
      </c>
      <c r="AW71" s="5">
        <f t="shared" si="48"/>
        <v>34.276760698793133</v>
      </c>
      <c r="AX71" s="5">
        <f t="shared" si="49"/>
        <v>15.435892235218097</v>
      </c>
      <c r="AY71" s="5">
        <f t="shared" si="50"/>
        <v>3.8210159467507099</v>
      </c>
      <c r="AZ71" s="5">
        <f t="shared" si="51"/>
        <v>2.330819727517933</v>
      </c>
      <c r="BD71" s="5">
        <f t="shared" si="43"/>
        <v>197.44992431053697</v>
      </c>
      <c r="BE71" s="5">
        <f t="shared" si="43"/>
        <v>-212.16125229408846</v>
      </c>
      <c r="BF71" s="5">
        <f t="shared" si="43"/>
        <v>-360.35308740315639</v>
      </c>
      <c r="BG71" s="5">
        <f t="shared" si="43"/>
        <v>-415.72323930120689</v>
      </c>
      <c r="BH71" s="5">
        <f t="shared" si="43"/>
        <v>-434.56410776478191</v>
      </c>
      <c r="BI71" s="5">
        <f t="shared" si="43"/>
        <v>-446.17898405324928</v>
      </c>
      <c r="BJ71" s="5">
        <f t="shared" si="43"/>
        <v>-447.66918027248209</v>
      </c>
      <c r="BK71" s="3"/>
      <c r="BL71" s="3"/>
      <c r="BN71" s="5">
        <f t="shared" si="52"/>
        <v>1597.5186556150618</v>
      </c>
      <c r="BO71" s="5">
        <f t="shared" si="53"/>
        <v>586.8435877769615</v>
      </c>
      <c r="BP71" s="5">
        <f t="shared" si="54"/>
        <v>221.19489077747014</v>
      </c>
      <c r="BQ71" s="5">
        <f t="shared" si="55"/>
        <v>84.57451706197385</v>
      </c>
      <c r="BR71" s="5">
        <f t="shared" si="56"/>
        <v>38.086537484862397</v>
      </c>
      <c r="BS71" s="5">
        <f t="shared" si="57"/>
        <v>9.4279789511708572</v>
      </c>
      <c r="BT71" s="5">
        <f t="shared" si="58"/>
        <v>5.7510671602142223</v>
      </c>
      <c r="BX71" s="3">
        <f t="shared" si="31"/>
        <v>1147.5186556150618</v>
      </c>
      <c r="BY71" s="3">
        <f t="shared" si="31"/>
        <v>136.8435877769615</v>
      </c>
      <c r="BZ71" s="3">
        <f t="shared" si="31"/>
        <v>-228.80510922252986</v>
      </c>
      <c r="CA71" s="3">
        <f t="shared" si="30"/>
        <v>-365.42548293802616</v>
      </c>
      <c r="CB71" s="3">
        <f t="shared" si="30"/>
        <v>-411.91346251513761</v>
      </c>
      <c r="CC71" s="3">
        <f t="shared" si="30"/>
        <v>-440.57202104882913</v>
      </c>
      <c r="CD71" s="3">
        <f t="shared" si="30"/>
        <v>-444.24893283978577</v>
      </c>
      <c r="CE71" s="3"/>
      <c r="CF71" s="3"/>
    </row>
    <row r="72" spans="1:84" x14ac:dyDescent="0.3">
      <c r="A72">
        <v>68</v>
      </c>
      <c r="B72" t="s">
        <v>69</v>
      </c>
      <c r="C72">
        <v>2.2999999999999998</v>
      </c>
      <c r="D72">
        <v>0</v>
      </c>
      <c r="E72">
        <v>450</v>
      </c>
      <c r="F72">
        <v>1.7000000000000001E-2</v>
      </c>
      <c r="G72">
        <v>4.2</v>
      </c>
      <c r="H72">
        <v>6.1199359306609996E-3</v>
      </c>
      <c r="I72">
        <v>1.6999822029613001E-2</v>
      </c>
      <c r="J72">
        <v>1.5100336648909E-2</v>
      </c>
      <c r="K72">
        <v>4.1945379580301999E-2</v>
      </c>
      <c r="L72">
        <v>54.498062305745599</v>
      </c>
      <c r="M72">
        <v>544.980623057456</v>
      </c>
      <c r="N72">
        <v>71.394451283525598</v>
      </c>
      <c r="O72">
        <v>713.94451283525598</v>
      </c>
      <c r="Q72" s="3">
        <f t="shared" si="35"/>
        <v>6.1199359306607663E-3</v>
      </c>
      <c r="R72" s="3">
        <f t="shared" si="36"/>
        <v>1.6999822029613244E-2</v>
      </c>
      <c r="S72" s="3">
        <f t="shared" si="37"/>
        <v>1.5100336648908599E-2</v>
      </c>
      <c r="T72" s="3">
        <f t="shared" si="38"/>
        <v>4.1945379580301666E-2</v>
      </c>
      <c r="U72" s="3">
        <f t="shared" si="39"/>
        <v>54.498062305745549</v>
      </c>
      <c r="V72" s="3">
        <f t="shared" si="40"/>
        <v>544.98062305745543</v>
      </c>
      <c r="W72" s="3">
        <f t="shared" si="41"/>
        <v>71.394451283525555</v>
      </c>
      <c r="X72" s="3">
        <f t="shared" si="42"/>
        <v>713.94451283525564</v>
      </c>
      <c r="Z72">
        <f t="shared" si="33"/>
        <v>0.99999999999996192</v>
      </c>
      <c r="AA72">
        <f t="shared" si="32"/>
        <v>1.0000000000000142</v>
      </c>
      <c r="AB72">
        <f t="shared" si="32"/>
        <v>0.99999999999997347</v>
      </c>
      <c r="AC72">
        <f t="shared" si="32"/>
        <v>0.99999999999999201</v>
      </c>
      <c r="AD72">
        <f t="shared" si="32"/>
        <v>0.99999999999999911</v>
      </c>
      <c r="AE72">
        <f t="shared" si="32"/>
        <v>0.999999999999999</v>
      </c>
      <c r="AF72">
        <f t="shared" si="32"/>
        <v>0.99999999999999944</v>
      </c>
      <c r="AG72">
        <f t="shared" si="32"/>
        <v>0.99999999999999956</v>
      </c>
      <c r="AI72">
        <f t="shared" si="44"/>
        <v>0</v>
      </c>
      <c r="AJ72" s="5">
        <f t="shared" si="34"/>
        <v>-449.99388006406934</v>
      </c>
      <c r="AK72" s="5">
        <f t="shared" si="34"/>
        <v>-449.98300017797038</v>
      </c>
      <c r="AL72" s="5">
        <f t="shared" si="34"/>
        <v>-449.98489966335109</v>
      </c>
      <c r="AM72" s="5">
        <f t="shared" si="34"/>
        <v>-449.95805462041972</v>
      </c>
      <c r="AN72" s="5">
        <f t="shared" si="34"/>
        <v>-395.50193769425448</v>
      </c>
      <c r="AO72" s="5">
        <f t="shared" si="34"/>
        <v>94.980623057455432</v>
      </c>
      <c r="AP72" s="5">
        <f t="shared" si="34"/>
        <v>-378.60554871647446</v>
      </c>
      <c r="AQ72" s="5">
        <f t="shared" si="34"/>
        <v>263.94451283525564</v>
      </c>
      <c r="AR72" s="5"/>
      <c r="AT72" s="5">
        <f t="shared" si="45"/>
        <v>0.3399964405922648</v>
      </c>
      <c r="AU72" s="5">
        <f t="shared" si="46"/>
        <v>0.1248966516461381</v>
      </c>
      <c r="AV72" s="5">
        <f t="shared" si="47"/>
        <v>4.7076430235852063E-2</v>
      </c>
      <c r="AW72" s="5">
        <f t="shared" si="48"/>
        <v>1.7999811560766962E-2</v>
      </c>
      <c r="AX72" s="5">
        <f t="shared" si="49"/>
        <v>8.1058754048486965E-3</v>
      </c>
      <c r="AY72" s="5">
        <f t="shared" si="50"/>
        <v>2.006536370708448E-3</v>
      </c>
      <c r="AZ72" s="5">
        <f t="shared" si="51"/>
        <v>1.2239871861321535E-3</v>
      </c>
      <c r="BD72" s="5">
        <f t="shared" si="43"/>
        <v>-449.66000355940776</v>
      </c>
      <c r="BE72" s="5">
        <f t="shared" si="43"/>
        <v>-449.87510334835389</v>
      </c>
      <c r="BF72" s="5">
        <f t="shared" si="43"/>
        <v>-449.95292356976415</v>
      </c>
      <c r="BG72" s="5">
        <f t="shared" si="43"/>
        <v>-449.98200018843926</v>
      </c>
      <c r="BH72" s="5">
        <f t="shared" si="43"/>
        <v>-449.99189412459515</v>
      </c>
      <c r="BI72" s="5">
        <f t="shared" si="43"/>
        <v>-449.99799346362931</v>
      </c>
      <c r="BJ72" s="5">
        <f t="shared" si="43"/>
        <v>-449.99877601281389</v>
      </c>
      <c r="BK72" s="3"/>
      <c r="BL72" s="3"/>
      <c r="BN72" s="5">
        <f t="shared" si="52"/>
        <v>0.83890759160603345</v>
      </c>
      <c r="BO72" s="5">
        <f t="shared" si="53"/>
        <v>0.30817013569201229</v>
      </c>
      <c r="BP72" s="5">
        <f t="shared" si="54"/>
        <v>0.11615643576083541</v>
      </c>
      <c r="BQ72" s="5">
        <f t="shared" si="55"/>
        <v>4.4412754849731173E-2</v>
      </c>
      <c r="BR72" s="5">
        <f t="shared" si="56"/>
        <v>2.0000445892594171E-2</v>
      </c>
      <c r="BS72" s="5">
        <f t="shared" si="57"/>
        <v>4.9509300488224921E-3</v>
      </c>
      <c r="BT72" s="5">
        <f t="shared" si="58"/>
        <v>3.0200673297817201E-3</v>
      </c>
      <c r="BX72" s="3">
        <f t="shared" si="31"/>
        <v>-449.16109240839398</v>
      </c>
      <c r="BY72" s="3">
        <f t="shared" si="31"/>
        <v>-449.69182986430798</v>
      </c>
      <c r="BZ72" s="3">
        <f t="shared" si="31"/>
        <v>-449.88384356423916</v>
      </c>
      <c r="CA72" s="3">
        <f t="shared" si="30"/>
        <v>-449.95558724515024</v>
      </c>
      <c r="CB72" s="3">
        <f t="shared" si="30"/>
        <v>-449.97999955410739</v>
      </c>
      <c r="CC72" s="3">
        <f t="shared" si="30"/>
        <v>-449.99504906995116</v>
      </c>
      <c r="CD72" s="3">
        <f t="shared" si="30"/>
        <v>-449.99697993267023</v>
      </c>
      <c r="CE72" s="3"/>
      <c r="CF72" s="3"/>
    </row>
    <row r="73" spans="1:84" x14ac:dyDescent="0.3">
      <c r="A73">
        <v>69</v>
      </c>
      <c r="B73" t="s">
        <v>70</v>
      </c>
      <c r="C73">
        <v>3.75</v>
      </c>
      <c r="D73">
        <v>0</v>
      </c>
      <c r="E73">
        <v>140</v>
      </c>
      <c r="F73">
        <v>4.0000000000000002E-4</v>
      </c>
      <c r="G73">
        <v>2.2400000000000002</v>
      </c>
      <c r="H73" s="1">
        <v>3.1664922031852101E-5</v>
      </c>
      <c r="I73" s="1">
        <v>8.7958116755144805E-5</v>
      </c>
      <c r="J73" s="1">
        <v>7.81300634614297E-5</v>
      </c>
      <c r="K73">
        <v>2.1702795406000001E-4</v>
      </c>
      <c r="L73">
        <v>137.99472116453799</v>
      </c>
      <c r="M73">
        <v>1379.9472116453801</v>
      </c>
      <c r="N73">
        <v>74.414064455346903</v>
      </c>
      <c r="O73">
        <v>744.14064455346897</v>
      </c>
      <c r="Q73" s="3">
        <f t="shared" si="35"/>
        <v>3.1664922031852121E-5</v>
      </c>
      <c r="R73" s="3">
        <f t="shared" si="36"/>
        <v>8.7958116755144778E-5</v>
      </c>
      <c r="S73" s="3">
        <f t="shared" si="37"/>
        <v>7.8130063461429754E-5</v>
      </c>
      <c r="T73" s="3">
        <f t="shared" si="38"/>
        <v>2.1702795405952711E-4</v>
      </c>
      <c r="U73" s="3">
        <f t="shared" si="39"/>
        <v>137.99472116453765</v>
      </c>
      <c r="V73" s="3">
        <f t="shared" si="40"/>
        <v>1379.9472116453767</v>
      </c>
      <c r="W73" s="3">
        <f t="shared" si="41"/>
        <v>74.414064455346846</v>
      </c>
      <c r="X73" s="3">
        <f t="shared" si="42"/>
        <v>744.14064455346852</v>
      </c>
      <c r="Z73">
        <f t="shared" si="33"/>
        <v>1.0000000000000007</v>
      </c>
      <c r="AA73">
        <f t="shared" si="32"/>
        <v>0.99999999999999967</v>
      </c>
      <c r="AB73">
        <f t="shared" si="32"/>
        <v>1.0000000000000007</v>
      </c>
      <c r="AC73">
        <f t="shared" si="32"/>
        <v>0.99999999999782097</v>
      </c>
      <c r="AD73">
        <f t="shared" si="32"/>
        <v>0.99999999999999756</v>
      </c>
      <c r="AE73">
        <f t="shared" si="32"/>
        <v>0.99999999999999756</v>
      </c>
      <c r="AF73">
        <f t="shared" si="32"/>
        <v>0.99999999999999922</v>
      </c>
      <c r="AG73">
        <f t="shared" si="32"/>
        <v>0.99999999999999933</v>
      </c>
      <c r="AI73">
        <f t="shared" si="44"/>
        <v>0</v>
      </c>
      <c r="AJ73" s="5">
        <f t="shared" si="34"/>
        <v>-139.99996833507797</v>
      </c>
      <c r="AK73" s="5">
        <f t="shared" si="34"/>
        <v>-139.99991204188325</v>
      </c>
      <c r="AL73" s="5">
        <f t="shared" si="34"/>
        <v>-139.99992186993654</v>
      </c>
      <c r="AM73" s="5">
        <f t="shared" si="34"/>
        <v>-139.99978297204595</v>
      </c>
      <c r="AN73" s="5">
        <f t="shared" si="34"/>
        <v>-2.0052788354623488</v>
      </c>
      <c r="AO73" s="5">
        <f t="shared" si="34"/>
        <v>1239.9472116453767</v>
      </c>
      <c r="AP73" s="5">
        <f t="shared" si="34"/>
        <v>-65.585935544653154</v>
      </c>
      <c r="AQ73" s="5">
        <f t="shared" si="34"/>
        <v>604.14064455346852</v>
      </c>
      <c r="AR73" s="5"/>
      <c r="AT73" s="5">
        <f t="shared" si="45"/>
        <v>1.7591623351028956E-3</v>
      </c>
      <c r="AU73" s="5">
        <f t="shared" si="46"/>
        <v>6.4622289860922686E-4</v>
      </c>
      <c r="AV73" s="5">
        <f t="shared" si="47"/>
        <v>2.4357632332193941E-4</v>
      </c>
      <c r="AW73" s="5">
        <f t="shared" si="48"/>
        <v>9.313212362309447E-5</v>
      </c>
      <c r="AX73" s="5">
        <f t="shared" si="49"/>
        <v>4.1940294081923332E-5</v>
      </c>
      <c r="AY73" s="5">
        <f t="shared" si="50"/>
        <v>1.0381941649787582E-5</v>
      </c>
      <c r="AZ73" s="5">
        <f t="shared" si="51"/>
        <v>6.3329844063704233E-6</v>
      </c>
      <c r="BD73" s="5">
        <f t="shared" si="43"/>
        <v>-139.99824083766489</v>
      </c>
      <c r="BE73" s="5">
        <f t="shared" si="43"/>
        <v>-139.99935377710139</v>
      </c>
      <c r="BF73" s="5">
        <f t="shared" si="43"/>
        <v>-139.99975642367667</v>
      </c>
      <c r="BG73" s="5">
        <f t="shared" si="43"/>
        <v>-139.99990686787638</v>
      </c>
      <c r="BH73" s="5">
        <f t="shared" si="43"/>
        <v>-139.99995805970593</v>
      </c>
      <c r="BI73" s="5">
        <f t="shared" si="43"/>
        <v>-139.99998961805835</v>
      </c>
      <c r="BJ73" s="5">
        <f t="shared" si="43"/>
        <v>-139.99999366701559</v>
      </c>
      <c r="BK73" s="3"/>
      <c r="BL73" s="3"/>
      <c r="BN73" s="5">
        <f t="shared" si="52"/>
        <v>4.340559081190542E-3</v>
      </c>
      <c r="BO73" s="5">
        <f t="shared" si="53"/>
        <v>1.5944910910495869E-3</v>
      </c>
      <c r="BP73" s="5">
        <f t="shared" si="54"/>
        <v>6.0100048816484435E-4</v>
      </c>
      <c r="BQ73" s="5">
        <f t="shared" si="55"/>
        <v>2.297943042983228E-4</v>
      </c>
      <c r="BR73" s="5">
        <f t="shared" si="56"/>
        <v>1.0348352776348311E-4</v>
      </c>
      <c r="BS73" s="5">
        <f t="shared" si="57"/>
        <v>2.5616414249649103E-5</v>
      </c>
      <c r="BT73" s="5">
        <f t="shared" si="58"/>
        <v>1.5626012692285952E-5</v>
      </c>
      <c r="BX73" s="3">
        <f t="shared" si="31"/>
        <v>-139.99565944091881</v>
      </c>
      <c r="BY73" s="3">
        <f t="shared" si="31"/>
        <v>-139.99840550890895</v>
      </c>
      <c r="BZ73" s="3">
        <f t="shared" si="31"/>
        <v>-139.99939899951184</v>
      </c>
      <c r="CA73" s="3">
        <f t="shared" si="30"/>
        <v>-139.99977020569571</v>
      </c>
      <c r="CB73" s="3">
        <f t="shared" si="30"/>
        <v>-139.99989651647223</v>
      </c>
      <c r="CC73" s="3">
        <f t="shared" si="30"/>
        <v>-139.99997438358574</v>
      </c>
      <c r="CD73" s="3">
        <f t="shared" si="30"/>
        <v>-139.9999843739873</v>
      </c>
      <c r="CE73" s="3"/>
      <c r="CF73" s="3"/>
    </row>
    <row r="74" spans="1:84" x14ac:dyDescent="0.3">
      <c r="A74">
        <v>70</v>
      </c>
      <c r="B74" t="s">
        <v>71</v>
      </c>
      <c r="C74">
        <v>3</v>
      </c>
      <c r="D74">
        <v>0</v>
      </c>
      <c r="E74">
        <v>250</v>
      </c>
      <c r="F74">
        <v>23</v>
      </c>
      <c r="G74">
        <v>0.99</v>
      </c>
      <c r="H74">
        <v>343020.23003503401</v>
      </c>
      <c r="I74">
        <v>952833.97231953905</v>
      </c>
      <c r="J74">
        <v>846368.49300411402</v>
      </c>
      <c r="K74">
        <v>2351023.5916780899</v>
      </c>
      <c r="L74">
        <v>1657.79781440999</v>
      </c>
      <c r="M74">
        <v>16577.9781440999</v>
      </c>
      <c r="N74">
        <v>1629.74328621073</v>
      </c>
      <c r="O74">
        <v>16297.4328621073</v>
      </c>
      <c r="Q74" s="3">
        <f t="shared" si="35"/>
        <v>343020.23003503407</v>
      </c>
      <c r="R74" s="3">
        <f t="shared" si="36"/>
        <v>952833.97231953894</v>
      </c>
      <c r="S74" s="3">
        <f t="shared" si="37"/>
        <v>846368.4930041139</v>
      </c>
      <c r="T74" s="3">
        <f t="shared" si="38"/>
        <v>2351023.5916780941</v>
      </c>
      <c r="U74" s="3">
        <f t="shared" si="39"/>
        <v>1657.7978144099898</v>
      </c>
      <c r="V74" s="3">
        <f t="shared" si="40"/>
        <v>16577.9781440999</v>
      </c>
      <c r="W74" s="3">
        <f t="shared" si="41"/>
        <v>1629.7432862107248</v>
      </c>
      <c r="X74" s="3">
        <f t="shared" si="42"/>
        <v>16297.432862107249</v>
      </c>
      <c r="Z74">
        <f t="shared" si="33"/>
        <v>1.0000000000000002</v>
      </c>
      <c r="AA74">
        <f t="shared" si="32"/>
        <v>0.99999999999999989</v>
      </c>
      <c r="AB74">
        <f t="shared" si="32"/>
        <v>0.99999999999999989</v>
      </c>
      <c r="AC74">
        <f t="shared" si="32"/>
        <v>1.0000000000000018</v>
      </c>
      <c r="AD74">
        <f t="shared" si="32"/>
        <v>0.99999999999999989</v>
      </c>
      <c r="AE74">
        <f t="shared" si="32"/>
        <v>1</v>
      </c>
      <c r="AF74">
        <f t="shared" si="32"/>
        <v>0.99999999999999678</v>
      </c>
      <c r="AG74">
        <f t="shared" si="32"/>
        <v>0.99999999999999689</v>
      </c>
      <c r="AI74">
        <f t="shared" si="44"/>
        <v>0</v>
      </c>
      <c r="AJ74" s="5">
        <f t="shared" si="34"/>
        <v>342770.23003503407</v>
      </c>
      <c r="AK74" s="5">
        <f t="shared" si="34"/>
        <v>952583.97231953894</v>
      </c>
      <c r="AL74" s="5">
        <f t="shared" si="34"/>
        <v>846118.4930041139</v>
      </c>
      <c r="AM74" s="5">
        <f t="shared" si="34"/>
        <v>2350773.5916780941</v>
      </c>
      <c r="AN74" s="5">
        <f t="shared" si="34"/>
        <v>1407.7978144099898</v>
      </c>
      <c r="AO74" s="5">
        <f t="shared" si="34"/>
        <v>16327.9781440999</v>
      </c>
      <c r="AP74" s="5">
        <f t="shared" si="34"/>
        <v>1379.7432862107248</v>
      </c>
      <c r="AQ74" s="5">
        <f t="shared" si="34"/>
        <v>16047.432862107249</v>
      </c>
      <c r="AR74" s="5"/>
      <c r="AT74" s="5">
        <f t="shared" si="45"/>
        <v>19056679.446390782</v>
      </c>
      <c r="AU74" s="5">
        <f t="shared" si="46"/>
        <v>7000412.8578578373</v>
      </c>
      <c r="AV74" s="5">
        <f t="shared" si="47"/>
        <v>2638617.1541156466</v>
      </c>
      <c r="AW74" s="5">
        <f t="shared" si="48"/>
        <v>1008883.0295148059</v>
      </c>
      <c r="AX74" s="5">
        <f t="shared" si="49"/>
        <v>454331.43050997873</v>
      </c>
      <c r="AY74" s="5">
        <f t="shared" si="50"/>
        <v>112465.64919181443</v>
      </c>
      <c r="AZ74" s="5">
        <f t="shared" si="51"/>
        <v>68604.046007006807</v>
      </c>
      <c r="BD74" s="5">
        <f t="shared" si="43"/>
        <v>19056429.446390782</v>
      </c>
      <c r="BE74" s="5">
        <f t="shared" si="43"/>
        <v>7000162.8578578373</v>
      </c>
      <c r="BF74" s="5">
        <f t="shared" si="43"/>
        <v>2638367.1541156466</v>
      </c>
      <c r="BG74" s="5">
        <f t="shared" si="43"/>
        <v>1008633.0295148059</v>
      </c>
      <c r="BH74" s="5">
        <f t="shared" si="43"/>
        <v>454081.43050997873</v>
      </c>
      <c r="BI74" s="5">
        <f t="shared" si="43"/>
        <v>112215.64919181443</v>
      </c>
      <c r="BJ74" s="5">
        <f t="shared" si="43"/>
        <v>68354.046007006807</v>
      </c>
      <c r="BK74" s="3"/>
      <c r="BL74" s="3"/>
      <c r="BN74" s="5">
        <f t="shared" si="52"/>
        <v>47020471.83356189</v>
      </c>
      <c r="BO74" s="5">
        <f t="shared" si="53"/>
        <v>17272826.38783906</v>
      </c>
      <c r="BP74" s="5">
        <f t="shared" si="54"/>
        <v>6510526.869262415</v>
      </c>
      <c r="BQ74" s="5">
        <f t="shared" si="55"/>
        <v>2489319.0970709231</v>
      </c>
      <c r="BR74" s="5">
        <f t="shared" si="56"/>
        <v>1121017.8715286274</v>
      </c>
      <c r="BS74" s="5">
        <f t="shared" si="57"/>
        <v>277497.86655872589</v>
      </c>
      <c r="BT74" s="5">
        <f t="shared" si="58"/>
        <v>169273.69860082277</v>
      </c>
      <c r="BX74" s="3">
        <f t="shared" si="31"/>
        <v>47020221.83356189</v>
      </c>
      <c r="BY74" s="3">
        <f t="shared" si="31"/>
        <v>17272576.38783906</v>
      </c>
      <c r="BZ74" s="3">
        <f t="shared" si="31"/>
        <v>6510276.869262415</v>
      </c>
      <c r="CA74" s="3">
        <f t="shared" si="30"/>
        <v>2489069.0970709231</v>
      </c>
      <c r="CB74" s="3">
        <f t="shared" si="30"/>
        <v>1120767.8715286274</v>
      </c>
      <c r="CC74" s="3">
        <f t="shared" si="30"/>
        <v>277247.86655872589</v>
      </c>
      <c r="CD74" s="3">
        <f t="shared" si="30"/>
        <v>169023.69860082277</v>
      </c>
      <c r="CE74" s="3"/>
      <c r="CF74" s="3"/>
    </row>
    <row r="75" spans="1:84" x14ac:dyDescent="0.3">
      <c r="A75">
        <v>71</v>
      </c>
      <c r="B75" t="s">
        <v>72</v>
      </c>
      <c r="C75">
        <v>1</v>
      </c>
      <c r="D75">
        <v>0</v>
      </c>
      <c r="E75">
        <v>900</v>
      </c>
      <c r="F75">
        <v>0.75</v>
      </c>
      <c r="G75">
        <v>8</v>
      </c>
      <c r="H75">
        <v>0.62063247182430203</v>
      </c>
      <c r="I75">
        <v>1.7239790884008399</v>
      </c>
      <c r="J75">
        <v>1.5313492438440199</v>
      </c>
      <c r="K75">
        <v>4.2537478995667302</v>
      </c>
      <c r="L75">
        <v>20.247718475243399</v>
      </c>
      <c r="M75">
        <v>202.477184752434</v>
      </c>
      <c r="N75">
        <v>34.644977345134897</v>
      </c>
      <c r="O75">
        <v>346.44977345134902</v>
      </c>
      <c r="Q75" s="3">
        <f t="shared" si="35"/>
        <v>0.62063247182430159</v>
      </c>
      <c r="R75" s="3">
        <f t="shared" si="36"/>
        <v>1.7239790884008377</v>
      </c>
      <c r="S75" s="3">
        <f t="shared" si="37"/>
        <v>1.5313492438440235</v>
      </c>
      <c r="T75" s="3">
        <f t="shared" si="38"/>
        <v>4.253747899566731</v>
      </c>
      <c r="U75" s="3">
        <f t="shared" si="39"/>
        <v>20.247718475243431</v>
      </c>
      <c r="V75" s="3">
        <f t="shared" si="40"/>
        <v>202.47718475243428</v>
      </c>
      <c r="W75" s="3">
        <f t="shared" si="41"/>
        <v>34.644977345134876</v>
      </c>
      <c r="X75" s="3">
        <f t="shared" si="42"/>
        <v>346.44977345134873</v>
      </c>
      <c r="Z75">
        <f t="shared" si="33"/>
        <v>0.99999999999999933</v>
      </c>
      <c r="AA75">
        <f t="shared" si="32"/>
        <v>0.99999999999999867</v>
      </c>
      <c r="AB75">
        <f t="shared" si="32"/>
        <v>1.0000000000000022</v>
      </c>
      <c r="AC75">
        <f t="shared" si="32"/>
        <v>1.0000000000000002</v>
      </c>
      <c r="AD75">
        <f t="shared" si="32"/>
        <v>1.0000000000000016</v>
      </c>
      <c r="AE75">
        <f t="shared" si="32"/>
        <v>1.0000000000000013</v>
      </c>
      <c r="AF75">
        <f t="shared" si="32"/>
        <v>0.99999999999999933</v>
      </c>
      <c r="AG75">
        <f t="shared" si="32"/>
        <v>0.99999999999999922</v>
      </c>
      <c r="AI75">
        <f t="shared" si="44"/>
        <v>0</v>
      </c>
      <c r="AJ75" s="5">
        <f t="shared" si="34"/>
        <v>-899.37936752817575</v>
      </c>
      <c r="AK75" s="5">
        <f t="shared" si="34"/>
        <v>-898.27602091159918</v>
      </c>
      <c r="AL75" s="5">
        <f t="shared" si="34"/>
        <v>-898.46865075615597</v>
      </c>
      <c r="AM75" s="5">
        <f t="shared" si="34"/>
        <v>-895.74625210043325</v>
      </c>
      <c r="AN75" s="5">
        <f t="shared" si="34"/>
        <v>-879.75228152475654</v>
      </c>
      <c r="AO75" s="5">
        <f t="shared" si="34"/>
        <v>-697.52281524756575</v>
      </c>
      <c r="AP75" s="5">
        <f t="shared" si="34"/>
        <v>-865.35502265486514</v>
      </c>
      <c r="AQ75" s="5">
        <f t="shared" si="34"/>
        <v>-553.55022654865127</v>
      </c>
      <c r="AR75" s="5"/>
      <c r="AT75" s="5">
        <f t="shared" si="45"/>
        <v>34.479581768016757</v>
      </c>
      <c r="AU75" s="5">
        <f t="shared" si="46"/>
        <v>12.665968812740848</v>
      </c>
      <c r="AV75" s="5">
        <f t="shared" si="47"/>
        <v>4.7740959371100127</v>
      </c>
      <c r="AW75" s="5">
        <f t="shared" si="48"/>
        <v>1.8253896230126516</v>
      </c>
      <c r="AX75" s="5">
        <f t="shared" si="49"/>
        <v>0.82202976400569727</v>
      </c>
      <c r="AY75" s="5">
        <f t="shared" si="50"/>
        <v>0.20348605633583658</v>
      </c>
      <c r="AZ75" s="5">
        <f t="shared" si="51"/>
        <v>0.12412649436486031</v>
      </c>
      <c r="BD75" s="5">
        <f t="shared" si="43"/>
        <v>-865.52041823198329</v>
      </c>
      <c r="BE75" s="5">
        <f t="shared" si="43"/>
        <v>-887.33403118725914</v>
      </c>
      <c r="BF75" s="5">
        <f t="shared" si="43"/>
        <v>-895.22590406288998</v>
      </c>
      <c r="BG75" s="5">
        <f t="shared" si="43"/>
        <v>-898.1746103769874</v>
      </c>
      <c r="BH75" s="5">
        <f t="shared" si="43"/>
        <v>-899.17797023599428</v>
      </c>
      <c r="BI75" s="5">
        <f t="shared" si="43"/>
        <v>-899.79651394366419</v>
      </c>
      <c r="BJ75" s="5">
        <f t="shared" si="43"/>
        <v>-899.87587350563513</v>
      </c>
      <c r="BK75" s="3"/>
      <c r="BL75" s="3"/>
      <c r="BN75" s="5">
        <f t="shared" si="52"/>
        <v>85.074957991334642</v>
      </c>
      <c r="BO75" s="5">
        <f t="shared" si="53"/>
        <v>31.252025384571908</v>
      </c>
      <c r="BP75" s="5">
        <f t="shared" si="54"/>
        <v>11.779609568030951</v>
      </c>
      <c r="BQ75" s="5">
        <f t="shared" si="55"/>
        <v>4.5039683642471271</v>
      </c>
      <c r="BR75" s="5">
        <f t="shared" si="56"/>
        <v>2.0282771441642691</v>
      </c>
      <c r="BS75" s="5">
        <f t="shared" si="57"/>
        <v>0.50208171929312251</v>
      </c>
      <c r="BT75" s="5">
        <f t="shared" si="58"/>
        <v>0.3062698487688047</v>
      </c>
      <c r="BX75" s="3">
        <f t="shared" si="31"/>
        <v>-814.9250420086654</v>
      </c>
      <c r="BY75" s="3">
        <f t="shared" si="31"/>
        <v>-868.74797461542812</v>
      </c>
      <c r="BZ75" s="3">
        <f t="shared" si="31"/>
        <v>-888.22039043196901</v>
      </c>
      <c r="CA75" s="3">
        <f t="shared" si="30"/>
        <v>-895.49603163575284</v>
      </c>
      <c r="CB75" s="3">
        <f t="shared" si="30"/>
        <v>-897.97172285583576</v>
      </c>
      <c r="CC75" s="3">
        <f t="shared" si="30"/>
        <v>-899.49791828070693</v>
      </c>
      <c r="CD75" s="3">
        <f t="shared" si="30"/>
        <v>-899.69373015123119</v>
      </c>
      <c r="CE75" s="3"/>
      <c r="CF75" s="3"/>
    </row>
    <row r="76" spans="1:84" x14ac:dyDescent="0.3">
      <c r="A76">
        <v>72</v>
      </c>
      <c r="B76" t="s">
        <v>75</v>
      </c>
      <c r="C76">
        <v>10</v>
      </c>
      <c r="D76">
        <v>0</v>
      </c>
      <c r="E76">
        <v>600</v>
      </c>
      <c r="F76">
        <v>0.25</v>
      </c>
      <c r="G76">
        <v>8</v>
      </c>
      <c r="H76">
        <v>6.8959163536033499</v>
      </c>
      <c r="I76">
        <v>19.155323204453801</v>
      </c>
      <c r="J76">
        <v>17.014991598266899</v>
      </c>
      <c r="K76">
        <v>47.2638655507415</v>
      </c>
      <c r="L76">
        <v>1358.3873947074101</v>
      </c>
      <c r="M76">
        <v>13583.8739470741</v>
      </c>
      <c r="N76">
        <v>2491.7467774337802</v>
      </c>
      <c r="O76">
        <v>24917.467774337802</v>
      </c>
      <c r="Q76" s="3">
        <f t="shared" si="35"/>
        <v>6.8959163536033508</v>
      </c>
      <c r="R76" s="3">
        <f t="shared" si="36"/>
        <v>19.155323204453754</v>
      </c>
      <c r="S76" s="3">
        <f t="shared" si="37"/>
        <v>17.014991598266924</v>
      </c>
      <c r="T76" s="3">
        <f t="shared" si="38"/>
        <v>47.263865550741457</v>
      </c>
      <c r="U76" s="3">
        <f t="shared" si="39"/>
        <v>1358.3873947074146</v>
      </c>
      <c r="V76" s="3">
        <f t="shared" si="40"/>
        <v>13583.873947074146</v>
      </c>
      <c r="W76" s="3">
        <f t="shared" si="41"/>
        <v>2491.7467774337756</v>
      </c>
      <c r="X76" s="3">
        <f t="shared" si="42"/>
        <v>24917.467774337758</v>
      </c>
      <c r="Z76">
        <f t="shared" si="33"/>
        <v>1.0000000000000002</v>
      </c>
      <c r="AA76">
        <f t="shared" si="32"/>
        <v>0.99999999999999756</v>
      </c>
      <c r="AB76">
        <f t="shared" si="32"/>
        <v>1.0000000000000016</v>
      </c>
      <c r="AC76">
        <f t="shared" si="32"/>
        <v>0.99999999999999911</v>
      </c>
      <c r="AD76">
        <f t="shared" si="32"/>
        <v>1.0000000000000033</v>
      </c>
      <c r="AE76">
        <f t="shared" si="32"/>
        <v>1.0000000000000033</v>
      </c>
      <c r="AF76">
        <f t="shared" si="32"/>
        <v>0.99999999999999822</v>
      </c>
      <c r="AG76">
        <f t="shared" si="32"/>
        <v>0.99999999999999822</v>
      </c>
      <c r="AI76">
        <f t="shared" si="44"/>
        <v>0</v>
      </c>
      <c r="AJ76" s="5">
        <f t="shared" si="34"/>
        <v>-593.1040836463967</v>
      </c>
      <c r="AK76" s="5">
        <f t="shared" si="34"/>
        <v>-580.84467679554621</v>
      </c>
      <c r="AL76" s="5">
        <f t="shared" si="34"/>
        <v>-582.98500840173313</v>
      </c>
      <c r="AM76" s="5">
        <f t="shared" si="34"/>
        <v>-552.73613444925854</v>
      </c>
      <c r="AN76" s="5">
        <f t="shared" si="34"/>
        <v>758.38739470741461</v>
      </c>
      <c r="AO76" s="5">
        <f t="shared" si="34"/>
        <v>12983.873947074146</v>
      </c>
      <c r="AP76" s="5">
        <f t="shared" si="34"/>
        <v>1891.7467774337756</v>
      </c>
      <c r="AQ76" s="5">
        <f t="shared" si="34"/>
        <v>24317.467774337758</v>
      </c>
      <c r="AR76" s="5"/>
      <c r="AT76" s="5">
        <f t="shared" si="45"/>
        <v>383.10646408907502</v>
      </c>
      <c r="AU76" s="5">
        <f t="shared" si="46"/>
        <v>140.73298680823166</v>
      </c>
      <c r="AV76" s="5">
        <f t="shared" si="47"/>
        <v>53.045510412333471</v>
      </c>
      <c r="AW76" s="5">
        <f t="shared" si="48"/>
        <v>20.282106922362793</v>
      </c>
      <c r="AX76" s="5">
        <f t="shared" si="49"/>
        <v>9.1336640445077482</v>
      </c>
      <c r="AY76" s="5">
        <f t="shared" si="50"/>
        <v>2.2609561815092953</v>
      </c>
      <c r="AZ76" s="5">
        <f t="shared" si="51"/>
        <v>1.3791832707206702</v>
      </c>
      <c r="BD76" s="5">
        <f t="shared" si="43"/>
        <v>-216.89353591092498</v>
      </c>
      <c r="BE76" s="5">
        <f t="shared" si="43"/>
        <v>-459.26701319176834</v>
      </c>
      <c r="BF76" s="5">
        <f t="shared" si="43"/>
        <v>-546.95448958766656</v>
      </c>
      <c r="BG76" s="5">
        <f t="shared" si="43"/>
        <v>-579.7178930776372</v>
      </c>
      <c r="BH76" s="5">
        <f t="shared" si="43"/>
        <v>-590.86633595549222</v>
      </c>
      <c r="BI76" s="5">
        <f t="shared" si="43"/>
        <v>-597.7390438184907</v>
      </c>
      <c r="BJ76" s="5">
        <f t="shared" si="43"/>
        <v>-598.62081672927934</v>
      </c>
      <c r="BK76" s="3"/>
      <c r="BL76" s="3"/>
      <c r="BN76" s="5">
        <f t="shared" si="52"/>
        <v>945.27731101482925</v>
      </c>
      <c r="BO76" s="5">
        <f t="shared" si="53"/>
        <v>347.24472649524341</v>
      </c>
      <c r="BP76" s="5">
        <f t="shared" si="54"/>
        <v>130.88455075589945</v>
      </c>
      <c r="BQ76" s="5">
        <f t="shared" si="55"/>
        <v>50.044092936079188</v>
      </c>
      <c r="BR76" s="5">
        <f t="shared" si="56"/>
        <v>22.536412712936325</v>
      </c>
      <c r="BS76" s="5">
        <f t="shared" si="57"/>
        <v>5.5786857699235828</v>
      </c>
      <c r="BT76" s="5">
        <f t="shared" si="58"/>
        <v>3.4029983196533853</v>
      </c>
      <c r="BX76" s="3">
        <f t="shared" si="31"/>
        <v>345.27731101482925</v>
      </c>
      <c r="BY76" s="3">
        <f t="shared" si="31"/>
        <v>-252.75527350475659</v>
      </c>
      <c r="BZ76" s="3">
        <f t="shared" si="31"/>
        <v>-469.11544924410055</v>
      </c>
      <c r="CA76" s="3">
        <f t="shared" si="30"/>
        <v>-549.95590706392079</v>
      </c>
      <c r="CB76" s="3">
        <f t="shared" si="30"/>
        <v>-577.46358728706366</v>
      </c>
      <c r="CC76" s="3">
        <f t="shared" si="30"/>
        <v>-594.4213142300764</v>
      </c>
      <c r="CD76" s="3">
        <f t="shared" si="30"/>
        <v>-596.59700168034658</v>
      </c>
      <c r="CE76" s="3"/>
      <c r="CF76" s="3"/>
    </row>
    <row r="77" spans="1:84" x14ac:dyDescent="0.3">
      <c r="A77">
        <v>73</v>
      </c>
      <c r="B77" t="s">
        <v>57</v>
      </c>
      <c r="C77">
        <v>6.2</v>
      </c>
      <c r="D77">
        <v>0</v>
      </c>
      <c r="E77">
        <v>325</v>
      </c>
      <c r="F77">
        <v>35</v>
      </c>
      <c r="G77">
        <v>1.6</v>
      </c>
      <c r="H77">
        <v>1298887.2206993101</v>
      </c>
      <c r="I77">
        <v>3608020.05749809</v>
      </c>
      <c r="J77">
        <v>2925461.6634902498</v>
      </c>
      <c r="K77">
        <v>8902432.6596754603</v>
      </c>
      <c r="L77">
        <v>6988.1586814710699</v>
      </c>
      <c r="M77">
        <v>69881.586814710696</v>
      </c>
      <c r="N77">
        <v>6836.2304792418299</v>
      </c>
      <c r="O77">
        <v>68362.304792418305</v>
      </c>
      <c r="Q77" s="3">
        <f t="shared" si="35"/>
        <v>1298887.2206993129</v>
      </c>
      <c r="R77" s="3">
        <f t="shared" si="36"/>
        <v>3608020.0574980909</v>
      </c>
      <c r="S77" s="3">
        <f t="shared" si="37"/>
        <v>3204875.7574831652</v>
      </c>
      <c r="T77" s="3">
        <f t="shared" si="38"/>
        <v>8902432.6596754584</v>
      </c>
      <c r="U77" s="3">
        <f t="shared" si="39"/>
        <v>6988.1586814710727</v>
      </c>
      <c r="V77" s="3">
        <f t="shared" si="40"/>
        <v>69881.586814710739</v>
      </c>
      <c r="W77" s="3">
        <f t="shared" si="41"/>
        <v>6836.2304792418336</v>
      </c>
      <c r="X77" s="3">
        <f t="shared" si="42"/>
        <v>68362.304792418348</v>
      </c>
      <c r="Z77">
        <f t="shared" si="33"/>
        <v>1.0000000000000022</v>
      </c>
      <c r="AA77">
        <f t="shared" si="32"/>
        <v>1.0000000000000002</v>
      </c>
      <c r="AB77">
        <f t="shared" si="32"/>
        <v>1.095511111111112</v>
      </c>
      <c r="AC77">
        <f t="shared" si="32"/>
        <v>0.99999999999999978</v>
      </c>
      <c r="AD77">
        <f t="shared" si="32"/>
        <v>1.0000000000000004</v>
      </c>
      <c r="AE77">
        <f t="shared" si="32"/>
        <v>1.0000000000000007</v>
      </c>
      <c r="AF77">
        <f t="shared" si="32"/>
        <v>1.0000000000000004</v>
      </c>
      <c r="AG77">
        <f t="shared" si="32"/>
        <v>1.0000000000000007</v>
      </c>
      <c r="AI77">
        <f t="shared" si="44"/>
        <v>0</v>
      </c>
      <c r="AJ77" s="5">
        <f t="shared" si="34"/>
        <v>1298562.2206993129</v>
      </c>
      <c r="AK77" s="5">
        <f t="shared" si="34"/>
        <v>3607695.0574980909</v>
      </c>
      <c r="AL77" s="5">
        <f t="shared" si="34"/>
        <v>3204550.7574831652</v>
      </c>
      <c r="AM77" s="5">
        <f t="shared" si="34"/>
        <v>8902107.6596754584</v>
      </c>
      <c r="AN77" s="5">
        <f t="shared" si="34"/>
        <v>6663.1586814710727</v>
      </c>
      <c r="AO77" s="5">
        <f t="shared" si="34"/>
        <v>69556.586814710739</v>
      </c>
      <c r="AP77" s="5">
        <f t="shared" si="34"/>
        <v>6511.2304792418336</v>
      </c>
      <c r="AQ77" s="5">
        <f t="shared" si="34"/>
        <v>68037.304792418348</v>
      </c>
      <c r="AR77" s="5"/>
      <c r="AT77" s="5">
        <f t="shared" si="45"/>
        <v>72160401.149961829</v>
      </c>
      <c r="AU77" s="5">
        <f t="shared" si="46"/>
        <v>26507902.463251282</v>
      </c>
      <c r="AV77" s="5">
        <f t="shared" si="47"/>
        <v>9991440.1592254862</v>
      </c>
      <c r="AW77" s="5">
        <f t="shared" si="48"/>
        <v>3820256.5314685674</v>
      </c>
      <c r="AX77" s="5">
        <f t="shared" si="49"/>
        <v>1720380.4247673014</v>
      </c>
      <c r="AY77" s="5">
        <f t="shared" si="50"/>
        <v>425864.66252436483</v>
      </c>
      <c r="AZ77" s="5">
        <f t="shared" si="51"/>
        <v>259777.44413986255</v>
      </c>
      <c r="BD77" s="5">
        <f t="shared" si="43"/>
        <v>72160076.149961829</v>
      </c>
      <c r="BE77" s="5">
        <f t="shared" si="43"/>
        <v>26507577.463251282</v>
      </c>
      <c r="BF77" s="5">
        <f t="shared" si="43"/>
        <v>9991115.1592254862</v>
      </c>
      <c r="BG77" s="5">
        <f t="shared" si="43"/>
        <v>3819931.5314685674</v>
      </c>
      <c r="BH77" s="5">
        <f t="shared" si="43"/>
        <v>1720055.4247673014</v>
      </c>
      <c r="BI77" s="5">
        <f t="shared" si="43"/>
        <v>425539.66252436483</v>
      </c>
      <c r="BJ77" s="5">
        <f t="shared" si="43"/>
        <v>259452.44413986255</v>
      </c>
      <c r="BK77" s="3"/>
      <c r="BL77" s="3"/>
      <c r="BN77" s="5">
        <f t="shared" si="52"/>
        <v>178048653.19350919</v>
      </c>
      <c r="BO77" s="5">
        <f t="shared" si="53"/>
        <v>65405627.703738064</v>
      </c>
      <c r="BP77" s="5">
        <f t="shared" si="54"/>
        <v>24652890.442178201</v>
      </c>
      <c r="BQ77" s="5">
        <f t="shared" si="55"/>
        <v>9426105.1690681316</v>
      </c>
      <c r="BR77" s="5">
        <f t="shared" si="56"/>
        <v>4244868.5529578337</v>
      </c>
      <c r="BS77" s="5">
        <f t="shared" si="57"/>
        <v>1050778.9368797264</v>
      </c>
      <c r="BT77" s="5">
        <f t="shared" si="58"/>
        <v>640975.15149663307</v>
      </c>
      <c r="BX77" s="3">
        <f t="shared" si="31"/>
        <v>178048328.19350919</v>
      </c>
      <c r="BY77" s="3">
        <f t="shared" si="31"/>
        <v>65405302.703738064</v>
      </c>
      <c r="BZ77" s="3">
        <f t="shared" si="31"/>
        <v>24652565.442178201</v>
      </c>
      <c r="CA77" s="3">
        <f t="shared" si="30"/>
        <v>9425780.1690681316</v>
      </c>
      <c r="CB77" s="3">
        <f t="shared" si="30"/>
        <v>4244543.5529578337</v>
      </c>
      <c r="CC77" s="3">
        <f t="shared" si="30"/>
        <v>1050453.9368797264</v>
      </c>
      <c r="CD77" s="3">
        <f t="shared" si="30"/>
        <v>640650.15149663307</v>
      </c>
      <c r="CE77" s="3"/>
      <c r="CF77" s="3"/>
    </row>
    <row r="78" spans="1:84" x14ac:dyDescent="0.3">
      <c r="A78">
        <v>74</v>
      </c>
      <c r="B78" t="s">
        <v>76</v>
      </c>
      <c r="C78">
        <v>17.5</v>
      </c>
      <c r="D78">
        <v>0</v>
      </c>
      <c r="E78">
        <v>600</v>
      </c>
      <c r="F78">
        <v>10</v>
      </c>
      <c r="G78">
        <v>8</v>
      </c>
      <c r="H78">
        <v>33789.9901326564</v>
      </c>
      <c r="I78">
        <v>93861.083701823401</v>
      </c>
      <c r="J78">
        <v>76104.621838976396</v>
      </c>
      <c r="K78">
        <v>231592.94119863299</v>
      </c>
      <c r="L78">
        <v>22786.7665939334</v>
      </c>
      <c r="M78">
        <v>227867.66593933399</v>
      </c>
      <c r="N78">
        <v>23077.991020416099</v>
      </c>
      <c r="O78">
        <v>230779.91020416099</v>
      </c>
      <c r="Q78" s="3">
        <f t="shared" si="35"/>
        <v>33789.990132656421</v>
      </c>
      <c r="R78" s="3">
        <f t="shared" si="36"/>
        <v>93861.083701823401</v>
      </c>
      <c r="S78" s="3">
        <f t="shared" si="37"/>
        <v>83373.458831507945</v>
      </c>
      <c r="T78" s="3">
        <f t="shared" si="38"/>
        <v>231592.9411986332</v>
      </c>
      <c r="U78" s="3">
        <f t="shared" si="39"/>
        <v>22786.766593933444</v>
      </c>
      <c r="V78" s="3">
        <f t="shared" si="40"/>
        <v>227867.66593933446</v>
      </c>
      <c r="W78" s="3">
        <f t="shared" si="41"/>
        <v>23077.991020416135</v>
      </c>
      <c r="X78" s="3">
        <f t="shared" si="42"/>
        <v>230779.91020416137</v>
      </c>
      <c r="Z78">
        <f t="shared" si="33"/>
        <v>1.0000000000000007</v>
      </c>
      <c r="AA78">
        <f t="shared" si="32"/>
        <v>1</v>
      </c>
      <c r="AB78">
        <f t="shared" si="32"/>
        <v>1.0955111111111109</v>
      </c>
      <c r="AC78">
        <f t="shared" si="32"/>
        <v>1.0000000000000009</v>
      </c>
      <c r="AD78">
        <f t="shared" si="32"/>
        <v>1.000000000000002</v>
      </c>
      <c r="AE78">
        <f t="shared" si="32"/>
        <v>1.000000000000002</v>
      </c>
      <c r="AF78">
        <f t="shared" si="32"/>
        <v>1.0000000000000016</v>
      </c>
      <c r="AG78">
        <f t="shared" si="32"/>
        <v>1.0000000000000016</v>
      </c>
      <c r="AI78">
        <f t="shared" si="44"/>
        <v>0</v>
      </c>
      <c r="AJ78" s="5">
        <f t="shared" si="34"/>
        <v>33189.990132656421</v>
      </c>
      <c r="AK78" s="5">
        <f t="shared" si="34"/>
        <v>93261.083701823401</v>
      </c>
      <c r="AL78" s="5">
        <f t="shared" si="34"/>
        <v>82773.458831507945</v>
      </c>
      <c r="AM78" s="5">
        <f t="shared" si="34"/>
        <v>230992.9411986332</v>
      </c>
      <c r="AN78" s="5">
        <f t="shared" si="34"/>
        <v>22186.766593933444</v>
      </c>
      <c r="AO78" s="5">
        <f t="shared" si="34"/>
        <v>227267.66593933446</v>
      </c>
      <c r="AP78" s="5">
        <f t="shared" si="34"/>
        <v>22477.991020416135</v>
      </c>
      <c r="AQ78" s="5">
        <f t="shared" si="34"/>
        <v>230179.91020416137</v>
      </c>
      <c r="AR78" s="5"/>
      <c r="AT78" s="5">
        <f t="shared" si="45"/>
        <v>1877221.6740364681</v>
      </c>
      <c r="AU78" s="5">
        <f t="shared" si="46"/>
        <v>689591.63536033523</v>
      </c>
      <c r="AV78" s="5">
        <f t="shared" si="47"/>
        <v>259923.00102043408</v>
      </c>
      <c r="AW78" s="5">
        <f t="shared" si="48"/>
        <v>99382.323919577713</v>
      </c>
      <c r="AX78" s="5">
        <f t="shared" si="49"/>
        <v>44754.953818087968</v>
      </c>
      <c r="AY78" s="5">
        <f t="shared" si="50"/>
        <v>11078.685289395547</v>
      </c>
      <c r="AZ78" s="5">
        <f t="shared" si="51"/>
        <v>6757.9980265312843</v>
      </c>
      <c r="BD78" s="5">
        <f t="shared" si="43"/>
        <v>1876621.6740364681</v>
      </c>
      <c r="BE78" s="5">
        <f t="shared" si="43"/>
        <v>688991.63536033523</v>
      </c>
      <c r="BF78" s="5">
        <f t="shared" si="43"/>
        <v>259323.00102043408</v>
      </c>
      <c r="BG78" s="5">
        <f t="shared" si="43"/>
        <v>98782.323919577713</v>
      </c>
      <c r="BH78" s="5">
        <f t="shared" si="43"/>
        <v>44154.953818087968</v>
      </c>
      <c r="BI78" s="5">
        <f t="shared" si="43"/>
        <v>10478.685289395547</v>
      </c>
      <c r="BJ78" s="5">
        <f t="shared" si="43"/>
        <v>6157.9980265312843</v>
      </c>
      <c r="BK78" s="3"/>
      <c r="BL78" s="3"/>
      <c r="BN78" s="5">
        <f t="shared" si="52"/>
        <v>4631858.8239726638</v>
      </c>
      <c r="BO78" s="5">
        <f t="shared" si="53"/>
        <v>1701499.1598266929</v>
      </c>
      <c r="BP78" s="5">
        <f t="shared" si="54"/>
        <v>641334.29870390741</v>
      </c>
      <c r="BQ78" s="5">
        <f t="shared" si="55"/>
        <v>245216.05538678807</v>
      </c>
      <c r="BR78" s="5">
        <f t="shared" si="56"/>
        <v>110428.42229338799</v>
      </c>
      <c r="BS78" s="5">
        <f t="shared" si="57"/>
        <v>27335.560272625557</v>
      </c>
      <c r="BT78" s="5">
        <f t="shared" si="58"/>
        <v>16674.691766301588</v>
      </c>
      <c r="BX78" s="3">
        <f t="shared" si="31"/>
        <v>4631258.8239726638</v>
      </c>
      <c r="BY78" s="3">
        <f t="shared" si="31"/>
        <v>1700899.1598266929</v>
      </c>
      <c r="BZ78" s="3">
        <f t="shared" si="31"/>
        <v>640734.29870390741</v>
      </c>
      <c r="CA78" s="3">
        <f t="shared" si="30"/>
        <v>244616.05538678807</v>
      </c>
      <c r="CB78" s="3">
        <f t="shared" si="30"/>
        <v>109828.42229338799</v>
      </c>
      <c r="CC78" s="3">
        <f t="shared" si="30"/>
        <v>26735.560272625557</v>
      </c>
      <c r="CD78" s="3">
        <f t="shared" si="30"/>
        <v>16074.691766301588</v>
      </c>
      <c r="CE78" s="3"/>
      <c r="CF78" s="3"/>
    </row>
    <row r="79" spans="1:84" x14ac:dyDescent="0.3">
      <c r="A79">
        <v>75</v>
      </c>
      <c r="B79" t="s">
        <v>77</v>
      </c>
      <c r="C79">
        <v>3.3</v>
      </c>
      <c r="D79">
        <v>0</v>
      </c>
      <c r="E79">
        <v>450</v>
      </c>
      <c r="F79">
        <v>0.21659999999999999</v>
      </c>
      <c r="G79">
        <v>0.23</v>
      </c>
      <c r="H79">
        <v>681.99478516838201</v>
      </c>
      <c r="I79">
        <v>1894.4299588010599</v>
      </c>
      <c r="J79">
        <v>1536.0452908576599</v>
      </c>
      <c r="K79">
        <v>4674.3185647346199</v>
      </c>
      <c r="L79">
        <v>713.70029620426897</v>
      </c>
      <c r="M79">
        <v>7137.0029620426903</v>
      </c>
      <c r="N79">
        <v>753.79970542190495</v>
      </c>
      <c r="O79">
        <v>7537.9970542190504</v>
      </c>
      <c r="Q79" s="3">
        <f t="shared" si="35"/>
        <v>681.9947851683819</v>
      </c>
      <c r="R79" s="3">
        <f t="shared" si="36"/>
        <v>1894.429958801061</v>
      </c>
      <c r="S79" s="3">
        <f t="shared" si="37"/>
        <v>1682.754683304463</v>
      </c>
      <c r="T79" s="3">
        <f t="shared" si="38"/>
        <v>4674.3185647346208</v>
      </c>
      <c r="U79" s="3">
        <f t="shared" si="39"/>
        <v>713.70029620426931</v>
      </c>
      <c r="V79" s="3">
        <f t="shared" si="40"/>
        <v>7137.002962042694</v>
      </c>
      <c r="W79" s="3">
        <f t="shared" si="41"/>
        <v>753.79970542190495</v>
      </c>
      <c r="X79" s="3">
        <f t="shared" si="42"/>
        <v>7537.9970542190504</v>
      </c>
      <c r="Z79">
        <f t="shared" si="33"/>
        <v>0.99999999999999978</v>
      </c>
      <c r="AA79">
        <f t="shared" si="32"/>
        <v>1.0000000000000007</v>
      </c>
      <c r="AB79">
        <f t="shared" si="32"/>
        <v>1.09551111111111</v>
      </c>
      <c r="AC79">
        <f t="shared" si="32"/>
        <v>1.0000000000000002</v>
      </c>
      <c r="AD79">
        <f t="shared" si="32"/>
        <v>1.0000000000000004</v>
      </c>
      <c r="AE79">
        <f t="shared" si="32"/>
        <v>1.0000000000000004</v>
      </c>
      <c r="AF79">
        <f t="shared" si="32"/>
        <v>1</v>
      </c>
      <c r="AG79">
        <f t="shared" si="32"/>
        <v>1</v>
      </c>
      <c r="AI79">
        <f t="shared" si="44"/>
        <v>0</v>
      </c>
      <c r="AJ79" s="5">
        <f t="shared" si="34"/>
        <v>231.9947851683819</v>
      </c>
      <c r="AK79" s="5">
        <f t="shared" si="34"/>
        <v>1444.429958801061</v>
      </c>
      <c r="AL79" s="5">
        <f t="shared" si="34"/>
        <v>1232.754683304463</v>
      </c>
      <c r="AM79" s="5">
        <f t="shared" si="34"/>
        <v>4224.3185647346208</v>
      </c>
      <c r="AN79" s="5">
        <f t="shared" si="34"/>
        <v>263.70029620426931</v>
      </c>
      <c r="AO79" s="5">
        <f t="shared" si="34"/>
        <v>6687.002962042694</v>
      </c>
      <c r="AP79" s="5">
        <f t="shared" si="34"/>
        <v>303.79970542190495</v>
      </c>
      <c r="AQ79" s="5">
        <f t="shared" si="34"/>
        <v>7087.9970542190504</v>
      </c>
      <c r="AR79" s="5"/>
      <c r="AT79" s="5">
        <f t="shared" si="45"/>
        <v>37888.59917602122</v>
      </c>
      <c r="AU79" s="5">
        <f t="shared" si="46"/>
        <v>13918.260921803712</v>
      </c>
      <c r="AV79" s="5">
        <f t="shared" si="47"/>
        <v>5246.1137320644766</v>
      </c>
      <c r="AW79" s="5">
        <f t="shared" si="48"/>
        <v>2005.867015201123</v>
      </c>
      <c r="AX79" s="5">
        <f t="shared" si="49"/>
        <v>903.3043512163996</v>
      </c>
      <c r="AY79" s="5">
        <f t="shared" si="50"/>
        <v>223.60484759619075</v>
      </c>
      <c r="AZ79" s="5">
        <f t="shared" si="51"/>
        <v>136.39895703367637</v>
      </c>
      <c r="BD79" s="5">
        <f t="shared" si="43"/>
        <v>37438.59917602122</v>
      </c>
      <c r="BE79" s="5">
        <f t="shared" si="43"/>
        <v>13468.260921803712</v>
      </c>
      <c r="BF79" s="5">
        <f t="shared" si="43"/>
        <v>4796.1137320644766</v>
      </c>
      <c r="BG79" s="5">
        <f t="shared" si="43"/>
        <v>1555.867015201123</v>
      </c>
      <c r="BH79" s="5">
        <f t="shared" si="43"/>
        <v>453.3043512163996</v>
      </c>
      <c r="BI79" s="5">
        <f t="shared" si="43"/>
        <v>-226.39515240380925</v>
      </c>
      <c r="BJ79" s="5">
        <f t="shared" si="43"/>
        <v>-313.60104296632363</v>
      </c>
      <c r="BK79" s="3"/>
      <c r="BL79" s="3"/>
      <c r="BN79" s="5">
        <f t="shared" si="52"/>
        <v>93486.371294692406</v>
      </c>
      <c r="BO79" s="5">
        <f t="shared" si="53"/>
        <v>34341.932312335986</v>
      </c>
      <c r="BP79" s="5">
        <f t="shared" si="54"/>
        <v>12944.266794649719</v>
      </c>
      <c r="BQ79" s="5">
        <f t="shared" si="55"/>
        <v>4949.2784803072436</v>
      </c>
      <c r="BR79" s="5">
        <f t="shared" si="56"/>
        <v>2228.8141500721363</v>
      </c>
      <c r="BS79" s="5">
        <f t="shared" si="57"/>
        <v>551.72284698506985</v>
      </c>
      <c r="BT79" s="5">
        <f t="shared" si="58"/>
        <v>336.5509366608926</v>
      </c>
      <c r="BX79" s="3">
        <f t="shared" si="31"/>
        <v>93036.371294692406</v>
      </c>
      <c r="BY79" s="3">
        <f t="shared" si="31"/>
        <v>33891.932312335986</v>
      </c>
      <c r="BZ79" s="3">
        <f t="shared" si="31"/>
        <v>12494.266794649719</v>
      </c>
      <c r="CA79" s="3">
        <f t="shared" si="30"/>
        <v>4499.2784803072436</v>
      </c>
      <c r="CB79" s="3">
        <f t="shared" si="30"/>
        <v>1778.8141500721363</v>
      </c>
      <c r="CC79" s="3">
        <f t="shared" si="30"/>
        <v>101.72284698506985</v>
      </c>
      <c r="CD79" s="3">
        <f t="shared" si="30"/>
        <v>-113.4490633391074</v>
      </c>
      <c r="CE79" s="3"/>
      <c r="CF79" s="3"/>
    </row>
    <row r="80" spans="1:84" x14ac:dyDescent="0.3">
      <c r="A80">
        <v>76</v>
      </c>
      <c r="B80" t="s">
        <v>80</v>
      </c>
      <c r="C80">
        <v>10</v>
      </c>
      <c r="D80">
        <v>0</v>
      </c>
      <c r="E80">
        <v>160</v>
      </c>
      <c r="F80">
        <v>1.2</v>
      </c>
      <c r="G80">
        <v>1</v>
      </c>
      <c r="H80">
        <v>10168.442418369399</v>
      </c>
      <c r="I80">
        <v>28245.673384359299</v>
      </c>
      <c r="J80">
        <v>22902.210444669599</v>
      </c>
      <c r="K80">
        <v>69693.405586501307</v>
      </c>
      <c r="L80">
        <v>7309.2753538712404</v>
      </c>
      <c r="M80">
        <v>73092.753538712393</v>
      </c>
      <c r="N80">
        <v>7443.9470038837098</v>
      </c>
      <c r="O80">
        <v>74439.470038837098</v>
      </c>
      <c r="Q80" s="3">
        <f t="shared" si="35"/>
        <v>10168.442418369355</v>
      </c>
      <c r="R80" s="3">
        <f t="shared" si="36"/>
        <v>28245.673384359321</v>
      </c>
      <c r="S80" s="3">
        <f t="shared" si="37"/>
        <v>25089.626011140474</v>
      </c>
      <c r="T80" s="3">
        <f t="shared" si="38"/>
        <v>69693.405586501322</v>
      </c>
      <c r="U80" s="3">
        <f t="shared" si="39"/>
        <v>7309.2753538712395</v>
      </c>
      <c r="V80" s="3">
        <f t="shared" si="40"/>
        <v>73092.753538712393</v>
      </c>
      <c r="W80" s="3">
        <f t="shared" si="41"/>
        <v>7443.9470038837053</v>
      </c>
      <c r="X80" s="3">
        <f t="shared" si="42"/>
        <v>74439.470038837055</v>
      </c>
      <c r="Z80">
        <f t="shared" si="33"/>
        <v>0.99999999999999567</v>
      </c>
      <c r="AA80">
        <f t="shared" si="32"/>
        <v>1.0000000000000007</v>
      </c>
      <c r="AB80">
        <f t="shared" si="32"/>
        <v>1.0955111111111104</v>
      </c>
      <c r="AC80">
        <f t="shared" si="32"/>
        <v>1.0000000000000002</v>
      </c>
      <c r="AD80">
        <f t="shared" si="32"/>
        <v>0.99999999999999989</v>
      </c>
      <c r="AE80">
        <f t="shared" si="32"/>
        <v>1</v>
      </c>
      <c r="AF80">
        <f t="shared" si="32"/>
        <v>0.99999999999999933</v>
      </c>
      <c r="AG80">
        <f t="shared" si="32"/>
        <v>0.99999999999999944</v>
      </c>
      <c r="AI80">
        <f t="shared" si="44"/>
        <v>0</v>
      </c>
      <c r="AJ80" s="5">
        <f t="shared" si="34"/>
        <v>10008.442418369355</v>
      </c>
      <c r="AK80" s="5">
        <f t="shared" si="34"/>
        <v>28085.673384359321</v>
      </c>
      <c r="AL80" s="5">
        <f t="shared" si="34"/>
        <v>24929.626011140474</v>
      </c>
      <c r="AM80" s="5">
        <f t="shared" si="34"/>
        <v>69533.405586501322</v>
      </c>
      <c r="AN80" s="5">
        <f t="shared" si="34"/>
        <v>7149.2753538712395</v>
      </c>
      <c r="AO80" s="5">
        <f t="shared" si="34"/>
        <v>72932.753538712393</v>
      </c>
      <c r="AP80" s="5">
        <f t="shared" si="34"/>
        <v>7283.9470038837053</v>
      </c>
      <c r="AQ80" s="5">
        <f t="shared" si="34"/>
        <v>74279.470038837055</v>
      </c>
      <c r="AR80" s="5"/>
      <c r="AT80" s="5">
        <f t="shared" si="45"/>
        <v>564913.46768718644</v>
      </c>
      <c r="AU80" s="5">
        <f t="shared" si="46"/>
        <v>207519.23302794603</v>
      </c>
      <c r="AV80" s="5">
        <f t="shared" si="47"/>
        <v>78218.787833610433</v>
      </c>
      <c r="AW80" s="5">
        <f t="shared" si="48"/>
        <v>29907.183583439277</v>
      </c>
      <c r="AX80" s="5">
        <f t="shared" si="49"/>
        <v>13468.135653469342</v>
      </c>
      <c r="AY80" s="5">
        <f t="shared" si="50"/>
        <v>3333.9155470063461</v>
      </c>
      <c r="AZ80" s="5">
        <f t="shared" si="51"/>
        <v>2033.6884836738711</v>
      </c>
      <c r="BD80" s="5">
        <f t="shared" si="43"/>
        <v>564753.46768718644</v>
      </c>
      <c r="BE80" s="5">
        <f t="shared" si="43"/>
        <v>207359.23302794603</v>
      </c>
      <c r="BF80" s="5">
        <f t="shared" si="43"/>
        <v>78058.787833610433</v>
      </c>
      <c r="BG80" s="5">
        <f t="shared" si="43"/>
        <v>29747.183583439277</v>
      </c>
      <c r="BH80" s="5">
        <f t="shared" si="43"/>
        <v>13308.135653469342</v>
      </c>
      <c r="BI80" s="5">
        <f t="shared" si="43"/>
        <v>3173.9155470063461</v>
      </c>
      <c r="BJ80" s="5">
        <f t="shared" si="43"/>
        <v>1873.6884836738711</v>
      </c>
      <c r="BK80" s="3"/>
      <c r="BL80" s="3"/>
      <c r="BN80" s="5">
        <f t="shared" si="52"/>
        <v>1393868.1117300265</v>
      </c>
      <c r="BO80" s="5">
        <f t="shared" si="53"/>
        <v>512033.18390082609</v>
      </c>
      <c r="BP80" s="5">
        <f t="shared" si="54"/>
        <v>192997.1231626191</v>
      </c>
      <c r="BQ80" s="5">
        <f t="shared" si="55"/>
        <v>73793.017679824916</v>
      </c>
      <c r="BR80" s="5">
        <f t="shared" si="56"/>
        <v>33231.292729987385</v>
      </c>
      <c r="BS80" s="5">
        <f t="shared" si="57"/>
        <v>8226.1068888985174</v>
      </c>
      <c r="BT80" s="5">
        <f t="shared" si="58"/>
        <v>5017.9252022280953</v>
      </c>
      <c r="BX80" s="3">
        <f t="shared" si="31"/>
        <v>1393708.1117300265</v>
      </c>
      <c r="BY80" s="3">
        <f t="shared" si="31"/>
        <v>511873.18390082609</v>
      </c>
      <c r="BZ80" s="3">
        <f t="shared" si="31"/>
        <v>192837.1231626191</v>
      </c>
      <c r="CA80" s="3">
        <f t="shared" si="30"/>
        <v>73633.017679824916</v>
      </c>
      <c r="CB80" s="3">
        <f t="shared" si="30"/>
        <v>33071.292729987385</v>
      </c>
      <c r="CC80" s="3">
        <f t="shared" si="30"/>
        <v>8066.1068888985174</v>
      </c>
      <c r="CD80" s="3">
        <f t="shared" si="30"/>
        <v>4857.9252022280953</v>
      </c>
      <c r="CE80" s="3"/>
      <c r="CF80" s="3"/>
    </row>
    <row r="81" spans="1:84" x14ac:dyDescent="0.3">
      <c r="A81">
        <v>77</v>
      </c>
      <c r="B81" t="s">
        <v>81</v>
      </c>
      <c r="C81">
        <v>1.25</v>
      </c>
      <c r="D81">
        <v>0</v>
      </c>
      <c r="E81">
        <v>120</v>
      </c>
      <c r="F81">
        <v>1.4999999999999999E-2</v>
      </c>
      <c r="G81">
        <v>8</v>
      </c>
      <c r="H81">
        <v>3.8789529488999998E-4</v>
      </c>
      <c r="I81">
        <v>1.077486930251E-3</v>
      </c>
      <c r="J81">
        <v>8.7364999560000001E-4</v>
      </c>
      <c r="K81">
        <v>2.658592437229E-3</v>
      </c>
      <c r="L81">
        <v>15.668986162806</v>
      </c>
      <c r="M81">
        <v>156.68986162805999</v>
      </c>
      <c r="N81">
        <v>16.740533966026099</v>
      </c>
      <c r="O81">
        <v>167.40533966026101</v>
      </c>
      <c r="Q81" s="3">
        <f t="shared" si="35"/>
        <v>3.8789529489018852E-4</v>
      </c>
      <c r="R81" s="3">
        <f t="shared" si="36"/>
        <v>1.0774869302505236E-3</v>
      </c>
      <c r="S81" s="3">
        <f t="shared" si="37"/>
        <v>9.5709327740251459E-4</v>
      </c>
      <c r="T81" s="3">
        <f t="shared" si="38"/>
        <v>2.6585924372292073E-3</v>
      </c>
      <c r="U81" s="3">
        <f t="shared" si="39"/>
        <v>15.668986162806002</v>
      </c>
      <c r="V81" s="3">
        <f t="shared" si="40"/>
        <v>156.68986162806002</v>
      </c>
      <c r="W81" s="3">
        <f t="shared" si="41"/>
        <v>16.740533966026121</v>
      </c>
      <c r="X81" s="3">
        <f t="shared" si="42"/>
        <v>167.40533966026121</v>
      </c>
      <c r="Z81">
        <f t="shared" si="33"/>
        <v>1.0000000000004861</v>
      </c>
      <c r="AA81">
        <f t="shared" si="32"/>
        <v>0.99999999999955791</v>
      </c>
      <c r="AB81">
        <f t="shared" si="32"/>
        <v>1.0955111111117306</v>
      </c>
      <c r="AC81">
        <f t="shared" si="32"/>
        <v>1.0000000000000779</v>
      </c>
      <c r="AD81">
        <f t="shared" si="32"/>
        <v>1.0000000000000002</v>
      </c>
      <c r="AE81">
        <f t="shared" si="32"/>
        <v>1.0000000000000002</v>
      </c>
      <c r="AF81">
        <f t="shared" si="32"/>
        <v>1.0000000000000013</v>
      </c>
      <c r="AG81">
        <f t="shared" si="32"/>
        <v>1.0000000000000011</v>
      </c>
      <c r="AI81">
        <f t="shared" si="44"/>
        <v>0</v>
      </c>
      <c r="AJ81" s="5">
        <f t="shared" si="34"/>
        <v>-119.99961210470511</v>
      </c>
      <c r="AK81" s="5">
        <f t="shared" si="34"/>
        <v>-119.99892251306974</v>
      </c>
      <c r="AL81" s="5">
        <f t="shared" si="34"/>
        <v>-119.99904290672259</v>
      </c>
      <c r="AM81" s="5">
        <f t="shared" si="34"/>
        <v>-119.99734140756277</v>
      </c>
      <c r="AN81" s="5">
        <f t="shared" si="34"/>
        <v>-104.33101383719399</v>
      </c>
      <c r="AO81" s="5">
        <f t="shared" si="34"/>
        <v>36.689861628060015</v>
      </c>
      <c r="AP81" s="5">
        <f t="shared" si="34"/>
        <v>-103.25946603397388</v>
      </c>
      <c r="AQ81" s="5">
        <f t="shared" si="34"/>
        <v>47.405339660261205</v>
      </c>
      <c r="AR81" s="5"/>
      <c r="AT81" s="5">
        <f t="shared" si="45"/>
        <v>2.1549738605010471E-2</v>
      </c>
      <c r="AU81" s="5">
        <f t="shared" si="46"/>
        <v>7.9162305079630308E-3</v>
      </c>
      <c r="AV81" s="5">
        <f t="shared" si="47"/>
        <v>2.9838099606937581E-3</v>
      </c>
      <c r="AW81" s="5">
        <f t="shared" si="48"/>
        <v>1.1408685143829071E-3</v>
      </c>
      <c r="AX81" s="5">
        <f t="shared" si="49"/>
        <v>5.1376860250356077E-4</v>
      </c>
      <c r="AY81" s="5">
        <f t="shared" si="50"/>
        <v>1.2717878520989784E-4</v>
      </c>
      <c r="AZ81" s="5">
        <f t="shared" si="51"/>
        <v>7.7579058978037701E-5</v>
      </c>
      <c r="BD81" s="5">
        <f t="shared" si="43"/>
        <v>-119.97845026139498</v>
      </c>
      <c r="BE81" s="5">
        <f t="shared" si="43"/>
        <v>-119.99208376949204</v>
      </c>
      <c r="BF81" s="5">
        <f t="shared" si="43"/>
        <v>-119.9970161900393</v>
      </c>
      <c r="BG81" s="5">
        <f t="shared" si="43"/>
        <v>-119.99885913148562</v>
      </c>
      <c r="BH81" s="5">
        <f t="shared" si="43"/>
        <v>-119.9994862313975</v>
      </c>
      <c r="BI81" s="5">
        <f t="shared" si="43"/>
        <v>-119.99987282121479</v>
      </c>
      <c r="BJ81" s="5">
        <f t="shared" si="43"/>
        <v>-119.99992242094102</v>
      </c>
      <c r="BK81" s="3"/>
      <c r="BL81" s="3"/>
      <c r="BN81" s="5">
        <f t="shared" si="52"/>
        <v>5.3171848744584145E-2</v>
      </c>
      <c r="BO81" s="5">
        <f t="shared" si="53"/>
        <v>1.9532515865357442E-2</v>
      </c>
      <c r="BP81" s="5">
        <f t="shared" si="54"/>
        <v>7.362255980019345E-3</v>
      </c>
      <c r="BQ81" s="5">
        <f t="shared" si="55"/>
        <v>2.8149802276544542E-3</v>
      </c>
      <c r="BR81" s="5">
        <f t="shared" si="56"/>
        <v>1.2676732151026683E-3</v>
      </c>
      <c r="BS81" s="5">
        <f t="shared" si="57"/>
        <v>3.1380107455820152E-4</v>
      </c>
      <c r="BT81" s="5">
        <f t="shared" si="58"/>
        <v>1.9141865548050291E-4</v>
      </c>
      <c r="BX81" s="3">
        <f t="shared" si="31"/>
        <v>-119.94682815125542</v>
      </c>
      <c r="BY81" s="3">
        <f t="shared" si="31"/>
        <v>-119.98046748413464</v>
      </c>
      <c r="BZ81" s="3">
        <f t="shared" si="31"/>
        <v>-119.99263774401999</v>
      </c>
      <c r="CA81" s="3">
        <f t="shared" si="30"/>
        <v>-119.99718501977235</v>
      </c>
      <c r="CB81" s="3">
        <f t="shared" si="30"/>
        <v>-119.9987323267849</v>
      </c>
      <c r="CC81" s="3">
        <f t="shared" si="30"/>
        <v>-119.99968619892545</v>
      </c>
      <c r="CD81" s="3">
        <f t="shared" si="30"/>
        <v>-119.99980858134452</v>
      </c>
      <c r="CE81" s="3"/>
      <c r="CF81" s="3"/>
    </row>
    <row r="82" spans="1:84" x14ac:dyDescent="0.3">
      <c r="A82">
        <v>78</v>
      </c>
      <c r="B82" t="s">
        <v>60</v>
      </c>
      <c r="C82">
        <v>30</v>
      </c>
      <c r="D82">
        <v>0</v>
      </c>
      <c r="E82">
        <v>300</v>
      </c>
      <c r="F82">
        <v>10</v>
      </c>
      <c r="G82">
        <v>8</v>
      </c>
      <c r="H82">
        <v>99301.195491888298</v>
      </c>
      <c r="I82">
        <v>275836.65414413402</v>
      </c>
      <c r="J82">
        <v>223654.39887372599</v>
      </c>
      <c r="K82">
        <v>680599.66393067699</v>
      </c>
      <c r="L82">
        <v>66965.191622988103</v>
      </c>
      <c r="M82">
        <v>669651.916229881</v>
      </c>
      <c r="N82">
        <v>67821.034835508603</v>
      </c>
      <c r="O82">
        <v>678210.34835508605</v>
      </c>
      <c r="Q82" s="3">
        <f t="shared" si="35"/>
        <v>99301.195491888269</v>
      </c>
      <c r="R82" s="3">
        <f t="shared" si="36"/>
        <v>275836.65414413408</v>
      </c>
      <c r="S82" s="3">
        <f t="shared" si="37"/>
        <v>245015.87901504376</v>
      </c>
      <c r="T82" s="3">
        <f t="shared" si="38"/>
        <v>680599.66393067711</v>
      </c>
      <c r="U82" s="3">
        <f t="shared" si="39"/>
        <v>66965.191622988074</v>
      </c>
      <c r="V82" s="3">
        <f t="shared" si="40"/>
        <v>669651.91622988088</v>
      </c>
      <c r="W82" s="3">
        <f t="shared" si="41"/>
        <v>67821.034835508646</v>
      </c>
      <c r="X82" s="3">
        <f t="shared" si="42"/>
        <v>678210.3483550864</v>
      </c>
      <c r="Z82">
        <f t="shared" si="33"/>
        <v>0.99999999999999967</v>
      </c>
      <c r="AA82">
        <f t="shared" si="32"/>
        <v>1.0000000000000002</v>
      </c>
      <c r="AB82">
        <f t="shared" si="32"/>
        <v>1.0955111111111135</v>
      </c>
      <c r="AC82">
        <f t="shared" si="32"/>
        <v>1.0000000000000002</v>
      </c>
      <c r="AD82">
        <f t="shared" si="32"/>
        <v>0.99999999999999956</v>
      </c>
      <c r="AE82">
        <f t="shared" si="32"/>
        <v>0.99999999999999978</v>
      </c>
      <c r="AF82">
        <f t="shared" si="32"/>
        <v>1.0000000000000007</v>
      </c>
      <c r="AG82">
        <f t="shared" si="32"/>
        <v>1.0000000000000004</v>
      </c>
      <c r="AI82">
        <f t="shared" si="44"/>
        <v>0</v>
      </c>
      <c r="AJ82" s="5">
        <f t="shared" si="34"/>
        <v>99001.195491888269</v>
      </c>
      <c r="AK82" s="5">
        <f t="shared" si="34"/>
        <v>275536.65414413408</v>
      </c>
      <c r="AL82" s="5">
        <f t="shared" si="34"/>
        <v>244715.87901504376</v>
      </c>
      <c r="AM82" s="5">
        <f t="shared" si="34"/>
        <v>680299.66393067711</v>
      </c>
      <c r="AN82" s="5">
        <f t="shared" si="34"/>
        <v>66665.191622988074</v>
      </c>
      <c r="AO82" s="5">
        <f t="shared" si="34"/>
        <v>669351.91622988088</v>
      </c>
      <c r="AP82" s="5">
        <f t="shared" si="34"/>
        <v>67521.034835508646</v>
      </c>
      <c r="AQ82" s="5">
        <f t="shared" ref="AO82:AQ84" si="59">X82-$E82</f>
        <v>677910.3483550864</v>
      </c>
      <c r="AR82" s="5"/>
      <c r="AT82" s="5">
        <f t="shared" si="45"/>
        <v>5516733.0828826819</v>
      </c>
      <c r="AU82" s="5">
        <f t="shared" si="46"/>
        <v>2026555.0100385358</v>
      </c>
      <c r="AV82" s="5">
        <f t="shared" si="47"/>
        <v>763855.34993760206</v>
      </c>
      <c r="AW82" s="5">
        <f t="shared" si="48"/>
        <v>292062.33968202432</v>
      </c>
      <c r="AX82" s="5">
        <f t="shared" si="49"/>
        <v>131524.76224091157</v>
      </c>
      <c r="AY82" s="5">
        <f t="shared" si="50"/>
        <v>32557.769013733858</v>
      </c>
      <c r="AZ82" s="5">
        <f t="shared" si="51"/>
        <v>19860.239098377649</v>
      </c>
      <c r="BD82" s="5">
        <f t="shared" si="43"/>
        <v>5516433.0828826819</v>
      </c>
      <c r="BE82" s="5">
        <f t="shared" si="43"/>
        <v>2026255.0100385358</v>
      </c>
      <c r="BF82" s="5">
        <f t="shared" si="43"/>
        <v>763555.34993760206</v>
      </c>
      <c r="BG82" s="5">
        <f t="shared" si="43"/>
        <v>291762.33968202432</v>
      </c>
      <c r="BH82" s="5">
        <f t="shared" si="43"/>
        <v>131224.76224091157</v>
      </c>
      <c r="BI82" s="5">
        <f t="shared" si="43"/>
        <v>32257.769013733858</v>
      </c>
      <c r="BJ82" s="5">
        <f t="shared" si="43"/>
        <v>19560.239098377649</v>
      </c>
      <c r="BK82" s="3"/>
      <c r="BL82" s="3"/>
      <c r="BN82" s="5">
        <f t="shared" si="52"/>
        <v>13611993.278613543</v>
      </c>
      <c r="BO82" s="5">
        <f t="shared" si="53"/>
        <v>5000324.0615315055</v>
      </c>
      <c r="BP82" s="5">
        <f t="shared" si="54"/>
        <v>1884737.5308849523</v>
      </c>
      <c r="BQ82" s="5">
        <f t="shared" si="55"/>
        <v>720634.93827954039</v>
      </c>
      <c r="BR82" s="5">
        <f t="shared" si="56"/>
        <v>324524.34306628309</v>
      </c>
      <c r="BS82" s="5">
        <f t="shared" si="57"/>
        <v>80333.075086899596</v>
      </c>
      <c r="BT82" s="5">
        <f t="shared" si="58"/>
        <v>49003.175803008751</v>
      </c>
      <c r="BX82" s="3">
        <f t="shared" si="31"/>
        <v>13611693.278613543</v>
      </c>
      <c r="BY82" s="3">
        <f t="shared" si="31"/>
        <v>5000024.0615315055</v>
      </c>
      <c r="BZ82" s="3">
        <f t="shared" si="31"/>
        <v>1884437.5308849523</v>
      </c>
      <c r="CA82" s="3">
        <f t="shared" si="30"/>
        <v>720334.93827954039</v>
      </c>
      <c r="CB82" s="3">
        <f t="shared" si="30"/>
        <v>324224.34306628309</v>
      </c>
      <c r="CC82" s="3">
        <f t="shared" si="30"/>
        <v>80033.075086899596</v>
      </c>
      <c r="CD82" s="3">
        <f t="shared" si="30"/>
        <v>48703.175803008751</v>
      </c>
      <c r="CE82" s="3"/>
      <c r="CF82" s="3"/>
    </row>
    <row r="83" spans="1:84" x14ac:dyDescent="0.3">
      <c r="A83">
        <v>79</v>
      </c>
      <c r="B83" t="s">
        <v>60</v>
      </c>
      <c r="C83">
        <v>30</v>
      </c>
      <c r="D83">
        <v>0</v>
      </c>
      <c r="E83">
        <v>300</v>
      </c>
      <c r="F83">
        <v>0.6</v>
      </c>
      <c r="G83">
        <v>8</v>
      </c>
      <c r="H83">
        <v>357.48430377079802</v>
      </c>
      <c r="I83">
        <v>993.011954918882</v>
      </c>
      <c r="J83">
        <v>805.15583594541499</v>
      </c>
      <c r="K83">
        <v>2450.1587901504399</v>
      </c>
      <c r="L83">
        <v>16524.925740703999</v>
      </c>
      <c r="M83">
        <v>165249.25740703999</v>
      </c>
      <c r="N83">
        <v>29161.495158198501</v>
      </c>
      <c r="O83">
        <v>291614.95158198499</v>
      </c>
      <c r="Q83" s="3">
        <f t="shared" si="35"/>
        <v>357.48430377079768</v>
      </c>
      <c r="R83" s="3">
        <f t="shared" si="36"/>
        <v>993.01195491888245</v>
      </c>
      <c r="S83" s="3">
        <f t="shared" si="37"/>
        <v>882.05716445415726</v>
      </c>
      <c r="T83" s="3">
        <f t="shared" si="38"/>
        <v>2450.1587901504372</v>
      </c>
      <c r="U83" s="3">
        <f t="shared" si="39"/>
        <v>16524.925740703951</v>
      </c>
      <c r="V83" s="3">
        <f t="shared" si="40"/>
        <v>165249.25740703952</v>
      </c>
      <c r="W83" s="3">
        <f t="shared" si="41"/>
        <v>29161.495158198544</v>
      </c>
      <c r="X83" s="3">
        <f t="shared" si="42"/>
        <v>291614.95158198546</v>
      </c>
      <c r="Z83">
        <f t="shared" si="33"/>
        <v>0.999999999999999</v>
      </c>
      <c r="AA83">
        <f t="shared" si="32"/>
        <v>1.0000000000000004</v>
      </c>
      <c r="AB83">
        <f t="shared" si="32"/>
        <v>1.0955111111111113</v>
      </c>
      <c r="AC83">
        <f t="shared" si="32"/>
        <v>0.99999999999999889</v>
      </c>
      <c r="AD83">
        <f t="shared" si="32"/>
        <v>0.99999999999999711</v>
      </c>
      <c r="AE83">
        <f t="shared" si="32"/>
        <v>0.99999999999999722</v>
      </c>
      <c r="AF83">
        <f t="shared" si="32"/>
        <v>1.0000000000000016</v>
      </c>
      <c r="AG83">
        <f t="shared" si="32"/>
        <v>1.0000000000000016</v>
      </c>
      <c r="AI83">
        <f t="shared" si="44"/>
        <v>0</v>
      </c>
      <c r="AJ83" s="5">
        <f t="shared" ref="AJ83:AQ113" si="60">Q83-$E83</f>
        <v>57.48430377079768</v>
      </c>
      <c r="AK83" s="5">
        <f t="shared" si="60"/>
        <v>693.01195491888245</v>
      </c>
      <c r="AL83" s="5">
        <f t="shared" si="60"/>
        <v>582.05716445415726</v>
      </c>
      <c r="AM83" s="5">
        <f t="shared" si="60"/>
        <v>2150.1587901504372</v>
      </c>
      <c r="AN83" s="5">
        <f t="shared" si="60"/>
        <v>16224.925740703951</v>
      </c>
      <c r="AO83" s="5">
        <f t="shared" si="59"/>
        <v>164949.25740703952</v>
      </c>
      <c r="AP83" s="5">
        <f t="shared" si="59"/>
        <v>28861.495158198544</v>
      </c>
      <c r="AQ83" s="5">
        <f t="shared" si="59"/>
        <v>291314.95158198546</v>
      </c>
      <c r="AR83" s="5"/>
      <c r="AT83" s="5">
        <f t="shared" si="45"/>
        <v>19860.239098377649</v>
      </c>
      <c r="AU83" s="5">
        <f t="shared" si="46"/>
        <v>7295.5980361387274</v>
      </c>
      <c r="AV83" s="5">
        <f t="shared" si="47"/>
        <v>2749.8792597753668</v>
      </c>
      <c r="AW83" s="5">
        <f t="shared" si="48"/>
        <v>1051.4244228552873</v>
      </c>
      <c r="AX83" s="5">
        <f t="shared" si="49"/>
        <v>473.48914406728159</v>
      </c>
      <c r="AY83" s="5">
        <f t="shared" si="50"/>
        <v>117.20796844944186</v>
      </c>
      <c r="AZ83" s="5">
        <f t="shared" si="51"/>
        <v>71.496860754159528</v>
      </c>
      <c r="BD83" s="5">
        <f t="shared" si="43"/>
        <v>19560.239098377649</v>
      </c>
      <c r="BE83" s="5">
        <f t="shared" si="43"/>
        <v>6995.5980361387274</v>
      </c>
      <c r="BF83" s="5">
        <f t="shared" si="43"/>
        <v>2449.8792597753668</v>
      </c>
      <c r="BG83" s="5">
        <f t="shared" si="43"/>
        <v>751.42442285528728</v>
      </c>
      <c r="BH83" s="5">
        <f t="shared" si="43"/>
        <v>173.48914406728159</v>
      </c>
      <c r="BI83" s="5">
        <f t="shared" si="43"/>
        <v>-182.79203155055814</v>
      </c>
      <c r="BJ83" s="5">
        <f t="shared" si="43"/>
        <v>-228.50313924584049</v>
      </c>
      <c r="BK83" s="3"/>
      <c r="BL83" s="3"/>
      <c r="BN83" s="5">
        <f t="shared" si="52"/>
        <v>49003.175803008744</v>
      </c>
      <c r="BO83" s="5">
        <f t="shared" si="53"/>
        <v>18001.166621513414</v>
      </c>
      <c r="BP83" s="5">
        <f t="shared" si="54"/>
        <v>6785.0551111858267</v>
      </c>
      <c r="BQ83" s="5">
        <f t="shared" si="55"/>
        <v>2594.2857778063449</v>
      </c>
      <c r="BR83" s="5">
        <f t="shared" si="56"/>
        <v>1168.2876350386189</v>
      </c>
      <c r="BS83" s="5">
        <f t="shared" si="57"/>
        <v>289.1990703128385</v>
      </c>
      <c r="BT83" s="5">
        <f t="shared" si="58"/>
        <v>176.41143289083146</v>
      </c>
      <c r="BX83" s="3">
        <f t="shared" si="31"/>
        <v>48703.175803008744</v>
      </c>
      <c r="BY83" s="3">
        <f t="shared" si="31"/>
        <v>17701.166621513414</v>
      </c>
      <c r="BZ83" s="3">
        <f t="shared" si="31"/>
        <v>6485.0551111858267</v>
      </c>
      <c r="CA83" s="3">
        <f t="shared" si="30"/>
        <v>2294.2857778063449</v>
      </c>
      <c r="CB83" s="3">
        <f t="shared" si="30"/>
        <v>868.28763503861887</v>
      </c>
      <c r="CC83" s="3">
        <f t="shared" si="30"/>
        <v>-10.800929687161499</v>
      </c>
      <c r="CD83" s="3">
        <f t="shared" si="30"/>
        <v>-123.58856710916854</v>
      </c>
      <c r="CE83" s="3"/>
      <c r="CF83" s="3"/>
    </row>
    <row r="84" spans="1:84" x14ac:dyDescent="0.3">
      <c r="A84">
        <v>80</v>
      </c>
      <c r="B84" t="s">
        <v>60</v>
      </c>
      <c r="C84">
        <v>30</v>
      </c>
      <c r="D84">
        <v>0</v>
      </c>
      <c r="E84">
        <v>300</v>
      </c>
      <c r="F84">
        <v>0.2</v>
      </c>
      <c r="G84">
        <v>8</v>
      </c>
      <c r="H84">
        <v>39.720478196755302</v>
      </c>
      <c r="I84">
        <v>110.334661657654</v>
      </c>
      <c r="J84">
        <v>89.461759549490594</v>
      </c>
      <c r="K84">
        <v>272.23986557227101</v>
      </c>
      <c r="L84">
        <v>11567.721837941301</v>
      </c>
      <c r="M84">
        <v>115677.218379413</v>
      </c>
      <c r="N84">
        <v>20973.6207536576</v>
      </c>
      <c r="O84">
        <v>209736.207536576</v>
      </c>
      <c r="Q84" s="3">
        <f t="shared" si="35"/>
        <v>39.720478196755309</v>
      </c>
      <c r="R84" s="3">
        <f t="shared" si="36"/>
        <v>110.33466165765365</v>
      </c>
      <c r="S84" s="3">
        <f t="shared" si="37"/>
        <v>98.006351606017517</v>
      </c>
      <c r="T84" s="3">
        <f t="shared" si="38"/>
        <v>272.2398655722709</v>
      </c>
      <c r="U84" s="3">
        <f t="shared" si="39"/>
        <v>11567.72183794133</v>
      </c>
      <c r="V84" s="3">
        <f t="shared" si="40"/>
        <v>115677.2183794133</v>
      </c>
      <c r="W84" s="3">
        <f t="shared" si="41"/>
        <v>20973.620753657618</v>
      </c>
      <c r="X84" s="3">
        <f t="shared" si="42"/>
        <v>209736.20753657617</v>
      </c>
      <c r="Z84">
        <f t="shared" si="33"/>
        <v>1.0000000000000002</v>
      </c>
      <c r="AA84">
        <f t="shared" si="32"/>
        <v>0.99999999999999689</v>
      </c>
      <c r="AB84">
        <f t="shared" si="32"/>
        <v>1.0955111111111113</v>
      </c>
      <c r="AC84">
        <f t="shared" si="32"/>
        <v>0.99999999999999956</v>
      </c>
      <c r="AD84">
        <f t="shared" si="32"/>
        <v>1.0000000000000024</v>
      </c>
      <c r="AE84">
        <f t="shared" si="32"/>
        <v>1.0000000000000027</v>
      </c>
      <c r="AF84">
        <f t="shared" si="32"/>
        <v>1.0000000000000009</v>
      </c>
      <c r="AG84">
        <f t="shared" si="32"/>
        <v>1.0000000000000009</v>
      </c>
      <c r="AI84">
        <f t="shared" si="44"/>
        <v>0</v>
      </c>
      <c r="AJ84" s="5">
        <f t="shared" si="60"/>
        <v>-260.27952180324468</v>
      </c>
      <c r="AK84" s="5">
        <f t="shared" si="60"/>
        <v>-189.66533834234633</v>
      </c>
      <c r="AL84" s="5">
        <f t="shared" si="60"/>
        <v>-201.99364839398248</v>
      </c>
      <c r="AM84" s="5">
        <f t="shared" si="60"/>
        <v>-27.760134427729099</v>
      </c>
      <c r="AN84" s="5">
        <f t="shared" si="60"/>
        <v>11267.72183794133</v>
      </c>
      <c r="AO84" s="5">
        <f t="shared" si="59"/>
        <v>115377.2183794133</v>
      </c>
      <c r="AP84" s="5">
        <f t="shared" si="59"/>
        <v>20673.620753657618</v>
      </c>
      <c r="AQ84" s="5">
        <f t="shared" si="59"/>
        <v>209436.20753657617</v>
      </c>
      <c r="AR84" s="5"/>
      <c r="AT84" s="5">
        <f t="shared" si="45"/>
        <v>2206.6932331530729</v>
      </c>
      <c r="AU84" s="5">
        <f t="shared" si="46"/>
        <v>810.6220040154144</v>
      </c>
      <c r="AV84" s="5">
        <f t="shared" si="47"/>
        <v>305.54213997504087</v>
      </c>
      <c r="AW84" s="5">
        <f t="shared" si="48"/>
        <v>116.82493587280975</v>
      </c>
      <c r="AX84" s="5">
        <f t="shared" si="49"/>
        <v>52.60990489636464</v>
      </c>
      <c r="AY84" s="5">
        <f t="shared" si="50"/>
        <v>13.023107605493546</v>
      </c>
      <c r="AZ84" s="5">
        <f t="shared" si="51"/>
        <v>7.9440956393510618</v>
      </c>
      <c r="BD84" s="5">
        <f t="shared" si="43"/>
        <v>1906.6932331530729</v>
      </c>
      <c r="BE84" s="5">
        <f t="shared" si="43"/>
        <v>510.6220040154144</v>
      </c>
      <c r="BF84" s="5">
        <f t="shared" si="43"/>
        <v>5.5421399750408682</v>
      </c>
      <c r="BG84" s="5">
        <f t="shared" si="43"/>
        <v>-183.17506412719024</v>
      </c>
      <c r="BH84" s="5">
        <f t="shared" si="43"/>
        <v>-247.39009510363536</v>
      </c>
      <c r="BI84" s="5">
        <f t="shared" si="43"/>
        <v>-286.97689239450648</v>
      </c>
      <c r="BJ84" s="5">
        <f t="shared" si="43"/>
        <v>-292.05590436064892</v>
      </c>
      <c r="BK84" s="3"/>
      <c r="BL84" s="3"/>
      <c r="BN84" s="5">
        <f t="shared" si="52"/>
        <v>5444.797311445418</v>
      </c>
      <c r="BO84" s="5">
        <f t="shared" si="53"/>
        <v>2000.1296246126026</v>
      </c>
      <c r="BP84" s="5">
        <f t="shared" si="54"/>
        <v>753.89501235398097</v>
      </c>
      <c r="BQ84" s="5">
        <f t="shared" si="55"/>
        <v>288.25397531181619</v>
      </c>
      <c r="BR84" s="5">
        <f t="shared" si="56"/>
        <v>129.80973722651325</v>
      </c>
      <c r="BS84" s="5">
        <f t="shared" si="57"/>
        <v>32.133230034759848</v>
      </c>
      <c r="BT84" s="5">
        <f t="shared" si="58"/>
        <v>19.601270321203504</v>
      </c>
      <c r="BX84" s="3">
        <f t="shared" si="31"/>
        <v>5144.797311445418</v>
      </c>
      <c r="BY84" s="3">
        <f t="shared" si="31"/>
        <v>1700.1296246126026</v>
      </c>
      <c r="BZ84" s="3">
        <f t="shared" si="31"/>
        <v>453.89501235398097</v>
      </c>
      <c r="CA84" s="3">
        <f t="shared" si="30"/>
        <v>-11.746024688183809</v>
      </c>
      <c r="CB84" s="3">
        <f t="shared" si="30"/>
        <v>-170.19026277348675</v>
      </c>
      <c r="CC84" s="3">
        <f t="shared" si="30"/>
        <v>-267.86676996524017</v>
      </c>
      <c r="CD84" s="3">
        <f t="shared" si="30"/>
        <v>-280.39872967879649</v>
      </c>
      <c r="CE84" s="3"/>
      <c r="CF84" s="3"/>
    </row>
    <row r="85" spans="1:84" x14ac:dyDescent="0.3">
      <c r="A85">
        <v>81</v>
      </c>
      <c r="B85" t="s">
        <v>60</v>
      </c>
      <c r="C85">
        <v>30</v>
      </c>
      <c r="D85">
        <v>0</v>
      </c>
      <c r="E85">
        <v>300</v>
      </c>
      <c r="F85">
        <v>8.9999999999999993E-3</v>
      </c>
      <c r="G85">
        <v>8</v>
      </c>
      <c r="H85">
        <v>8.0433968348430002E-2</v>
      </c>
      <c r="I85">
        <v>0.22342768985674899</v>
      </c>
      <c r="J85">
        <v>0.18116006308771801</v>
      </c>
      <c r="K85">
        <v>0.55128572778384799</v>
      </c>
      <c r="L85">
        <v>8939.8385839252205</v>
      </c>
      <c r="M85">
        <v>89398.385839252194</v>
      </c>
      <c r="N85">
        <v>8272.5074116257092</v>
      </c>
      <c r="O85">
        <v>82725.074116257107</v>
      </c>
      <c r="Q85" s="3">
        <f t="shared" si="35"/>
        <v>8.0433968348429474E-2</v>
      </c>
      <c r="R85" s="3">
        <f t="shared" si="36"/>
        <v>0.22342768985674857</v>
      </c>
      <c r="S85" s="3">
        <f t="shared" si="37"/>
        <v>0.19846286200218541</v>
      </c>
      <c r="T85" s="3">
        <f t="shared" si="38"/>
        <v>0.55128572778384832</v>
      </c>
      <c r="U85" s="3">
        <f t="shared" si="39"/>
        <v>8939.8385839252151</v>
      </c>
      <c r="V85" s="3">
        <f t="shared" si="40"/>
        <v>89398.385839252165</v>
      </c>
      <c r="W85" s="3">
        <f t="shared" si="41"/>
        <v>8272.5074116257092</v>
      </c>
      <c r="X85" s="3">
        <f t="shared" si="42"/>
        <v>82725.074116257092</v>
      </c>
      <c r="Z85">
        <f t="shared" si="33"/>
        <v>0.99999999999999345</v>
      </c>
      <c r="AA85">
        <f t="shared" si="32"/>
        <v>0.99999999999999811</v>
      </c>
      <c r="AB85">
        <f t="shared" si="32"/>
        <v>1.0955111111111138</v>
      </c>
      <c r="AC85">
        <f t="shared" si="32"/>
        <v>1.0000000000000007</v>
      </c>
      <c r="AD85">
        <f t="shared" ref="AA85:AG113" si="61">U85/L85</f>
        <v>0.99999999999999944</v>
      </c>
      <c r="AE85">
        <f t="shared" si="61"/>
        <v>0.99999999999999967</v>
      </c>
      <c r="AF85">
        <f t="shared" si="61"/>
        <v>1</v>
      </c>
      <c r="AG85">
        <f t="shared" si="61"/>
        <v>0.99999999999999978</v>
      </c>
      <c r="AI85">
        <f t="shared" si="44"/>
        <v>0</v>
      </c>
      <c r="AJ85" s="5">
        <f t="shared" si="60"/>
        <v>-299.91956603165158</v>
      </c>
      <c r="AK85" s="5">
        <f t="shared" si="60"/>
        <v>-299.77657231014325</v>
      </c>
      <c r="AL85" s="5">
        <f t="shared" si="60"/>
        <v>-299.8015371379978</v>
      </c>
      <c r="AM85" s="5">
        <f t="shared" si="60"/>
        <v>-299.44871427221614</v>
      </c>
      <c r="AN85" s="5">
        <f t="shared" si="60"/>
        <v>8639.8385839252151</v>
      </c>
      <c r="AO85" s="5">
        <f t="shared" si="60"/>
        <v>89098.385839252165</v>
      </c>
      <c r="AP85" s="5">
        <f t="shared" si="60"/>
        <v>7972.5074116257092</v>
      </c>
      <c r="AQ85" s="5">
        <f t="shared" si="60"/>
        <v>82425.074116257092</v>
      </c>
      <c r="AR85" s="5"/>
      <c r="AT85" s="5">
        <f t="shared" si="45"/>
        <v>4.4685537971349714</v>
      </c>
      <c r="AU85" s="5">
        <f t="shared" si="46"/>
        <v>1.6415095581312138</v>
      </c>
      <c r="AV85" s="5">
        <f t="shared" si="47"/>
        <v>0.61872283344945755</v>
      </c>
      <c r="AW85" s="5">
        <f t="shared" si="48"/>
        <v>0.23657049514243966</v>
      </c>
      <c r="AX85" s="5">
        <f t="shared" si="49"/>
        <v>0.10653505741513836</v>
      </c>
      <c r="AY85" s="5">
        <f t="shared" si="50"/>
        <v>2.637179290112442E-2</v>
      </c>
      <c r="AZ85" s="5">
        <f t="shared" si="51"/>
        <v>1.6086793669685896E-2</v>
      </c>
      <c r="BD85" s="5">
        <f t="shared" si="43"/>
        <v>-295.53144620286503</v>
      </c>
      <c r="BE85" s="5">
        <f t="shared" si="43"/>
        <v>-298.35849044186881</v>
      </c>
      <c r="BF85" s="5">
        <f t="shared" si="43"/>
        <v>-299.38127716655055</v>
      </c>
      <c r="BG85" s="5">
        <f t="shared" si="43"/>
        <v>-299.76342950485758</v>
      </c>
      <c r="BH85" s="5">
        <f t="shared" si="43"/>
        <v>-299.89346494258484</v>
      </c>
      <c r="BI85" s="5">
        <f t="shared" si="43"/>
        <v>-299.9736282070989</v>
      </c>
      <c r="BJ85" s="5">
        <f t="shared" si="43"/>
        <v>-299.98391320633033</v>
      </c>
      <c r="BK85" s="3"/>
      <c r="BL85" s="3"/>
      <c r="BN85" s="5">
        <f t="shared" si="52"/>
        <v>11.025714555676968</v>
      </c>
      <c r="BO85" s="5">
        <f t="shared" si="53"/>
        <v>4.0502624898405184</v>
      </c>
      <c r="BP85" s="5">
        <f t="shared" si="54"/>
        <v>1.526637400016811</v>
      </c>
      <c r="BQ85" s="5">
        <f t="shared" si="55"/>
        <v>0.58371430000642766</v>
      </c>
      <c r="BR85" s="5">
        <f t="shared" si="56"/>
        <v>0.26286471788368926</v>
      </c>
      <c r="BS85" s="5">
        <f t="shared" si="57"/>
        <v>6.5069790820388662E-2</v>
      </c>
      <c r="BT85" s="5">
        <f t="shared" si="58"/>
        <v>3.9692572400437082E-2</v>
      </c>
      <c r="BX85" s="3">
        <f t="shared" si="31"/>
        <v>-288.97428544432302</v>
      </c>
      <c r="BY85" s="3">
        <f t="shared" si="31"/>
        <v>-295.94973751015948</v>
      </c>
      <c r="BZ85" s="3">
        <f t="shared" si="31"/>
        <v>-298.4733625999832</v>
      </c>
      <c r="CA85" s="3">
        <f t="shared" si="30"/>
        <v>-299.41628569999358</v>
      </c>
      <c r="CB85" s="3">
        <f t="shared" si="30"/>
        <v>-299.7371352821163</v>
      </c>
      <c r="CC85" s="3">
        <f t="shared" si="30"/>
        <v>-299.93493020917958</v>
      </c>
      <c r="CD85" s="3">
        <f t="shared" si="30"/>
        <v>-299.96030742759956</v>
      </c>
      <c r="CE85" s="3"/>
      <c r="CF85" s="3"/>
    </row>
    <row r="86" spans="1:84" x14ac:dyDescent="0.3">
      <c r="A86">
        <v>82</v>
      </c>
      <c r="B86" t="s">
        <v>60</v>
      </c>
      <c r="C86">
        <v>30</v>
      </c>
      <c r="D86">
        <v>0</v>
      </c>
      <c r="E86">
        <v>150</v>
      </c>
      <c r="F86">
        <v>1E-3</v>
      </c>
      <c r="G86">
        <v>8</v>
      </c>
      <c r="H86">
        <v>9.9301195491900002E-4</v>
      </c>
      <c r="I86">
        <v>2.7583665414410001E-3</v>
      </c>
      <c r="J86">
        <v>2.236543988737E-3</v>
      </c>
      <c r="K86">
        <v>6.8059966393069996E-3</v>
      </c>
      <c r="L86">
        <v>8825.5293560592308</v>
      </c>
      <c r="M86">
        <v>88255.293560592298</v>
      </c>
      <c r="N86">
        <v>4279.2180039711202</v>
      </c>
      <c r="O86">
        <v>42792.180039711202</v>
      </c>
      <c r="Q86" s="3">
        <f t="shared" si="35"/>
        <v>9.9301195491888249E-4</v>
      </c>
      <c r="R86" s="3">
        <f t="shared" si="36"/>
        <v>2.7583665414413405E-3</v>
      </c>
      <c r="S86" s="3">
        <f t="shared" si="37"/>
        <v>2.4501587901504369E-3</v>
      </c>
      <c r="T86" s="3">
        <f t="shared" si="38"/>
        <v>6.8059966393067698E-3</v>
      </c>
      <c r="U86" s="3">
        <f t="shared" si="39"/>
        <v>8825.529356059229</v>
      </c>
      <c r="V86" s="3">
        <f t="shared" si="40"/>
        <v>88255.293560592298</v>
      </c>
      <c r="W86" s="3">
        <f t="shared" si="41"/>
        <v>4279.2180039711211</v>
      </c>
      <c r="X86" s="3">
        <f t="shared" si="42"/>
        <v>42792.180039711209</v>
      </c>
      <c r="Z86">
        <f t="shared" si="33"/>
        <v>0.99999999999988165</v>
      </c>
      <c r="AA86">
        <f t="shared" si="61"/>
        <v>1.0000000000001235</v>
      </c>
      <c r="AB86">
        <f t="shared" si="61"/>
        <v>1.0955111111112406</v>
      </c>
      <c r="AC86">
        <f t="shared" si="61"/>
        <v>0.99999999999996625</v>
      </c>
      <c r="AD86">
        <f t="shared" si="61"/>
        <v>0.99999999999999978</v>
      </c>
      <c r="AE86">
        <f t="shared" si="61"/>
        <v>1</v>
      </c>
      <c r="AF86">
        <f t="shared" si="61"/>
        <v>1.0000000000000002</v>
      </c>
      <c r="AG86">
        <f t="shared" si="61"/>
        <v>1.0000000000000002</v>
      </c>
      <c r="AI86">
        <f t="shared" si="44"/>
        <v>0</v>
      </c>
      <c r="AJ86" s="5">
        <f t="shared" si="60"/>
        <v>-149.99900698804507</v>
      </c>
      <c r="AK86" s="5">
        <f t="shared" si="60"/>
        <v>-149.99724163345857</v>
      </c>
      <c r="AL86" s="5">
        <f t="shared" si="60"/>
        <v>-149.99754984120986</v>
      </c>
      <c r="AM86" s="5">
        <f t="shared" si="60"/>
        <v>-149.99319400336068</v>
      </c>
      <c r="AN86" s="5">
        <f t="shared" si="60"/>
        <v>8675.529356059229</v>
      </c>
      <c r="AO86" s="5">
        <f t="shared" si="60"/>
        <v>88105.293560592298</v>
      </c>
      <c r="AP86" s="5">
        <f t="shared" si="60"/>
        <v>4129.2180039711211</v>
      </c>
      <c r="AQ86" s="5">
        <f t="shared" si="60"/>
        <v>42642.180039711209</v>
      </c>
      <c r="AR86" s="5"/>
      <c r="AT86" s="5">
        <f t="shared" si="45"/>
        <v>5.5167330828826806E-2</v>
      </c>
      <c r="AU86" s="5">
        <f t="shared" si="46"/>
        <v>2.0265550100385353E-2</v>
      </c>
      <c r="AV86" s="5">
        <f t="shared" si="47"/>
        <v>7.6385534993760199E-3</v>
      </c>
      <c r="AW86" s="5">
        <f t="shared" si="48"/>
        <v>2.9206233968202427E-3</v>
      </c>
      <c r="AX86" s="5">
        <f t="shared" si="49"/>
        <v>1.3152476224091154E-3</v>
      </c>
      <c r="AY86" s="5">
        <f t="shared" si="50"/>
        <v>3.2557769013733852E-4</v>
      </c>
      <c r="AZ86" s="5">
        <f t="shared" si="51"/>
        <v>1.9860239098377648E-4</v>
      </c>
      <c r="BD86" s="5">
        <f t="shared" si="43"/>
        <v>-149.94483266917118</v>
      </c>
      <c r="BE86" s="5">
        <f t="shared" si="43"/>
        <v>-149.97973444989961</v>
      </c>
      <c r="BF86" s="5">
        <f t="shared" si="43"/>
        <v>-149.99236144650064</v>
      </c>
      <c r="BG86" s="5">
        <f t="shared" si="43"/>
        <v>-149.99707937660318</v>
      </c>
      <c r="BH86" s="5">
        <f t="shared" si="43"/>
        <v>-149.99868475237759</v>
      </c>
      <c r="BI86" s="5">
        <f t="shared" si="43"/>
        <v>-149.99967442230985</v>
      </c>
      <c r="BJ86" s="5">
        <f t="shared" si="43"/>
        <v>-149.99980139760902</v>
      </c>
      <c r="BK86" s="3"/>
      <c r="BL86" s="3"/>
      <c r="BN86" s="5">
        <f t="shared" si="52"/>
        <v>0.13611993278613541</v>
      </c>
      <c r="BO86" s="5">
        <f t="shared" si="53"/>
        <v>5.0003240615315046E-2</v>
      </c>
      <c r="BP86" s="5">
        <f t="shared" si="54"/>
        <v>1.8847375308849518E-2</v>
      </c>
      <c r="BQ86" s="5">
        <f t="shared" si="55"/>
        <v>7.2063493827954029E-3</v>
      </c>
      <c r="BR86" s="5">
        <f t="shared" si="56"/>
        <v>3.2452434306628301E-3</v>
      </c>
      <c r="BS86" s="5">
        <f t="shared" si="57"/>
        <v>8.0333075086899588E-4</v>
      </c>
      <c r="BT86" s="5">
        <f t="shared" si="58"/>
        <v>4.9003175803008741E-4</v>
      </c>
      <c r="BX86" s="3">
        <f t="shared" si="31"/>
        <v>-149.86388006721387</v>
      </c>
      <c r="BY86" s="3">
        <f t="shared" si="31"/>
        <v>-149.94999675938467</v>
      </c>
      <c r="BZ86" s="3">
        <f t="shared" si="31"/>
        <v>-149.98115262469116</v>
      </c>
      <c r="CA86" s="3">
        <f t="shared" si="30"/>
        <v>-149.99279365061722</v>
      </c>
      <c r="CB86" s="3">
        <f t="shared" si="30"/>
        <v>-149.99675475656935</v>
      </c>
      <c r="CC86" s="3">
        <f t="shared" si="30"/>
        <v>-149.99919666924913</v>
      </c>
      <c r="CD86" s="3">
        <f t="shared" si="30"/>
        <v>-149.99950996824197</v>
      </c>
      <c r="CE86" s="3"/>
      <c r="CF86" s="3"/>
    </row>
    <row r="87" spans="1:84" x14ac:dyDescent="0.3">
      <c r="A87">
        <v>83</v>
      </c>
      <c r="B87" t="s">
        <v>56</v>
      </c>
      <c r="C87">
        <v>11</v>
      </c>
      <c r="D87">
        <v>0</v>
      </c>
      <c r="E87">
        <v>50</v>
      </c>
      <c r="F87">
        <v>0.65</v>
      </c>
      <c r="G87">
        <v>7.5</v>
      </c>
      <c r="H87">
        <v>64.177308337418197</v>
      </c>
      <c r="I87">
        <v>178.27030093727299</v>
      </c>
      <c r="J87">
        <v>144.54546338982999</v>
      </c>
      <c r="K87">
        <v>439.86433667850798</v>
      </c>
      <c r="L87">
        <v>2364.9754606095198</v>
      </c>
      <c r="M87">
        <v>23649.754606095201</v>
      </c>
      <c r="N87">
        <v>4094.39649767219</v>
      </c>
      <c r="O87">
        <v>40943.964976721902</v>
      </c>
      <c r="Q87" s="3">
        <f t="shared" si="35"/>
        <v>64.177308337418225</v>
      </c>
      <c r="R87" s="3">
        <f t="shared" si="36"/>
        <v>178.27030093727285</v>
      </c>
      <c r="S87" s="3">
        <f t="shared" si="37"/>
        <v>158.35116120426292</v>
      </c>
      <c r="T87" s="3">
        <f t="shared" si="38"/>
        <v>439.86433667850815</v>
      </c>
      <c r="U87" s="3">
        <f t="shared" si="39"/>
        <v>2364.9754606095189</v>
      </c>
      <c r="V87" s="3">
        <f t="shared" si="40"/>
        <v>23649.75460609519</v>
      </c>
      <c r="W87" s="3">
        <f t="shared" si="41"/>
        <v>4094.3964976721927</v>
      </c>
      <c r="X87" s="3">
        <f t="shared" si="42"/>
        <v>40943.964976721923</v>
      </c>
      <c r="Z87">
        <f t="shared" si="33"/>
        <v>1.0000000000000004</v>
      </c>
      <c r="AA87">
        <f t="shared" si="61"/>
        <v>0.99999999999999922</v>
      </c>
      <c r="AB87">
        <f t="shared" si="61"/>
        <v>1.09551111111111</v>
      </c>
      <c r="AC87">
        <f t="shared" si="61"/>
        <v>1.0000000000000004</v>
      </c>
      <c r="AD87">
        <f t="shared" si="61"/>
        <v>0.99999999999999967</v>
      </c>
      <c r="AE87">
        <f t="shared" si="61"/>
        <v>0.99999999999999956</v>
      </c>
      <c r="AF87">
        <f t="shared" si="61"/>
        <v>1.0000000000000007</v>
      </c>
      <c r="AG87">
        <f t="shared" si="61"/>
        <v>1.0000000000000004</v>
      </c>
      <c r="AI87">
        <f t="shared" si="44"/>
        <v>0</v>
      </c>
      <c r="AJ87" s="5">
        <f t="shared" si="60"/>
        <v>14.177308337418225</v>
      </c>
      <c r="AK87" s="5">
        <f t="shared" si="60"/>
        <v>128.27030093727285</v>
      </c>
      <c r="AL87" s="5">
        <f t="shared" si="60"/>
        <v>108.35116120426292</v>
      </c>
      <c r="AM87" s="5">
        <f t="shared" si="60"/>
        <v>389.86433667850815</v>
      </c>
      <c r="AN87" s="5">
        <f t="shared" si="60"/>
        <v>2314.9754606095189</v>
      </c>
      <c r="AO87" s="5">
        <f t="shared" si="60"/>
        <v>23599.75460609519</v>
      </c>
      <c r="AP87" s="5">
        <f t="shared" si="60"/>
        <v>4044.3964976721927</v>
      </c>
      <c r="AQ87" s="5">
        <f t="shared" si="60"/>
        <v>40893.964976721923</v>
      </c>
      <c r="AR87" s="5"/>
      <c r="AT87" s="5">
        <f t="shared" si="45"/>
        <v>3565.4060187454575</v>
      </c>
      <c r="AU87" s="5">
        <f t="shared" si="46"/>
        <v>1309.7409864779231</v>
      </c>
      <c r="AV87" s="5">
        <f t="shared" si="47"/>
        <v>493.67160259552497</v>
      </c>
      <c r="AW87" s="5">
        <f t="shared" si="48"/>
        <v>188.75678922770066</v>
      </c>
      <c r="AX87" s="5">
        <f t="shared" si="49"/>
        <v>85.003057400553928</v>
      </c>
      <c r="AY87" s="5">
        <f t="shared" si="50"/>
        <v>21.041740438497779</v>
      </c>
      <c r="AZ87" s="5">
        <f t="shared" si="51"/>
        <v>12.835461667483646</v>
      </c>
      <c r="BD87" s="5">
        <f t="shared" si="43"/>
        <v>3515.4060187454575</v>
      </c>
      <c r="BE87" s="5">
        <f t="shared" si="43"/>
        <v>1259.7409864779231</v>
      </c>
      <c r="BF87" s="5">
        <f t="shared" si="43"/>
        <v>443.67160259552497</v>
      </c>
      <c r="BG87" s="5">
        <f t="shared" si="43"/>
        <v>138.75678922770066</v>
      </c>
      <c r="BH87" s="5">
        <f t="shared" si="43"/>
        <v>35.003057400553928</v>
      </c>
      <c r="BI87" s="5">
        <f t="shared" si="43"/>
        <v>-28.958259561502221</v>
      </c>
      <c r="BJ87" s="5">
        <f t="shared" si="43"/>
        <v>-37.164538332516358</v>
      </c>
      <c r="BK87" s="3"/>
      <c r="BL87" s="3"/>
      <c r="BN87" s="5">
        <f t="shared" si="52"/>
        <v>8797.2867335701631</v>
      </c>
      <c r="BO87" s="5">
        <f t="shared" si="53"/>
        <v>3231.6563511074069</v>
      </c>
      <c r="BP87" s="5">
        <f t="shared" si="54"/>
        <v>1218.0858554174074</v>
      </c>
      <c r="BQ87" s="5">
        <f t="shared" si="55"/>
        <v>465.73870942430273</v>
      </c>
      <c r="BR87" s="5">
        <f t="shared" si="56"/>
        <v>209.73663735663962</v>
      </c>
      <c r="BS87" s="5">
        <f t="shared" si="57"/>
        <v>51.918413509594401</v>
      </c>
      <c r="BT87" s="5">
        <f t="shared" si="58"/>
        <v>31.670232240852588</v>
      </c>
      <c r="BX87" s="3">
        <f t="shared" si="31"/>
        <v>8747.2867335701631</v>
      </c>
      <c r="BY87" s="3">
        <f t="shared" si="31"/>
        <v>3181.6563511074069</v>
      </c>
      <c r="BZ87" s="3">
        <f t="shared" si="31"/>
        <v>1168.0858554174074</v>
      </c>
      <c r="CA87" s="3">
        <f t="shared" si="30"/>
        <v>415.73870942430273</v>
      </c>
      <c r="CB87" s="3">
        <f t="shared" si="30"/>
        <v>159.73663735663962</v>
      </c>
      <c r="CC87" s="3">
        <f t="shared" si="30"/>
        <v>1.9184135095944015</v>
      </c>
      <c r="CD87" s="3">
        <f t="shared" si="30"/>
        <v>-18.329767759147412</v>
      </c>
      <c r="CE87" s="3"/>
      <c r="CF87" s="3"/>
    </row>
    <row r="88" spans="1:84" x14ac:dyDescent="0.3">
      <c r="A88">
        <v>84</v>
      </c>
      <c r="B88" t="s">
        <v>79</v>
      </c>
      <c r="C88">
        <v>3.3</v>
      </c>
      <c r="D88">
        <v>0</v>
      </c>
      <c r="E88">
        <v>450</v>
      </c>
      <c r="F88">
        <v>10</v>
      </c>
      <c r="G88">
        <v>0.23</v>
      </c>
      <c r="H88">
        <v>1453664.3816430699</v>
      </c>
      <c r="I88">
        <v>4037956.61567519</v>
      </c>
      <c r="J88">
        <v>3274063.6387110301</v>
      </c>
      <c r="K88">
        <v>9963258.5963689294</v>
      </c>
      <c r="L88">
        <v>2279.7518891361901</v>
      </c>
      <c r="M88">
        <v>22797.518891361899</v>
      </c>
      <c r="N88">
        <v>2379.8984585128301</v>
      </c>
      <c r="O88">
        <v>23798.984585128299</v>
      </c>
      <c r="Q88" s="3">
        <f t="shared" si="35"/>
        <v>1453664.3816430669</v>
      </c>
      <c r="R88" s="3">
        <f t="shared" si="36"/>
        <v>4037956.6156751867</v>
      </c>
      <c r="S88" s="3">
        <f t="shared" si="37"/>
        <v>3586773.0946928128</v>
      </c>
      <c r="T88" s="3">
        <f t="shared" si="38"/>
        <v>9963258.5963689294</v>
      </c>
      <c r="U88" s="3">
        <f t="shared" si="39"/>
        <v>2279.751889136186</v>
      </c>
      <c r="V88" s="3">
        <f t="shared" si="40"/>
        <v>22797.518891361866</v>
      </c>
      <c r="W88" s="3">
        <f t="shared" si="41"/>
        <v>2379.8984585128351</v>
      </c>
      <c r="X88" s="3">
        <f t="shared" si="42"/>
        <v>23798.98458512835</v>
      </c>
      <c r="Z88">
        <f t="shared" si="33"/>
        <v>0.99999999999999789</v>
      </c>
      <c r="AA88">
        <f t="shared" si="61"/>
        <v>0.99999999999999922</v>
      </c>
      <c r="AB88">
        <f t="shared" si="61"/>
        <v>1.0955111111111124</v>
      </c>
      <c r="AC88">
        <f t="shared" si="61"/>
        <v>1</v>
      </c>
      <c r="AD88">
        <f t="shared" si="61"/>
        <v>0.99999999999999822</v>
      </c>
      <c r="AE88">
        <f t="shared" si="61"/>
        <v>0.99999999999999856</v>
      </c>
      <c r="AF88">
        <f t="shared" si="61"/>
        <v>1.000000000000002</v>
      </c>
      <c r="AG88">
        <f t="shared" si="61"/>
        <v>1.0000000000000022</v>
      </c>
      <c r="AI88">
        <f t="shared" si="44"/>
        <v>0</v>
      </c>
      <c r="AJ88" s="5">
        <f t="shared" si="60"/>
        <v>1453214.3816430669</v>
      </c>
      <c r="AK88" s="5">
        <f t="shared" si="60"/>
        <v>4037506.6156751867</v>
      </c>
      <c r="AL88" s="5">
        <f t="shared" si="60"/>
        <v>3586323.0946928128</v>
      </c>
      <c r="AM88" s="5">
        <f t="shared" si="60"/>
        <v>9962808.5963689294</v>
      </c>
      <c r="AN88" s="5">
        <f t="shared" si="60"/>
        <v>1829.751889136186</v>
      </c>
      <c r="AO88" s="5">
        <f t="shared" si="60"/>
        <v>22347.518891361866</v>
      </c>
      <c r="AP88" s="5">
        <f t="shared" si="60"/>
        <v>1929.8984585128351</v>
      </c>
      <c r="AQ88" s="5">
        <f t="shared" si="60"/>
        <v>23348.98458512835</v>
      </c>
      <c r="AR88" s="5"/>
      <c r="AT88" s="5">
        <f t="shared" si="45"/>
        <v>80759132.313503727</v>
      </c>
      <c r="AU88" s="5">
        <f t="shared" si="46"/>
        <v>29666620.033531979</v>
      </c>
      <c r="AV88" s="5">
        <f t="shared" si="47"/>
        <v>11182033.704946671</v>
      </c>
      <c r="AW88" s="5">
        <f t="shared" si="48"/>
        <v>4275483.4754207851</v>
      </c>
      <c r="AX88" s="5">
        <f t="shared" si="49"/>
        <v>1925383.2869444592</v>
      </c>
      <c r="AY88" s="5">
        <f t="shared" si="50"/>
        <v>476611.27266985801</v>
      </c>
      <c r="AZ88" s="5">
        <f t="shared" si="51"/>
        <v>290732.87632861338</v>
      </c>
      <c r="BD88" s="5">
        <f t="shared" si="43"/>
        <v>80758682.313503727</v>
      </c>
      <c r="BE88" s="5">
        <f t="shared" si="43"/>
        <v>29666170.033531979</v>
      </c>
      <c r="BF88" s="5">
        <f t="shared" si="43"/>
        <v>11181583.704946671</v>
      </c>
      <c r="BG88" s="5">
        <f t="shared" si="43"/>
        <v>4275033.4754207851</v>
      </c>
      <c r="BH88" s="5">
        <f t="shared" si="43"/>
        <v>1924933.2869444592</v>
      </c>
      <c r="BI88" s="5">
        <f t="shared" si="43"/>
        <v>476161.27266985801</v>
      </c>
      <c r="BJ88" s="5">
        <f t="shared" si="43"/>
        <v>290282.87632861338</v>
      </c>
      <c r="BK88" s="3"/>
      <c r="BL88" s="3"/>
      <c r="BN88" s="5">
        <f t="shared" si="52"/>
        <v>199265171.92737854</v>
      </c>
      <c r="BO88" s="5">
        <f t="shared" si="53"/>
        <v>73199450.912098229</v>
      </c>
      <c r="BP88" s="5">
        <f t="shared" si="54"/>
        <v>27590562.266867798</v>
      </c>
      <c r="BQ88" s="5">
        <f t="shared" si="55"/>
        <v>10549332.63144945</v>
      </c>
      <c r="BR88" s="5">
        <f t="shared" si="56"/>
        <v>4750692.8406527322</v>
      </c>
      <c r="BS88" s="5">
        <f t="shared" si="57"/>
        <v>1175991.1785878076</v>
      </c>
      <c r="BT88" s="5">
        <f t="shared" si="58"/>
        <v>717354.61893856269</v>
      </c>
      <c r="BX88" s="3">
        <f t="shared" si="31"/>
        <v>199264721.92737854</v>
      </c>
      <c r="BY88" s="3">
        <f t="shared" si="31"/>
        <v>73199000.912098229</v>
      </c>
      <c r="BZ88" s="3">
        <f t="shared" si="31"/>
        <v>27590112.266867798</v>
      </c>
      <c r="CA88" s="3">
        <f t="shared" si="30"/>
        <v>10548882.63144945</v>
      </c>
      <c r="CB88" s="3">
        <f t="shared" si="30"/>
        <v>4750242.8406527322</v>
      </c>
      <c r="CC88" s="3">
        <f t="shared" si="30"/>
        <v>1175541.1785878076</v>
      </c>
      <c r="CD88" s="3">
        <f t="shared" si="30"/>
        <v>716904.61893856269</v>
      </c>
      <c r="CE88" s="3"/>
      <c r="CF88" s="3"/>
    </row>
    <row r="89" spans="1:84" x14ac:dyDescent="0.3">
      <c r="A89">
        <v>85</v>
      </c>
      <c r="B89" t="s">
        <v>82</v>
      </c>
      <c r="C89">
        <v>6.2</v>
      </c>
      <c r="D89">
        <v>0</v>
      </c>
      <c r="E89">
        <v>325</v>
      </c>
      <c r="F89">
        <v>22</v>
      </c>
      <c r="G89">
        <v>2</v>
      </c>
      <c r="H89">
        <v>328443.514680669</v>
      </c>
      <c r="I89">
        <v>912343.09633519105</v>
      </c>
      <c r="J89">
        <v>739747.75908795104</v>
      </c>
      <c r="K89">
        <v>2251116.3597233202</v>
      </c>
      <c r="L89">
        <v>5939.1180282293799</v>
      </c>
      <c r="M89">
        <v>59391.180282293797</v>
      </c>
      <c r="N89">
        <v>5562.2446029599596</v>
      </c>
      <c r="O89">
        <v>55622.446029599603</v>
      </c>
      <c r="Q89" s="3">
        <f t="shared" si="35"/>
        <v>328443.51468066871</v>
      </c>
      <c r="R89" s="3">
        <f t="shared" si="36"/>
        <v>912343.0963351907</v>
      </c>
      <c r="S89" s="3">
        <f t="shared" si="37"/>
        <v>810401.88950039609</v>
      </c>
      <c r="T89" s="3">
        <f t="shared" si="38"/>
        <v>2251116.3597233226</v>
      </c>
      <c r="U89" s="3">
        <f t="shared" si="39"/>
        <v>5939.1180282293772</v>
      </c>
      <c r="V89" s="3">
        <f t="shared" si="40"/>
        <v>59391.180282293775</v>
      </c>
      <c r="W89" s="3">
        <f t="shared" si="41"/>
        <v>5562.244602959956</v>
      </c>
      <c r="X89" s="3">
        <f t="shared" si="42"/>
        <v>55622.44602959956</v>
      </c>
      <c r="Z89">
        <f t="shared" si="33"/>
        <v>0.99999999999999911</v>
      </c>
      <c r="AA89">
        <f t="shared" si="61"/>
        <v>0.99999999999999967</v>
      </c>
      <c r="AB89">
        <f t="shared" si="61"/>
        <v>1.0955111111111115</v>
      </c>
      <c r="AC89">
        <f t="shared" si="61"/>
        <v>1.0000000000000011</v>
      </c>
      <c r="AD89">
        <f t="shared" si="61"/>
        <v>0.99999999999999956</v>
      </c>
      <c r="AE89">
        <f t="shared" si="61"/>
        <v>0.99999999999999967</v>
      </c>
      <c r="AF89">
        <f t="shared" si="61"/>
        <v>0.99999999999999933</v>
      </c>
      <c r="AG89">
        <f t="shared" si="61"/>
        <v>0.99999999999999922</v>
      </c>
      <c r="AI89">
        <f t="shared" si="44"/>
        <v>0</v>
      </c>
      <c r="AJ89" s="5">
        <f t="shared" si="60"/>
        <v>328118.51468066871</v>
      </c>
      <c r="AK89" s="5">
        <f t="shared" si="60"/>
        <v>912018.0963351907</v>
      </c>
      <c r="AL89" s="5">
        <f t="shared" si="60"/>
        <v>810076.88950039609</v>
      </c>
      <c r="AM89" s="5">
        <f t="shared" si="60"/>
        <v>2250791.3597233226</v>
      </c>
      <c r="AN89" s="5">
        <f t="shared" si="60"/>
        <v>5614.1180282293772</v>
      </c>
      <c r="AO89" s="5">
        <f t="shared" si="60"/>
        <v>59066.180282293775</v>
      </c>
      <c r="AP89" s="5">
        <f t="shared" si="60"/>
        <v>5237.244602959956</v>
      </c>
      <c r="AQ89" s="5">
        <f t="shared" si="60"/>
        <v>55297.44602959956</v>
      </c>
      <c r="AR89" s="5"/>
      <c r="AT89" s="5">
        <f t="shared" si="45"/>
        <v>18246861.926703818</v>
      </c>
      <c r="AU89" s="5">
        <f t="shared" si="46"/>
        <v>6702928.871034055</v>
      </c>
      <c r="AV89" s="5">
        <f t="shared" si="47"/>
        <v>2526488.574466683</v>
      </c>
      <c r="AW89" s="5">
        <f t="shared" si="48"/>
        <v>966010.33729608438</v>
      </c>
      <c r="AX89" s="5">
        <f t="shared" si="49"/>
        <v>435024.52275585249</v>
      </c>
      <c r="AY89" s="5">
        <f t="shared" si="50"/>
        <v>107686.39825595694</v>
      </c>
      <c r="AZ89" s="5">
        <f t="shared" si="51"/>
        <v>65688.702936133734</v>
      </c>
      <c r="BD89" s="5">
        <f t="shared" si="43"/>
        <v>18246536.926703818</v>
      </c>
      <c r="BE89" s="5">
        <f t="shared" si="43"/>
        <v>6702603.871034055</v>
      </c>
      <c r="BF89" s="5">
        <f t="shared" si="43"/>
        <v>2526163.574466683</v>
      </c>
      <c r="BG89" s="5">
        <f t="shared" si="43"/>
        <v>965685.33729608438</v>
      </c>
      <c r="BH89" s="5">
        <f t="shared" si="43"/>
        <v>434699.52275585249</v>
      </c>
      <c r="BI89" s="5">
        <f t="shared" si="43"/>
        <v>107361.39825595694</v>
      </c>
      <c r="BJ89" s="5">
        <f t="shared" si="43"/>
        <v>65363.702936133734</v>
      </c>
      <c r="BK89" s="3"/>
      <c r="BL89" s="3"/>
      <c r="BN89" s="5">
        <f t="shared" si="52"/>
        <v>45022327.194466457</v>
      </c>
      <c r="BO89" s="5">
        <f t="shared" si="53"/>
        <v>16538814.071436655</v>
      </c>
      <c r="BP89" s="5">
        <f t="shared" si="54"/>
        <v>6233860.6884645876</v>
      </c>
      <c r="BQ89" s="5">
        <f t="shared" si="55"/>
        <v>2383534.9691188121</v>
      </c>
      <c r="BR89" s="5">
        <f t="shared" si="56"/>
        <v>1073379.9860932396</v>
      </c>
      <c r="BS89" s="5">
        <f t="shared" si="57"/>
        <v>265705.5375411135</v>
      </c>
      <c r="BT89" s="5">
        <f t="shared" si="58"/>
        <v>162080.37790007924</v>
      </c>
      <c r="BX89" s="3">
        <f t="shared" si="31"/>
        <v>45022002.194466457</v>
      </c>
      <c r="BY89" s="3">
        <f t="shared" si="31"/>
        <v>16538489.071436655</v>
      </c>
      <c r="BZ89" s="3">
        <f t="shared" si="31"/>
        <v>6233535.6884645876</v>
      </c>
      <c r="CA89" s="3">
        <f t="shared" si="30"/>
        <v>2383209.9691188121</v>
      </c>
      <c r="CB89" s="3">
        <f t="shared" si="30"/>
        <v>1073054.9860932396</v>
      </c>
      <c r="CC89" s="3">
        <f t="shared" si="30"/>
        <v>265380.5375411135</v>
      </c>
      <c r="CD89" s="3">
        <f t="shared" si="30"/>
        <v>161755.37790007924</v>
      </c>
      <c r="CE89" s="3"/>
      <c r="CF89" s="3"/>
    </row>
    <row r="90" spans="1:84" x14ac:dyDescent="0.3">
      <c r="A90">
        <v>86</v>
      </c>
      <c r="B90" t="s">
        <v>60</v>
      </c>
      <c r="C90">
        <v>30</v>
      </c>
      <c r="D90">
        <v>0</v>
      </c>
      <c r="E90">
        <v>300</v>
      </c>
      <c r="F90">
        <v>3</v>
      </c>
      <c r="G90">
        <v>8</v>
      </c>
      <c r="H90">
        <v>8937.1075942699408</v>
      </c>
      <c r="I90">
        <v>24825.2988729721</v>
      </c>
      <c r="J90">
        <v>20128.895898635401</v>
      </c>
      <c r="K90">
        <v>61253.969753760903</v>
      </c>
      <c r="L90">
        <v>37195.724457292803</v>
      </c>
      <c r="M90">
        <v>371957.244572928</v>
      </c>
      <c r="N90">
        <v>47260.769497558496</v>
      </c>
      <c r="O90">
        <v>472607.69497558498</v>
      </c>
      <c r="Q90" s="3">
        <f t="shared" si="35"/>
        <v>8937.1075942699426</v>
      </c>
      <c r="R90" s="3">
        <f t="shared" si="36"/>
        <v>24825.298872972064</v>
      </c>
      <c r="S90" s="3">
        <f t="shared" si="37"/>
        <v>22051.429111353933</v>
      </c>
      <c r="T90" s="3">
        <f t="shared" si="38"/>
        <v>61253.969753760932</v>
      </c>
      <c r="U90" s="3">
        <f t="shared" si="39"/>
        <v>37195.724457292796</v>
      </c>
      <c r="V90" s="3">
        <f t="shared" si="40"/>
        <v>371957.244572928</v>
      </c>
      <c r="W90" s="3">
        <f t="shared" si="41"/>
        <v>47260.769497558533</v>
      </c>
      <c r="X90" s="3">
        <f t="shared" si="42"/>
        <v>472607.69497558533</v>
      </c>
      <c r="Z90">
        <f t="shared" si="33"/>
        <v>1.0000000000000002</v>
      </c>
      <c r="AA90">
        <f t="shared" si="61"/>
        <v>0.99999999999999856</v>
      </c>
      <c r="AB90">
        <f t="shared" si="61"/>
        <v>1.09551111111111</v>
      </c>
      <c r="AC90">
        <f t="shared" si="61"/>
        <v>1.0000000000000004</v>
      </c>
      <c r="AD90">
        <f t="shared" si="61"/>
        <v>0.99999999999999978</v>
      </c>
      <c r="AE90">
        <f t="shared" si="61"/>
        <v>1</v>
      </c>
      <c r="AF90">
        <f t="shared" si="61"/>
        <v>1.0000000000000007</v>
      </c>
      <c r="AG90">
        <f t="shared" si="61"/>
        <v>1.0000000000000007</v>
      </c>
      <c r="AI90">
        <f t="shared" si="44"/>
        <v>0</v>
      </c>
      <c r="AJ90" s="5">
        <f t="shared" si="60"/>
        <v>8637.1075942699426</v>
      </c>
      <c r="AK90" s="5">
        <f t="shared" si="60"/>
        <v>24525.298872972064</v>
      </c>
      <c r="AL90" s="5">
        <f t="shared" si="60"/>
        <v>21751.429111353933</v>
      </c>
      <c r="AM90" s="5">
        <f t="shared" si="60"/>
        <v>60953.969753760932</v>
      </c>
      <c r="AN90" s="5">
        <f t="shared" si="60"/>
        <v>36895.724457292796</v>
      </c>
      <c r="AO90" s="5">
        <f t="shared" si="60"/>
        <v>371657.244572928</v>
      </c>
      <c r="AP90" s="5">
        <f t="shared" si="60"/>
        <v>46960.769497558533</v>
      </c>
      <c r="AQ90" s="5">
        <f t="shared" si="60"/>
        <v>472307.69497558533</v>
      </c>
      <c r="AR90" s="5"/>
      <c r="AT90" s="5">
        <f t="shared" si="45"/>
        <v>496505.97745944129</v>
      </c>
      <c r="AU90" s="5">
        <f t="shared" si="46"/>
        <v>182389.95090346821</v>
      </c>
      <c r="AV90" s="5">
        <f t="shared" si="47"/>
        <v>68746.981494384177</v>
      </c>
      <c r="AW90" s="5">
        <f t="shared" si="48"/>
        <v>26285.610571382185</v>
      </c>
      <c r="AX90" s="5">
        <f t="shared" si="49"/>
        <v>11837.22860168204</v>
      </c>
      <c r="AY90" s="5">
        <f t="shared" si="50"/>
        <v>2930.1992112360467</v>
      </c>
      <c r="AZ90" s="5">
        <f t="shared" si="51"/>
        <v>1787.4215188539883</v>
      </c>
      <c r="BD90" s="5">
        <f t="shared" si="43"/>
        <v>496205.97745944129</v>
      </c>
      <c r="BE90" s="5">
        <f t="shared" si="43"/>
        <v>182089.95090346821</v>
      </c>
      <c r="BF90" s="5">
        <f t="shared" si="43"/>
        <v>68446.981494384177</v>
      </c>
      <c r="BG90" s="5">
        <f t="shared" si="43"/>
        <v>25985.610571382185</v>
      </c>
      <c r="BH90" s="5">
        <f t="shared" si="43"/>
        <v>11537.22860168204</v>
      </c>
      <c r="BI90" s="5">
        <f t="shared" si="43"/>
        <v>2630.1992112360467</v>
      </c>
      <c r="BJ90" s="5">
        <f t="shared" si="43"/>
        <v>1487.4215188539883</v>
      </c>
      <c r="BK90" s="3"/>
      <c r="BL90" s="3"/>
      <c r="BN90" s="5">
        <f t="shared" si="52"/>
        <v>1225079.3950752188</v>
      </c>
      <c r="BO90" s="5">
        <f t="shared" si="53"/>
        <v>450029.16553783545</v>
      </c>
      <c r="BP90" s="5">
        <f t="shared" si="54"/>
        <v>169626.37777964567</v>
      </c>
      <c r="BQ90" s="5">
        <f t="shared" si="55"/>
        <v>64857.144445158629</v>
      </c>
      <c r="BR90" s="5">
        <f t="shared" si="56"/>
        <v>29207.190875965476</v>
      </c>
      <c r="BS90" s="5">
        <f t="shared" si="57"/>
        <v>7229.976757820963</v>
      </c>
      <c r="BT90" s="5">
        <f t="shared" si="58"/>
        <v>4410.2858222707873</v>
      </c>
      <c r="BX90" s="3">
        <f t="shared" si="31"/>
        <v>1224779.3950752188</v>
      </c>
      <c r="BY90" s="3">
        <f t="shared" si="31"/>
        <v>449729.16553783545</v>
      </c>
      <c r="BZ90" s="3">
        <f t="shared" si="31"/>
        <v>169326.37777964567</v>
      </c>
      <c r="CA90" s="3">
        <f t="shared" si="30"/>
        <v>64557.144445158629</v>
      </c>
      <c r="CB90" s="3">
        <f t="shared" si="30"/>
        <v>28907.190875965476</v>
      </c>
      <c r="CC90" s="3">
        <f t="shared" si="30"/>
        <v>6929.976757820963</v>
      </c>
      <c r="CD90" s="3">
        <f t="shared" si="30"/>
        <v>4110.2858222707873</v>
      </c>
      <c r="CE90" s="3"/>
      <c r="CF90" s="3"/>
    </row>
    <row r="91" spans="1:84" x14ac:dyDescent="0.3">
      <c r="A91">
        <v>87</v>
      </c>
      <c r="B91" t="s">
        <v>79</v>
      </c>
      <c r="C91">
        <v>3.3</v>
      </c>
      <c r="D91">
        <v>0</v>
      </c>
      <c r="E91">
        <v>450</v>
      </c>
      <c r="F91">
        <v>11.5</v>
      </c>
      <c r="G91">
        <v>0.23</v>
      </c>
      <c r="H91">
        <v>1922471.14472296</v>
      </c>
      <c r="I91">
        <v>5340197.6242304305</v>
      </c>
      <c r="J91">
        <v>4329949.1621953398</v>
      </c>
      <c r="K91">
        <v>13176409.4936979</v>
      </c>
      <c r="L91">
        <v>2341.0177226144501</v>
      </c>
      <c r="M91">
        <v>23410.1772261445</v>
      </c>
      <c r="N91">
        <v>2481.80571220925</v>
      </c>
      <c r="O91">
        <v>24818.057122092501</v>
      </c>
      <c r="Q91" s="3">
        <f t="shared" si="35"/>
        <v>1922471.144722956</v>
      </c>
      <c r="R91" s="3">
        <f t="shared" si="36"/>
        <v>5340197.6242304342</v>
      </c>
      <c r="S91" s="3">
        <f t="shared" si="37"/>
        <v>4743507.417731245</v>
      </c>
      <c r="T91" s="3">
        <f t="shared" si="38"/>
        <v>13176409.493697908</v>
      </c>
      <c r="U91" s="3">
        <f t="shared" si="39"/>
        <v>2341.0177226144456</v>
      </c>
      <c r="V91" s="3">
        <f t="shared" si="40"/>
        <v>23410.177226144457</v>
      </c>
      <c r="W91" s="3">
        <f t="shared" si="41"/>
        <v>2481.80571220925</v>
      </c>
      <c r="X91" s="3">
        <f t="shared" si="42"/>
        <v>24818.057122092501</v>
      </c>
      <c r="Z91">
        <f t="shared" si="33"/>
        <v>0.99999999999999789</v>
      </c>
      <c r="AA91">
        <f t="shared" si="61"/>
        <v>1.0000000000000007</v>
      </c>
      <c r="AB91">
        <f t="shared" si="61"/>
        <v>1.095511111111112</v>
      </c>
      <c r="AC91">
        <f t="shared" si="61"/>
        <v>1.0000000000000007</v>
      </c>
      <c r="AD91">
        <f t="shared" si="61"/>
        <v>0.99999999999999811</v>
      </c>
      <c r="AE91">
        <f t="shared" si="61"/>
        <v>0.99999999999999811</v>
      </c>
      <c r="AF91">
        <f t="shared" si="61"/>
        <v>1</v>
      </c>
      <c r="AG91">
        <f t="shared" si="61"/>
        <v>1</v>
      </c>
      <c r="AI91">
        <f t="shared" si="44"/>
        <v>0</v>
      </c>
      <c r="AJ91" s="5">
        <f t="shared" si="60"/>
        <v>1922021.144722956</v>
      </c>
      <c r="AK91" s="5">
        <f t="shared" si="60"/>
        <v>5339747.6242304342</v>
      </c>
      <c r="AL91" s="5">
        <f t="shared" si="60"/>
        <v>4743057.417731245</v>
      </c>
      <c r="AM91" s="5">
        <f t="shared" si="60"/>
        <v>13175959.493697908</v>
      </c>
      <c r="AN91" s="5">
        <f t="shared" si="60"/>
        <v>1891.0177226144456</v>
      </c>
      <c r="AO91" s="5">
        <f t="shared" si="60"/>
        <v>22960.177226144457</v>
      </c>
      <c r="AP91" s="5">
        <f t="shared" si="60"/>
        <v>2031.80571220925</v>
      </c>
      <c r="AQ91" s="5">
        <f t="shared" si="60"/>
        <v>24368.057122092501</v>
      </c>
      <c r="AR91" s="5"/>
      <c r="AT91" s="5">
        <f t="shared" si="45"/>
        <v>106803952.48460868</v>
      </c>
      <c r="AU91" s="5">
        <f t="shared" si="46"/>
        <v>39234104.994346045</v>
      </c>
      <c r="AV91" s="5">
        <f t="shared" si="47"/>
        <v>14788239.574791972</v>
      </c>
      <c r="AW91" s="5">
        <f t="shared" si="48"/>
        <v>5654326.8962439876</v>
      </c>
      <c r="AX91" s="5">
        <f t="shared" si="49"/>
        <v>2546319.3969840473</v>
      </c>
      <c r="AY91" s="5">
        <f t="shared" si="50"/>
        <v>630318.40810588712</v>
      </c>
      <c r="AZ91" s="5">
        <f t="shared" si="51"/>
        <v>384494.22894459119</v>
      </c>
      <c r="BD91" s="5">
        <f t="shared" si="43"/>
        <v>106803502.48460868</v>
      </c>
      <c r="BE91" s="5">
        <f t="shared" si="43"/>
        <v>39233654.994346045</v>
      </c>
      <c r="BF91" s="5">
        <f t="shared" si="43"/>
        <v>14787789.574791972</v>
      </c>
      <c r="BG91" s="5">
        <f t="shared" si="43"/>
        <v>5653876.8962439876</v>
      </c>
      <c r="BH91" s="5">
        <f t="shared" si="43"/>
        <v>2545869.3969840473</v>
      </c>
      <c r="BI91" s="5">
        <f t="shared" si="43"/>
        <v>629868.40810588712</v>
      </c>
      <c r="BJ91" s="5">
        <f t="shared" si="43"/>
        <v>384044.22894459119</v>
      </c>
      <c r="BK91" s="3"/>
      <c r="BL91" s="3"/>
      <c r="BN91" s="5">
        <f t="shared" si="52"/>
        <v>263528189.87395811</v>
      </c>
      <c r="BO91" s="5">
        <f t="shared" si="53"/>
        <v>96806273.831249908</v>
      </c>
      <c r="BP91" s="5">
        <f t="shared" si="54"/>
        <v>36488518.597932659</v>
      </c>
      <c r="BQ91" s="5">
        <f t="shared" si="55"/>
        <v>13951492.405091897</v>
      </c>
      <c r="BR91" s="5">
        <f t="shared" si="56"/>
        <v>6282791.2817632379</v>
      </c>
      <c r="BS91" s="5">
        <f t="shared" si="57"/>
        <v>1555248.3336823755</v>
      </c>
      <c r="BT91" s="5">
        <f t="shared" si="58"/>
        <v>948701.4835462491</v>
      </c>
      <c r="BX91" s="3">
        <f t="shared" si="31"/>
        <v>263527739.87395811</v>
      </c>
      <c r="BY91" s="3">
        <f t="shared" si="31"/>
        <v>96805823.831249908</v>
      </c>
      <c r="BZ91" s="3">
        <f t="shared" si="31"/>
        <v>36488068.597932659</v>
      </c>
      <c r="CA91" s="3">
        <f t="shared" si="30"/>
        <v>13951042.405091897</v>
      </c>
      <c r="CB91" s="3">
        <f t="shared" si="30"/>
        <v>6282341.2817632379</v>
      </c>
      <c r="CC91" s="3">
        <f t="shared" si="30"/>
        <v>1554798.3336823755</v>
      </c>
      <c r="CD91" s="3">
        <f t="shared" si="30"/>
        <v>948251.4835462491</v>
      </c>
      <c r="CE91" s="3"/>
      <c r="CF91" s="3"/>
    </row>
    <row r="92" spans="1:84" x14ac:dyDescent="0.3">
      <c r="A92">
        <v>88</v>
      </c>
      <c r="B92" t="s">
        <v>83</v>
      </c>
      <c r="C92">
        <v>3</v>
      </c>
      <c r="D92">
        <v>0</v>
      </c>
      <c r="E92">
        <v>400</v>
      </c>
      <c r="F92">
        <v>0.05</v>
      </c>
      <c r="G92">
        <v>8</v>
      </c>
      <c r="H92">
        <v>2.4825298872971999E-2</v>
      </c>
      <c r="I92">
        <v>6.8959163536033999E-2</v>
      </c>
      <c r="J92">
        <v>5.5913599718432003E-2</v>
      </c>
      <c r="K92">
        <v>0.17014991598266899</v>
      </c>
      <c r="L92">
        <v>95.201160886351701</v>
      </c>
      <c r="M92">
        <v>952.01160886351704</v>
      </c>
      <c r="N92">
        <v>138.37429251000901</v>
      </c>
      <c r="O92">
        <v>1383.7429251000899</v>
      </c>
      <c r="Q92" s="3">
        <f t="shared" si="35"/>
        <v>2.4825298872972072E-2</v>
      </c>
      <c r="R92" s="3">
        <f t="shared" si="36"/>
        <v>6.8959163536033527E-2</v>
      </c>
      <c r="S92" s="3">
        <f t="shared" si="37"/>
        <v>6.1253969753760948E-2</v>
      </c>
      <c r="T92" s="3">
        <f t="shared" si="38"/>
        <v>0.17014991598266929</v>
      </c>
      <c r="U92" s="3">
        <f t="shared" si="39"/>
        <v>95.201160886351701</v>
      </c>
      <c r="V92" s="3">
        <f t="shared" si="40"/>
        <v>952.01160886351693</v>
      </c>
      <c r="W92" s="3">
        <f t="shared" si="41"/>
        <v>138.37429251000887</v>
      </c>
      <c r="X92" s="3">
        <f t="shared" si="42"/>
        <v>1383.7429251000888</v>
      </c>
      <c r="Z92">
        <f t="shared" si="33"/>
        <v>1.0000000000000029</v>
      </c>
      <c r="AA92">
        <f t="shared" si="61"/>
        <v>0.99999999999999312</v>
      </c>
      <c r="AB92">
        <f t="shared" si="61"/>
        <v>1.0955111111111038</v>
      </c>
      <c r="AC92">
        <f t="shared" si="61"/>
        <v>1.0000000000000018</v>
      </c>
      <c r="AD92">
        <f t="shared" si="61"/>
        <v>1</v>
      </c>
      <c r="AE92">
        <f t="shared" si="61"/>
        <v>0.99999999999999989</v>
      </c>
      <c r="AF92">
        <f t="shared" si="61"/>
        <v>0.999999999999999</v>
      </c>
      <c r="AG92">
        <f t="shared" si="61"/>
        <v>0.99999999999999922</v>
      </c>
      <c r="AI92">
        <f t="shared" si="44"/>
        <v>0</v>
      </c>
      <c r="AJ92" s="5">
        <f t="shared" si="60"/>
        <v>-399.975174701127</v>
      </c>
      <c r="AK92" s="5">
        <f t="shared" si="60"/>
        <v>-399.93104083646398</v>
      </c>
      <c r="AL92" s="5">
        <f t="shared" si="60"/>
        <v>-399.93874603024625</v>
      </c>
      <c r="AM92" s="5">
        <f t="shared" si="60"/>
        <v>-399.82985008401732</v>
      </c>
      <c r="AN92" s="5">
        <f t="shared" si="60"/>
        <v>-304.79883911364828</v>
      </c>
      <c r="AO92" s="5">
        <f t="shared" si="60"/>
        <v>552.01160886351693</v>
      </c>
      <c r="AP92" s="5">
        <f t="shared" si="60"/>
        <v>-261.6257074899911</v>
      </c>
      <c r="AQ92" s="5">
        <f t="shared" si="60"/>
        <v>983.74292510008877</v>
      </c>
      <c r="AR92" s="5"/>
      <c r="AT92" s="5">
        <f t="shared" si="45"/>
        <v>1.3791832707206706</v>
      </c>
      <c r="AU92" s="5">
        <f t="shared" si="46"/>
        <v>0.50663875250963408</v>
      </c>
      <c r="AV92" s="5">
        <f t="shared" si="47"/>
        <v>0.19096383748440057</v>
      </c>
      <c r="AW92" s="5">
        <f t="shared" si="48"/>
        <v>7.3015584920506083E-2</v>
      </c>
      <c r="AX92" s="5">
        <f t="shared" si="49"/>
        <v>3.2881190560227903E-2</v>
      </c>
      <c r="AY92" s="5">
        <f t="shared" si="50"/>
        <v>8.1394422534334654E-3</v>
      </c>
      <c r="AZ92" s="5">
        <f t="shared" si="51"/>
        <v>4.9650597745944137E-3</v>
      </c>
      <c r="BD92" s="5">
        <f t="shared" si="43"/>
        <v>-398.62081672927934</v>
      </c>
      <c r="BE92" s="5">
        <f t="shared" si="43"/>
        <v>-399.49336124749038</v>
      </c>
      <c r="BF92" s="5">
        <f t="shared" si="43"/>
        <v>-399.80903616251561</v>
      </c>
      <c r="BG92" s="5">
        <f t="shared" si="43"/>
        <v>-399.92698441507952</v>
      </c>
      <c r="BH92" s="5">
        <f t="shared" si="43"/>
        <v>-399.9671188094398</v>
      </c>
      <c r="BI92" s="5">
        <f t="shared" si="43"/>
        <v>-399.99186055774658</v>
      </c>
      <c r="BJ92" s="5">
        <f t="shared" si="43"/>
        <v>-399.99503494022542</v>
      </c>
      <c r="BK92" s="3"/>
      <c r="BL92" s="3"/>
      <c r="BN92" s="5">
        <f t="shared" si="52"/>
        <v>3.4029983196533866</v>
      </c>
      <c r="BO92" s="5">
        <f t="shared" si="53"/>
        <v>1.2500810153828765</v>
      </c>
      <c r="BP92" s="5">
        <f t="shared" si="54"/>
        <v>0.47118438272123814</v>
      </c>
      <c r="BQ92" s="5">
        <f t="shared" si="55"/>
        <v>0.18015873456988513</v>
      </c>
      <c r="BR92" s="5">
        <f t="shared" si="56"/>
        <v>8.1131085766570785E-2</v>
      </c>
      <c r="BS92" s="5">
        <f t="shared" si="57"/>
        <v>2.0083268771724901E-2</v>
      </c>
      <c r="BT92" s="5">
        <f t="shared" si="58"/>
        <v>1.225079395075219E-2</v>
      </c>
      <c r="BX92" s="3">
        <f t="shared" si="31"/>
        <v>-396.59700168034664</v>
      </c>
      <c r="BY92" s="3">
        <f t="shared" si="31"/>
        <v>-398.74991898461712</v>
      </c>
      <c r="BZ92" s="3">
        <f t="shared" si="31"/>
        <v>-399.52881561727878</v>
      </c>
      <c r="CA92" s="3">
        <f t="shared" si="30"/>
        <v>-399.81984126543011</v>
      </c>
      <c r="CB92" s="3">
        <f t="shared" si="30"/>
        <v>-399.91886891423343</v>
      </c>
      <c r="CC92" s="3">
        <f t="shared" si="30"/>
        <v>-399.97991673122829</v>
      </c>
      <c r="CD92" s="3">
        <f t="shared" si="30"/>
        <v>-399.98774920604927</v>
      </c>
      <c r="CE92" s="3"/>
      <c r="CF92" s="3"/>
    </row>
    <row r="93" spans="1:84" x14ac:dyDescent="0.3">
      <c r="A93">
        <v>89</v>
      </c>
      <c r="B93" t="s">
        <v>84</v>
      </c>
      <c r="C93">
        <v>3</v>
      </c>
      <c r="D93">
        <v>0</v>
      </c>
      <c r="E93">
        <v>300</v>
      </c>
      <c r="F93">
        <v>0.05</v>
      </c>
      <c r="G93">
        <v>8</v>
      </c>
      <c r="H93">
        <v>2.4825298872971999E-2</v>
      </c>
      <c r="I93">
        <v>6.8959163536033999E-2</v>
      </c>
      <c r="J93">
        <v>5.5913599718432003E-2</v>
      </c>
      <c r="K93">
        <v>0.17014991598266899</v>
      </c>
      <c r="L93">
        <v>95.201160886351701</v>
      </c>
      <c r="M93">
        <v>952.01160886351704</v>
      </c>
      <c r="N93">
        <v>138.37429251000901</v>
      </c>
      <c r="O93">
        <v>1383.7429251000899</v>
      </c>
      <c r="Q93" s="3">
        <f t="shared" si="35"/>
        <v>2.4825298872972072E-2</v>
      </c>
      <c r="R93" s="3">
        <f t="shared" si="36"/>
        <v>6.8959163536033527E-2</v>
      </c>
      <c r="S93" s="3">
        <f t="shared" si="37"/>
        <v>6.1253969753760948E-2</v>
      </c>
      <c r="T93" s="3">
        <f t="shared" si="38"/>
        <v>0.17014991598266929</v>
      </c>
      <c r="U93" s="3">
        <f t="shared" si="39"/>
        <v>95.201160886351701</v>
      </c>
      <c r="V93" s="3">
        <f t="shared" si="40"/>
        <v>952.01160886351693</v>
      </c>
      <c r="W93" s="3">
        <f t="shared" si="41"/>
        <v>138.37429251000887</v>
      </c>
      <c r="X93" s="3">
        <f t="shared" si="42"/>
        <v>1383.7429251000888</v>
      </c>
      <c r="Z93">
        <f t="shared" si="33"/>
        <v>1.0000000000000029</v>
      </c>
      <c r="AA93">
        <f t="shared" si="61"/>
        <v>0.99999999999999312</v>
      </c>
      <c r="AB93">
        <f t="shared" si="61"/>
        <v>1.0955111111111038</v>
      </c>
      <c r="AC93">
        <f t="shared" si="61"/>
        <v>1.0000000000000018</v>
      </c>
      <c r="AD93">
        <f t="shared" si="61"/>
        <v>1</v>
      </c>
      <c r="AE93">
        <f t="shared" si="61"/>
        <v>0.99999999999999989</v>
      </c>
      <c r="AF93">
        <f t="shared" si="61"/>
        <v>0.999999999999999</v>
      </c>
      <c r="AG93">
        <f t="shared" si="61"/>
        <v>0.99999999999999922</v>
      </c>
      <c r="AI93">
        <f t="shared" si="44"/>
        <v>0</v>
      </c>
      <c r="AJ93" s="5">
        <f t="shared" si="60"/>
        <v>-299.975174701127</v>
      </c>
      <c r="AK93" s="5">
        <f t="shared" si="60"/>
        <v>-299.93104083646398</v>
      </c>
      <c r="AL93" s="5">
        <f t="shared" si="60"/>
        <v>-299.93874603024625</v>
      </c>
      <c r="AM93" s="5">
        <f t="shared" si="60"/>
        <v>-299.82985008401732</v>
      </c>
      <c r="AN93" s="5">
        <f t="shared" si="60"/>
        <v>-204.79883911364828</v>
      </c>
      <c r="AO93" s="5">
        <f t="shared" si="60"/>
        <v>652.01160886351693</v>
      </c>
      <c r="AP93" s="5">
        <f t="shared" si="60"/>
        <v>-161.62570748999113</v>
      </c>
      <c r="AQ93" s="5">
        <f t="shared" si="60"/>
        <v>1083.7429251000888</v>
      </c>
      <c r="AR93" s="5"/>
      <c r="AT93" s="5">
        <f t="shared" si="45"/>
        <v>1.3791832707206706</v>
      </c>
      <c r="AU93" s="5">
        <f t="shared" si="46"/>
        <v>0.50663875250963408</v>
      </c>
      <c r="AV93" s="5">
        <f t="shared" si="47"/>
        <v>0.19096383748440057</v>
      </c>
      <c r="AW93" s="5">
        <f t="shared" si="48"/>
        <v>7.3015584920506083E-2</v>
      </c>
      <c r="AX93" s="5">
        <f t="shared" si="49"/>
        <v>3.2881190560227903E-2</v>
      </c>
      <c r="AY93" s="5">
        <f t="shared" si="50"/>
        <v>8.1394422534334654E-3</v>
      </c>
      <c r="AZ93" s="5">
        <f t="shared" si="51"/>
        <v>4.9650597745944137E-3</v>
      </c>
      <c r="BD93" s="5">
        <f t="shared" si="43"/>
        <v>-298.62081672927934</v>
      </c>
      <c r="BE93" s="5">
        <f t="shared" si="43"/>
        <v>-299.49336124749038</v>
      </c>
      <c r="BF93" s="5">
        <f t="shared" si="43"/>
        <v>-299.80903616251561</v>
      </c>
      <c r="BG93" s="5">
        <f t="shared" si="43"/>
        <v>-299.92698441507952</v>
      </c>
      <c r="BH93" s="5">
        <f t="shared" si="43"/>
        <v>-299.9671188094398</v>
      </c>
      <c r="BI93" s="5">
        <f t="shared" si="43"/>
        <v>-299.99186055774658</v>
      </c>
      <c r="BJ93" s="5">
        <f t="shared" si="43"/>
        <v>-299.99503494022542</v>
      </c>
      <c r="BK93" s="3"/>
      <c r="BL93" s="3"/>
      <c r="BN93" s="5">
        <f t="shared" si="52"/>
        <v>3.4029983196533866</v>
      </c>
      <c r="BO93" s="5">
        <f t="shared" si="53"/>
        <v>1.2500810153828765</v>
      </c>
      <c r="BP93" s="5">
        <f t="shared" si="54"/>
        <v>0.47118438272123814</v>
      </c>
      <c r="BQ93" s="5">
        <f t="shared" si="55"/>
        <v>0.18015873456988513</v>
      </c>
      <c r="BR93" s="5">
        <f t="shared" si="56"/>
        <v>8.1131085766570785E-2</v>
      </c>
      <c r="BS93" s="5">
        <f t="shared" si="57"/>
        <v>2.0083268771724901E-2</v>
      </c>
      <c r="BT93" s="5">
        <f t="shared" si="58"/>
        <v>1.225079395075219E-2</v>
      </c>
      <c r="BX93" s="3">
        <f t="shared" si="31"/>
        <v>-296.59700168034664</v>
      </c>
      <c r="BY93" s="3">
        <f t="shared" si="31"/>
        <v>-298.74991898461712</v>
      </c>
      <c r="BZ93" s="3">
        <f t="shared" si="31"/>
        <v>-299.52881561727878</v>
      </c>
      <c r="CA93" s="3">
        <f t="shared" si="30"/>
        <v>-299.81984126543011</v>
      </c>
      <c r="CB93" s="3">
        <f t="shared" si="30"/>
        <v>-299.91886891423343</v>
      </c>
      <c r="CC93" s="3">
        <f t="shared" si="30"/>
        <v>-299.97991673122829</v>
      </c>
      <c r="CD93" s="3">
        <f t="shared" si="30"/>
        <v>-299.98774920604927</v>
      </c>
      <c r="CE93" s="3"/>
      <c r="CF93" s="3"/>
    </row>
    <row r="94" spans="1:84" x14ac:dyDescent="0.3">
      <c r="A94">
        <v>90</v>
      </c>
      <c r="B94" t="s">
        <v>85</v>
      </c>
      <c r="C94">
        <v>5</v>
      </c>
      <c r="D94">
        <v>0</v>
      </c>
      <c r="E94">
        <v>120</v>
      </c>
      <c r="F94">
        <v>0.5</v>
      </c>
      <c r="G94">
        <v>8</v>
      </c>
      <c r="H94">
        <v>6.8959163536033499</v>
      </c>
      <c r="I94">
        <v>19.155323204453801</v>
      </c>
      <c r="J94">
        <v>15.531555477342099</v>
      </c>
      <c r="K94">
        <v>47.2638655507415</v>
      </c>
      <c r="L94">
        <v>426.31510033885098</v>
      </c>
      <c r="M94">
        <v>4263.1510033885097</v>
      </c>
      <c r="N94">
        <v>766.92503112694806</v>
      </c>
      <c r="O94">
        <v>7669.2503112694803</v>
      </c>
      <c r="Q94" s="3">
        <f t="shared" si="35"/>
        <v>6.8959163536033508</v>
      </c>
      <c r="R94" s="3">
        <f t="shared" si="36"/>
        <v>19.155323204453754</v>
      </c>
      <c r="S94" s="3">
        <f t="shared" si="37"/>
        <v>17.014991598266924</v>
      </c>
      <c r="T94" s="3">
        <f t="shared" si="38"/>
        <v>47.263865550741457</v>
      </c>
      <c r="U94" s="3">
        <f t="shared" si="39"/>
        <v>426.31510033885098</v>
      </c>
      <c r="V94" s="3">
        <f t="shared" si="40"/>
        <v>4263.1510033885097</v>
      </c>
      <c r="W94" s="3">
        <f t="shared" si="41"/>
        <v>766.92503112694783</v>
      </c>
      <c r="X94" s="3">
        <f t="shared" si="42"/>
        <v>7669.2503112694776</v>
      </c>
      <c r="Z94">
        <f t="shared" si="33"/>
        <v>1.0000000000000002</v>
      </c>
      <c r="AA94">
        <f t="shared" si="61"/>
        <v>0.99999999999999756</v>
      </c>
      <c r="AB94">
        <f t="shared" si="61"/>
        <v>1.0955111111111122</v>
      </c>
      <c r="AC94">
        <f t="shared" si="61"/>
        <v>0.99999999999999911</v>
      </c>
      <c r="AD94">
        <f t="shared" si="61"/>
        <v>1</v>
      </c>
      <c r="AE94">
        <f t="shared" si="61"/>
        <v>1</v>
      </c>
      <c r="AF94">
        <f t="shared" si="61"/>
        <v>0.99999999999999967</v>
      </c>
      <c r="AG94">
        <f t="shared" si="61"/>
        <v>0.99999999999999967</v>
      </c>
      <c r="AI94">
        <f t="shared" si="44"/>
        <v>0</v>
      </c>
      <c r="AJ94" s="5">
        <f t="shared" si="60"/>
        <v>-113.10408364639665</v>
      </c>
      <c r="AK94" s="5">
        <f t="shared" si="60"/>
        <v>-100.84467679554625</v>
      </c>
      <c r="AL94" s="5">
        <f t="shared" si="60"/>
        <v>-102.98500840173307</v>
      </c>
      <c r="AM94" s="5">
        <f t="shared" si="60"/>
        <v>-72.736134449258543</v>
      </c>
      <c r="AN94" s="5">
        <f t="shared" si="60"/>
        <v>306.31510033885098</v>
      </c>
      <c r="AO94" s="5">
        <f t="shared" si="60"/>
        <v>4143.1510033885097</v>
      </c>
      <c r="AP94" s="5">
        <f t="shared" si="60"/>
        <v>646.92503112694783</v>
      </c>
      <c r="AQ94" s="5">
        <f t="shared" si="60"/>
        <v>7549.2503112694776</v>
      </c>
      <c r="AR94" s="5"/>
      <c r="AT94" s="5">
        <f t="shared" si="45"/>
        <v>383.10646408907502</v>
      </c>
      <c r="AU94" s="5">
        <f t="shared" si="46"/>
        <v>140.73298680823166</v>
      </c>
      <c r="AV94" s="5">
        <f t="shared" si="47"/>
        <v>53.045510412333471</v>
      </c>
      <c r="AW94" s="5">
        <f t="shared" si="48"/>
        <v>20.282106922362793</v>
      </c>
      <c r="AX94" s="5">
        <f t="shared" si="49"/>
        <v>9.1336640445077482</v>
      </c>
      <c r="AY94" s="5">
        <f t="shared" si="50"/>
        <v>2.2609561815092953</v>
      </c>
      <c r="AZ94" s="5">
        <f t="shared" si="51"/>
        <v>1.3791832707206702</v>
      </c>
      <c r="BD94" s="5">
        <f t="shared" si="43"/>
        <v>263.10646408907502</v>
      </c>
      <c r="BE94" s="5">
        <f t="shared" si="43"/>
        <v>20.732986808231658</v>
      </c>
      <c r="BF94" s="5">
        <f t="shared" si="43"/>
        <v>-66.954489587666529</v>
      </c>
      <c r="BG94" s="5">
        <f t="shared" si="43"/>
        <v>-99.7178930776372</v>
      </c>
      <c r="BH94" s="5">
        <f t="shared" si="43"/>
        <v>-110.86633595549225</v>
      </c>
      <c r="BI94" s="5">
        <f t="shared" si="43"/>
        <v>-117.7390438184907</v>
      </c>
      <c r="BJ94" s="5">
        <f t="shared" si="43"/>
        <v>-118.62081672927933</v>
      </c>
      <c r="BK94" s="3"/>
      <c r="BL94" s="3"/>
      <c r="BN94" s="5">
        <f t="shared" si="52"/>
        <v>945.27731101482925</v>
      </c>
      <c r="BO94" s="5">
        <f t="shared" si="53"/>
        <v>347.24472649524341</v>
      </c>
      <c r="BP94" s="5">
        <f t="shared" si="54"/>
        <v>130.88455075589945</v>
      </c>
      <c r="BQ94" s="5">
        <f t="shared" si="55"/>
        <v>50.044092936079188</v>
      </c>
      <c r="BR94" s="5">
        <f t="shared" si="56"/>
        <v>22.536412712936325</v>
      </c>
      <c r="BS94" s="5">
        <f t="shared" si="57"/>
        <v>5.5786857699235828</v>
      </c>
      <c r="BT94" s="5">
        <f t="shared" si="58"/>
        <v>3.4029983196533853</v>
      </c>
      <c r="BX94" s="3">
        <f t="shared" si="31"/>
        <v>825.27731101482925</v>
      </c>
      <c r="BY94" s="3">
        <f t="shared" si="31"/>
        <v>227.24472649524341</v>
      </c>
      <c r="BZ94" s="3">
        <f t="shared" si="31"/>
        <v>10.884550755899454</v>
      </c>
      <c r="CA94" s="3">
        <f t="shared" si="30"/>
        <v>-69.955907063920819</v>
      </c>
      <c r="CB94" s="3">
        <f t="shared" si="30"/>
        <v>-97.463587287063675</v>
      </c>
      <c r="CC94" s="3">
        <f t="shared" si="30"/>
        <v>-114.42131423007642</v>
      </c>
      <c r="CD94" s="3">
        <f t="shared" si="30"/>
        <v>-116.59700168034661</v>
      </c>
      <c r="CE94" s="3"/>
      <c r="CF94" s="3"/>
    </row>
    <row r="95" spans="1:84" x14ac:dyDescent="0.3">
      <c r="A95">
        <v>91</v>
      </c>
      <c r="B95" t="s">
        <v>86</v>
      </c>
      <c r="C95">
        <v>1.52</v>
      </c>
      <c r="D95">
        <v>0</v>
      </c>
      <c r="E95">
        <v>300</v>
      </c>
      <c r="F95">
        <v>0.01</v>
      </c>
      <c r="G95">
        <v>8</v>
      </c>
      <c r="H95">
        <v>2.5491720229399998E-4</v>
      </c>
      <c r="I95">
        <v>7.0810333970499999E-4</v>
      </c>
      <c r="J95">
        <v>5.7414569239800002E-4</v>
      </c>
      <c r="K95">
        <v>1.7471749594949999E-3</v>
      </c>
      <c r="L95">
        <v>22.9861749455895</v>
      </c>
      <c r="M95">
        <v>229.86174945589499</v>
      </c>
      <c r="N95">
        <v>21.918411619060901</v>
      </c>
      <c r="O95">
        <v>219.18411619060899</v>
      </c>
      <c r="Q95" s="3">
        <f t="shared" si="35"/>
        <v>2.5491720229384304E-4</v>
      </c>
      <c r="R95" s="3">
        <f t="shared" si="36"/>
        <v>7.0810333970511936E-4</v>
      </c>
      <c r="S95" s="3">
        <f t="shared" si="37"/>
        <v>6.2898298541817484E-4</v>
      </c>
      <c r="T95" s="3">
        <f t="shared" si="38"/>
        <v>1.7471749594949297E-3</v>
      </c>
      <c r="U95" s="3">
        <f t="shared" si="39"/>
        <v>22.986174945589454</v>
      </c>
      <c r="V95" s="3">
        <f t="shared" si="40"/>
        <v>229.86174945589454</v>
      </c>
      <c r="W95" s="3">
        <f t="shared" si="41"/>
        <v>21.918411619060862</v>
      </c>
      <c r="X95" s="3">
        <f t="shared" si="42"/>
        <v>219.18411619060865</v>
      </c>
      <c r="Z95">
        <f t="shared" si="33"/>
        <v>0.99999999999938438</v>
      </c>
      <c r="AA95">
        <f t="shared" si="61"/>
        <v>1.0000000000001685</v>
      </c>
      <c r="AB95">
        <f t="shared" si="61"/>
        <v>1.0955111111103859</v>
      </c>
      <c r="AC95">
        <f t="shared" si="61"/>
        <v>0.99999999999995981</v>
      </c>
      <c r="AD95">
        <f t="shared" si="61"/>
        <v>0.999999999999998</v>
      </c>
      <c r="AE95">
        <f t="shared" si="61"/>
        <v>0.999999999999998</v>
      </c>
      <c r="AF95">
        <f t="shared" si="61"/>
        <v>0.99999999999999822</v>
      </c>
      <c r="AG95">
        <f t="shared" si="61"/>
        <v>0.99999999999999845</v>
      </c>
      <c r="AI95">
        <f t="shared" si="44"/>
        <v>0</v>
      </c>
      <c r="AJ95" s="5">
        <f t="shared" si="60"/>
        <v>-299.99974508279769</v>
      </c>
      <c r="AK95" s="5">
        <f t="shared" si="60"/>
        <v>-299.99929189666028</v>
      </c>
      <c r="AL95" s="5">
        <f t="shared" si="60"/>
        <v>-299.9993710170146</v>
      </c>
      <c r="AM95" s="5">
        <f t="shared" si="60"/>
        <v>-299.99825282504048</v>
      </c>
      <c r="AN95" s="5">
        <f t="shared" si="60"/>
        <v>-277.01382505441052</v>
      </c>
      <c r="AO95" s="5">
        <f t="shared" si="60"/>
        <v>-70.13825054410546</v>
      </c>
      <c r="AP95" s="5">
        <f t="shared" si="60"/>
        <v>-278.08158838093914</v>
      </c>
      <c r="AQ95" s="5">
        <f t="shared" si="60"/>
        <v>-80.815883809391352</v>
      </c>
      <c r="AR95" s="5"/>
      <c r="AT95" s="5">
        <f t="shared" si="45"/>
        <v>1.4162066794102392E-2</v>
      </c>
      <c r="AU95" s="5">
        <f t="shared" si="46"/>
        <v>5.2023918835478172E-3</v>
      </c>
      <c r="AV95" s="5">
        <f t="shared" si="47"/>
        <v>1.9609015561064852E-3</v>
      </c>
      <c r="AW95" s="5">
        <f t="shared" si="48"/>
        <v>7.4975647733483244E-4</v>
      </c>
      <c r="AX95" s="5">
        <f t="shared" si="49"/>
        <v>3.3763867853489138E-4</v>
      </c>
      <c r="AY95" s="5">
        <f t="shared" si="50"/>
        <v>8.3579410588145264E-5</v>
      </c>
      <c r="AZ95" s="5">
        <f t="shared" si="51"/>
        <v>5.0983440458768609E-5</v>
      </c>
      <c r="BD95" s="5">
        <f t="shared" si="43"/>
        <v>-299.98583793320591</v>
      </c>
      <c r="BE95" s="5">
        <f t="shared" si="43"/>
        <v>-299.99479760811647</v>
      </c>
      <c r="BF95" s="5">
        <f t="shared" si="43"/>
        <v>-299.99803909844388</v>
      </c>
      <c r="BG95" s="5">
        <f t="shared" si="43"/>
        <v>-299.99925024352268</v>
      </c>
      <c r="BH95" s="5">
        <f t="shared" si="43"/>
        <v>-299.99966236132144</v>
      </c>
      <c r="BI95" s="5">
        <f t="shared" si="43"/>
        <v>-299.99991642058939</v>
      </c>
      <c r="BJ95" s="5">
        <f t="shared" si="43"/>
        <v>-299.99994901655953</v>
      </c>
      <c r="BK95" s="3"/>
      <c r="BL95" s="3"/>
      <c r="BN95" s="5">
        <f t="shared" si="52"/>
        <v>3.49434991898986E-2</v>
      </c>
      <c r="BO95" s="5">
        <f t="shared" si="53"/>
        <v>1.2836387457513771E-2</v>
      </c>
      <c r="BP95" s="5">
        <f t="shared" si="54"/>
        <v>4.8383306570628842E-3</v>
      </c>
      <c r="BQ95" s="5">
        <f t="shared" si="55"/>
        <v>1.8499499571122788E-3</v>
      </c>
      <c r="BR95" s="5">
        <f t="shared" si="56"/>
        <v>8.3309004691148976E-4</v>
      </c>
      <c r="BS95" s="5">
        <f t="shared" si="57"/>
        <v>2.0622392964530324E-4</v>
      </c>
      <c r="BT95" s="5">
        <f t="shared" si="58"/>
        <v>1.2579659708363496E-4</v>
      </c>
      <c r="BX95" s="3">
        <f t="shared" si="31"/>
        <v>-299.96505650081008</v>
      </c>
      <c r="BY95" s="3">
        <f t="shared" si="31"/>
        <v>-299.98716361254247</v>
      </c>
      <c r="BZ95" s="3">
        <f t="shared" si="31"/>
        <v>-299.99516166934296</v>
      </c>
      <c r="CA95" s="3">
        <f t="shared" si="30"/>
        <v>-299.99815005004291</v>
      </c>
      <c r="CB95" s="3">
        <f t="shared" si="30"/>
        <v>-299.99916690995309</v>
      </c>
      <c r="CC95" s="3">
        <f t="shared" si="30"/>
        <v>-299.99979377607036</v>
      </c>
      <c r="CD95" s="3">
        <f t="shared" si="30"/>
        <v>-299.9998742034029</v>
      </c>
      <c r="CE95" s="3"/>
      <c r="CF95" s="3"/>
    </row>
    <row r="96" spans="1:84" x14ac:dyDescent="0.3">
      <c r="A96">
        <v>92</v>
      </c>
      <c r="B96" t="s">
        <v>87</v>
      </c>
      <c r="C96">
        <v>1.52</v>
      </c>
      <c r="D96">
        <v>0</v>
      </c>
      <c r="E96">
        <v>300</v>
      </c>
      <c r="F96">
        <v>0.01</v>
      </c>
      <c r="G96">
        <v>8</v>
      </c>
      <c r="H96">
        <v>2.5491720229399998E-4</v>
      </c>
      <c r="I96">
        <v>7.0810333970499999E-4</v>
      </c>
      <c r="J96">
        <v>5.7414569239800002E-4</v>
      </c>
      <c r="K96">
        <v>1.7471749594949999E-3</v>
      </c>
      <c r="L96">
        <v>22.9861749455895</v>
      </c>
      <c r="M96">
        <v>229.86174945589499</v>
      </c>
      <c r="N96">
        <v>21.918411619060901</v>
      </c>
      <c r="O96">
        <v>219.18411619060899</v>
      </c>
      <c r="Q96" s="3">
        <f t="shared" si="35"/>
        <v>2.5491720229384304E-4</v>
      </c>
      <c r="R96" s="3">
        <f t="shared" si="36"/>
        <v>7.0810333970511936E-4</v>
      </c>
      <c r="S96" s="3">
        <f t="shared" si="37"/>
        <v>6.2898298541817484E-4</v>
      </c>
      <c r="T96" s="3">
        <f t="shared" si="38"/>
        <v>1.7471749594949297E-3</v>
      </c>
      <c r="U96" s="3">
        <f t="shared" si="39"/>
        <v>22.986174945589454</v>
      </c>
      <c r="V96" s="3">
        <f t="shared" si="40"/>
        <v>229.86174945589454</v>
      </c>
      <c r="W96" s="3">
        <f t="shared" si="41"/>
        <v>21.918411619060862</v>
      </c>
      <c r="X96" s="3">
        <f t="shared" si="42"/>
        <v>219.18411619060865</v>
      </c>
      <c r="Z96">
        <f t="shared" si="33"/>
        <v>0.99999999999938438</v>
      </c>
      <c r="AA96">
        <f t="shared" si="61"/>
        <v>1.0000000000001685</v>
      </c>
      <c r="AB96">
        <f t="shared" si="61"/>
        <v>1.0955111111103859</v>
      </c>
      <c r="AC96">
        <f t="shared" si="61"/>
        <v>0.99999999999995981</v>
      </c>
      <c r="AD96">
        <f t="shared" si="61"/>
        <v>0.999999999999998</v>
      </c>
      <c r="AE96">
        <f t="shared" si="61"/>
        <v>0.999999999999998</v>
      </c>
      <c r="AF96">
        <f t="shared" si="61"/>
        <v>0.99999999999999822</v>
      </c>
      <c r="AG96">
        <f t="shared" si="61"/>
        <v>0.99999999999999845</v>
      </c>
      <c r="AI96">
        <f t="shared" si="44"/>
        <v>0</v>
      </c>
      <c r="AJ96" s="5">
        <f t="shared" si="60"/>
        <v>-299.99974508279769</v>
      </c>
      <c r="AK96" s="5">
        <f t="shared" si="60"/>
        <v>-299.99929189666028</v>
      </c>
      <c r="AL96" s="5">
        <f t="shared" si="60"/>
        <v>-299.9993710170146</v>
      </c>
      <c r="AM96" s="5">
        <f t="shared" si="60"/>
        <v>-299.99825282504048</v>
      </c>
      <c r="AN96" s="5">
        <f t="shared" si="60"/>
        <v>-277.01382505441052</v>
      </c>
      <c r="AO96" s="5">
        <f t="shared" si="60"/>
        <v>-70.13825054410546</v>
      </c>
      <c r="AP96" s="5">
        <f t="shared" si="60"/>
        <v>-278.08158838093914</v>
      </c>
      <c r="AQ96" s="5">
        <f t="shared" si="60"/>
        <v>-80.815883809391352</v>
      </c>
      <c r="AR96" s="5"/>
      <c r="AT96" s="5">
        <f t="shared" si="45"/>
        <v>1.4162066794102392E-2</v>
      </c>
      <c r="AU96" s="5">
        <f t="shared" si="46"/>
        <v>5.2023918835478172E-3</v>
      </c>
      <c r="AV96" s="5">
        <f t="shared" si="47"/>
        <v>1.9609015561064852E-3</v>
      </c>
      <c r="AW96" s="5">
        <f t="shared" si="48"/>
        <v>7.4975647733483244E-4</v>
      </c>
      <c r="AX96" s="5">
        <f t="shared" si="49"/>
        <v>3.3763867853489138E-4</v>
      </c>
      <c r="AY96" s="5">
        <f t="shared" si="50"/>
        <v>8.3579410588145264E-5</v>
      </c>
      <c r="AZ96" s="5">
        <f t="shared" si="51"/>
        <v>5.0983440458768609E-5</v>
      </c>
      <c r="BD96" s="5">
        <f t="shared" si="43"/>
        <v>-299.98583793320591</v>
      </c>
      <c r="BE96" s="5">
        <f t="shared" si="43"/>
        <v>-299.99479760811647</v>
      </c>
      <c r="BF96" s="5">
        <f t="shared" si="43"/>
        <v>-299.99803909844388</v>
      </c>
      <c r="BG96" s="5">
        <f t="shared" si="43"/>
        <v>-299.99925024352268</v>
      </c>
      <c r="BH96" s="5">
        <f t="shared" si="43"/>
        <v>-299.99966236132144</v>
      </c>
      <c r="BI96" s="5">
        <f t="shared" si="43"/>
        <v>-299.99991642058939</v>
      </c>
      <c r="BJ96" s="5">
        <f t="shared" si="43"/>
        <v>-299.99994901655953</v>
      </c>
      <c r="BK96" s="3"/>
      <c r="BL96" s="3"/>
      <c r="BN96" s="5">
        <f t="shared" si="52"/>
        <v>3.49434991898986E-2</v>
      </c>
      <c r="BO96" s="5">
        <f t="shared" si="53"/>
        <v>1.2836387457513771E-2</v>
      </c>
      <c r="BP96" s="5">
        <f t="shared" si="54"/>
        <v>4.8383306570628842E-3</v>
      </c>
      <c r="BQ96" s="5">
        <f t="shared" si="55"/>
        <v>1.8499499571122788E-3</v>
      </c>
      <c r="BR96" s="5">
        <f t="shared" si="56"/>
        <v>8.3309004691148976E-4</v>
      </c>
      <c r="BS96" s="5">
        <f t="shared" si="57"/>
        <v>2.0622392964530324E-4</v>
      </c>
      <c r="BT96" s="5">
        <f t="shared" si="58"/>
        <v>1.2579659708363496E-4</v>
      </c>
      <c r="BX96" s="3">
        <f t="shared" si="31"/>
        <v>-299.96505650081008</v>
      </c>
      <c r="BY96" s="3">
        <f t="shared" si="31"/>
        <v>-299.98716361254247</v>
      </c>
      <c r="BZ96" s="3">
        <f t="shared" si="31"/>
        <v>-299.99516166934296</v>
      </c>
      <c r="CA96" s="3">
        <f t="shared" si="30"/>
        <v>-299.99815005004291</v>
      </c>
      <c r="CB96" s="3">
        <f t="shared" si="30"/>
        <v>-299.99916690995309</v>
      </c>
      <c r="CC96" s="3">
        <f t="shared" si="30"/>
        <v>-299.99979377607036</v>
      </c>
      <c r="CD96" s="3">
        <f t="shared" si="30"/>
        <v>-299.9998742034029</v>
      </c>
      <c r="CE96" s="3"/>
      <c r="CF96" s="3"/>
    </row>
    <row r="97" spans="1:84" x14ac:dyDescent="0.3">
      <c r="A97">
        <v>93</v>
      </c>
      <c r="B97" t="s">
        <v>88</v>
      </c>
      <c r="C97">
        <v>1.65</v>
      </c>
      <c r="D97">
        <v>0</v>
      </c>
      <c r="E97">
        <v>200</v>
      </c>
      <c r="F97">
        <v>0.1</v>
      </c>
      <c r="G97">
        <v>8</v>
      </c>
      <c r="H97">
        <v>3.0038611636295998E-2</v>
      </c>
      <c r="I97">
        <v>8.3440587878600994E-2</v>
      </c>
      <c r="J97">
        <v>6.7655455659302005E-2</v>
      </c>
      <c r="K97">
        <v>0.20588139833902999</v>
      </c>
      <c r="L97">
        <v>30.9018921073386</v>
      </c>
      <c r="M97">
        <v>309.01892107338699</v>
      </c>
      <c r="N97">
        <v>51.533517995211398</v>
      </c>
      <c r="O97">
        <v>515.335179952114</v>
      </c>
      <c r="Q97" s="3">
        <f t="shared" si="35"/>
        <v>3.0038611636296196E-2</v>
      </c>
      <c r="R97" s="3">
        <f t="shared" si="36"/>
        <v>8.3440587878600564E-2</v>
      </c>
      <c r="S97" s="3">
        <f t="shared" si="37"/>
        <v>7.4117303402050722E-2</v>
      </c>
      <c r="T97" s="3">
        <f t="shared" si="38"/>
        <v>0.20588139833902988</v>
      </c>
      <c r="U97" s="3">
        <f t="shared" si="39"/>
        <v>30.90189210733865</v>
      </c>
      <c r="V97" s="3">
        <f t="shared" si="40"/>
        <v>309.01892107338654</v>
      </c>
      <c r="W97" s="3">
        <f t="shared" si="41"/>
        <v>51.53351799521144</v>
      </c>
      <c r="X97" s="3">
        <f t="shared" si="42"/>
        <v>515.33517995211446</v>
      </c>
      <c r="Z97">
        <f t="shared" si="33"/>
        <v>1.0000000000000067</v>
      </c>
      <c r="AA97">
        <f t="shared" si="61"/>
        <v>0.99999999999999489</v>
      </c>
      <c r="AB97">
        <f t="shared" si="61"/>
        <v>1.0955111111111151</v>
      </c>
      <c r="AC97">
        <f t="shared" si="61"/>
        <v>0.99999999999999944</v>
      </c>
      <c r="AD97">
        <f t="shared" si="61"/>
        <v>1.0000000000000016</v>
      </c>
      <c r="AE97">
        <f t="shared" si="61"/>
        <v>0.99999999999999856</v>
      </c>
      <c r="AF97">
        <f t="shared" si="61"/>
        <v>1.0000000000000009</v>
      </c>
      <c r="AG97">
        <f t="shared" si="61"/>
        <v>1.0000000000000009</v>
      </c>
      <c r="AI97">
        <f t="shared" si="44"/>
        <v>0</v>
      </c>
      <c r="AJ97" s="5">
        <f t="shared" si="60"/>
        <v>-199.96996138836371</v>
      </c>
      <c r="AK97" s="5">
        <f t="shared" si="60"/>
        <v>-199.91655941212139</v>
      </c>
      <c r="AL97" s="5">
        <f t="shared" si="60"/>
        <v>-199.92588269659794</v>
      </c>
      <c r="AM97" s="5">
        <f t="shared" si="60"/>
        <v>-199.79411860166098</v>
      </c>
      <c r="AN97" s="5">
        <f t="shared" si="60"/>
        <v>-169.09810789266135</v>
      </c>
      <c r="AO97" s="5">
        <f t="shared" si="60"/>
        <v>109.01892107338654</v>
      </c>
      <c r="AP97" s="5">
        <f t="shared" si="60"/>
        <v>-148.46648200478856</v>
      </c>
      <c r="AQ97" s="5">
        <f t="shared" si="60"/>
        <v>315.33517995211446</v>
      </c>
      <c r="AR97" s="5"/>
      <c r="AT97" s="5">
        <f t="shared" si="45"/>
        <v>1.6688117575720112</v>
      </c>
      <c r="AU97" s="5">
        <f t="shared" si="46"/>
        <v>0.6130328905366571</v>
      </c>
      <c r="AV97" s="5">
        <f t="shared" si="47"/>
        <v>0.23106624335612463</v>
      </c>
      <c r="AW97" s="5">
        <f t="shared" si="48"/>
        <v>8.8348857753812335E-2</v>
      </c>
      <c r="AX97" s="5">
        <f t="shared" si="49"/>
        <v>3.9786240577875748E-2</v>
      </c>
      <c r="AY97" s="5">
        <f t="shared" si="50"/>
        <v>9.8487251266544899E-3</v>
      </c>
      <c r="AZ97" s="5">
        <f t="shared" si="51"/>
        <v>6.0077223272592397E-3</v>
      </c>
      <c r="BD97" s="5">
        <f t="shared" si="43"/>
        <v>-198.331188242428</v>
      </c>
      <c r="BE97" s="5">
        <f t="shared" si="43"/>
        <v>-199.38696710946334</v>
      </c>
      <c r="BF97" s="5">
        <f t="shared" si="43"/>
        <v>-199.76893375664389</v>
      </c>
      <c r="BG97" s="5">
        <f t="shared" si="43"/>
        <v>-199.9116511422462</v>
      </c>
      <c r="BH97" s="5">
        <f t="shared" si="43"/>
        <v>-199.96021375942212</v>
      </c>
      <c r="BI97" s="5">
        <f t="shared" si="43"/>
        <v>-199.99015127487334</v>
      </c>
      <c r="BJ97" s="5">
        <f t="shared" si="43"/>
        <v>-199.99399227767273</v>
      </c>
      <c r="BK97" s="3"/>
      <c r="BL97" s="3"/>
      <c r="BN97" s="5">
        <f t="shared" si="52"/>
        <v>4.1176279667805966</v>
      </c>
      <c r="BO97" s="5">
        <f t="shared" si="53"/>
        <v>1.5125980286132803</v>
      </c>
      <c r="BP97" s="5">
        <f t="shared" si="54"/>
        <v>0.57013310309269805</v>
      </c>
      <c r="BQ97" s="5">
        <f t="shared" si="55"/>
        <v>0.21799206882956096</v>
      </c>
      <c r="BR97" s="5">
        <f t="shared" si="56"/>
        <v>9.8168613777550623E-2</v>
      </c>
      <c r="BS97" s="5">
        <f t="shared" si="57"/>
        <v>2.4300755213787127E-2</v>
      </c>
      <c r="BT97" s="5">
        <f t="shared" si="58"/>
        <v>1.4823460680410147E-2</v>
      </c>
      <c r="BX97" s="3">
        <f t="shared" si="31"/>
        <v>-195.88237203321941</v>
      </c>
      <c r="BY97" s="3">
        <f t="shared" si="31"/>
        <v>-198.48740197138673</v>
      </c>
      <c r="BZ97" s="3">
        <f t="shared" si="31"/>
        <v>-199.4298668969073</v>
      </c>
      <c r="CA97" s="3">
        <f t="shared" si="30"/>
        <v>-199.78200793117043</v>
      </c>
      <c r="CB97" s="3">
        <f t="shared" si="30"/>
        <v>-199.90183138622245</v>
      </c>
      <c r="CC97" s="3">
        <f t="shared" si="30"/>
        <v>-199.9756992447862</v>
      </c>
      <c r="CD97" s="3">
        <f t="shared" si="30"/>
        <v>-199.98517653931958</v>
      </c>
      <c r="CE97" s="3"/>
      <c r="CF97" s="3"/>
    </row>
    <row r="98" spans="1:84" x14ac:dyDescent="0.3">
      <c r="A98">
        <v>94</v>
      </c>
      <c r="B98" t="s">
        <v>89</v>
      </c>
      <c r="C98">
        <v>5.35</v>
      </c>
      <c r="D98">
        <v>0</v>
      </c>
      <c r="E98">
        <v>200</v>
      </c>
      <c r="F98">
        <v>4.4000000000000004</v>
      </c>
      <c r="G98">
        <v>0.7</v>
      </c>
      <c r="H98">
        <v>79856.225436492095</v>
      </c>
      <c r="I98">
        <v>221822.84843469999</v>
      </c>
      <c r="J98">
        <v>179858.82252326299</v>
      </c>
      <c r="K98">
        <v>547325.94029332395</v>
      </c>
      <c r="L98">
        <v>3797.33532257557</v>
      </c>
      <c r="M98">
        <v>37973.353225755702</v>
      </c>
      <c r="N98">
        <v>3501.5703303763598</v>
      </c>
      <c r="O98">
        <v>35015.703303763599</v>
      </c>
      <c r="Q98" s="3">
        <f t="shared" si="35"/>
        <v>79856.225436492066</v>
      </c>
      <c r="R98" s="3">
        <f t="shared" si="36"/>
        <v>221822.84843470028</v>
      </c>
      <c r="S98" s="3">
        <f t="shared" si="37"/>
        <v>197037.3385055965</v>
      </c>
      <c r="T98" s="3">
        <f t="shared" si="38"/>
        <v>547325.94029332383</v>
      </c>
      <c r="U98" s="3">
        <f t="shared" si="39"/>
        <v>3797.3353225755745</v>
      </c>
      <c r="V98" s="3">
        <f t="shared" si="40"/>
        <v>37973.353225755753</v>
      </c>
      <c r="W98" s="3">
        <f t="shared" si="41"/>
        <v>3501.5703303763653</v>
      </c>
      <c r="X98" s="3">
        <f t="shared" si="42"/>
        <v>35015.70330376365</v>
      </c>
      <c r="Z98">
        <f t="shared" si="33"/>
        <v>0.99999999999999967</v>
      </c>
      <c r="AA98">
        <f t="shared" si="61"/>
        <v>1.0000000000000013</v>
      </c>
      <c r="AB98">
        <f t="shared" si="61"/>
        <v>1.095511111111114</v>
      </c>
      <c r="AC98">
        <f t="shared" si="61"/>
        <v>0.99999999999999978</v>
      </c>
      <c r="AD98">
        <f t="shared" si="61"/>
        <v>1.0000000000000011</v>
      </c>
      <c r="AE98">
        <f t="shared" si="61"/>
        <v>1.0000000000000013</v>
      </c>
      <c r="AF98">
        <f t="shared" si="61"/>
        <v>1.0000000000000016</v>
      </c>
      <c r="AG98">
        <f t="shared" si="61"/>
        <v>1.0000000000000016</v>
      </c>
      <c r="AI98">
        <f t="shared" si="44"/>
        <v>0</v>
      </c>
      <c r="AJ98" s="5">
        <f t="shared" si="60"/>
        <v>79656.225436492066</v>
      </c>
      <c r="AK98" s="5">
        <f t="shared" si="60"/>
        <v>221622.84843470028</v>
      </c>
      <c r="AL98" s="5">
        <f t="shared" si="60"/>
        <v>196837.3385055965</v>
      </c>
      <c r="AM98" s="5">
        <f t="shared" si="60"/>
        <v>547125.94029332383</v>
      </c>
      <c r="AN98" s="5">
        <f t="shared" si="60"/>
        <v>3597.3353225755745</v>
      </c>
      <c r="AO98" s="5">
        <f t="shared" si="60"/>
        <v>37773.353225755753</v>
      </c>
      <c r="AP98" s="5">
        <f t="shared" si="60"/>
        <v>3301.5703303763653</v>
      </c>
      <c r="AQ98" s="5">
        <f t="shared" si="60"/>
        <v>34815.70330376365</v>
      </c>
      <c r="AR98" s="5"/>
      <c r="AT98" s="5">
        <f t="shared" si="45"/>
        <v>4436456.9686940042</v>
      </c>
      <c r="AU98" s="5">
        <f t="shared" si="46"/>
        <v>1629718.8864590221</v>
      </c>
      <c r="AV98" s="5">
        <f t="shared" si="47"/>
        <v>614278.65720378526</v>
      </c>
      <c r="AW98" s="5">
        <f t="shared" si="48"/>
        <v>234871.2512838002</v>
      </c>
      <c r="AX98" s="5">
        <f t="shared" si="49"/>
        <v>105769.83501522127</v>
      </c>
      <c r="AY98" s="5">
        <f t="shared" si="50"/>
        <v>26182.368995571171</v>
      </c>
      <c r="AZ98" s="5">
        <f t="shared" si="51"/>
        <v>15971.245087298415</v>
      </c>
      <c r="BD98" s="5">
        <f t="shared" si="43"/>
        <v>4436256.9686940042</v>
      </c>
      <c r="BE98" s="5">
        <f t="shared" si="43"/>
        <v>1629518.8864590221</v>
      </c>
      <c r="BF98" s="5">
        <f t="shared" si="43"/>
        <v>614078.65720378526</v>
      </c>
      <c r="BG98" s="5">
        <f t="shared" si="43"/>
        <v>234671.2512838002</v>
      </c>
      <c r="BH98" s="5">
        <f t="shared" si="43"/>
        <v>105569.83501522127</v>
      </c>
      <c r="BI98" s="5">
        <f t="shared" si="43"/>
        <v>25982.368995571171</v>
      </c>
      <c r="BJ98" s="5">
        <f t="shared" si="43"/>
        <v>15771.245087298415</v>
      </c>
      <c r="BK98" s="3"/>
      <c r="BL98" s="3"/>
      <c r="BN98" s="5">
        <f t="shared" si="52"/>
        <v>10946518.805866474</v>
      </c>
      <c r="BO98" s="5">
        <f t="shared" si="53"/>
        <v>4021170.1735836021</v>
      </c>
      <c r="BP98" s="5">
        <f t="shared" si="54"/>
        <v>1515671.8346584351</v>
      </c>
      <c r="BQ98" s="5">
        <f t="shared" si="55"/>
        <v>579521.58383998962</v>
      </c>
      <c r="BR98" s="5">
        <f t="shared" si="56"/>
        <v>260976.60729218076</v>
      </c>
      <c r="BS98" s="5">
        <f t="shared" si="57"/>
        <v>64602.406067408687</v>
      </c>
      <c r="BT98" s="5">
        <f t="shared" si="58"/>
        <v>39407.467701119305</v>
      </c>
      <c r="BX98" s="3">
        <f t="shared" si="31"/>
        <v>10946318.805866474</v>
      </c>
      <c r="BY98" s="3">
        <f t="shared" si="31"/>
        <v>4020970.1735836021</v>
      </c>
      <c r="BZ98" s="3">
        <f t="shared" si="31"/>
        <v>1515471.8346584351</v>
      </c>
      <c r="CA98" s="3">
        <f t="shared" si="30"/>
        <v>579321.58383998962</v>
      </c>
      <c r="CB98" s="3">
        <f t="shared" si="30"/>
        <v>260776.60729218076</v>
      </c>
      <c r="CC98" s="3">
        <f t="shared" si="30"/>
        <v>64402.406067408687</v>
      </c>
      <c r="CD98" s="3">
        <f t="shared" si="30"/>
        <v>39207.467701119305</v>
      </c>
      <c r="CE98" s="3"/>
      <c r="CF98" s="3"/>
    </row>
    <row r="99" spans="1:84" x14ac:dyDescent="0.3">
      <c r="A99">
        <v>95</v>
      </c>
      <c r="B99" t="s">
        <v>90</v>
      </c>
      <c r="C99">
        <v>4.3</v>
      </c>
      <c r="D99">
        <v>0</v>
      </c>
      <c r="E99">
        <v>100</v>
      </c>
      <c r="F99">
        <v>1E-3</v>
      </c>
      <c r="G99">
        <v>1.4</v>
      </c>
      <c r="H99">
        <v>6.6615114907799997E-4</v>
      </c>
      <c r="I99">
        <v>1.850419858549E-3</v>
      </c>
      <c r="J99">
        <v>1.5003609379319999E-3</v>
      </c>
      <c r="K99">
        <v>4.5657279949490003E-3</v>
      </c>
      <c r="L99">
        <v>182.700378107261</v>
      </c>
      <c r="M99">
        <v>1827.0037810726101</v>
      </c>
      <c r="N99">
        <v>148.302133604235</v>
      </c>
      <c r="O99">
        <v>1483.02133604235</v>
      </c>
      <c r="Q99" s="3">
        <f t="shared" si="35"/>
        <v>6.6615114907755588E-4</v>
      </c>
      <c r="R99" s="3">
        <f t="shared" si="36"/>
        <v>1.8504198585487667E-3</v>
      </c>
      <c r="S99" s="3">
        <f t="shared" si="37"/>
        <v>1.6436620781816445E-3</v>
      </c>
      <c r="T99" s="3">
        <f t="shared" si="38"/>
        <v>4.5657279949490133E-3</v>
      </c>
      <c r="U99" s="3">
        <f t="shared" si="39"/>
        <v>182.70037810726134</v>
      </c>
      <c r="V99" s="3">
        <f t="shared" si="40"/>
        <v>1827.0037810726137</v>
      </c>
      <c r="W99" s="3">
        <f t="shared" si="41"/>
        <v>148.30213360423537</v>
      </c>
      <c r="X99" s="3">
        <f t="shared" si="42"/>
        <v>1483.0213360423536</v>
      </c>
      <c r="Z99">
        <f t="shared" si="33"/>
        <v>0.99999999999933331</v>
      </c>
      <c r="AA99">
        <f t="shared" si="61"/>
        <v>0.99999999999987388</v>
      </c>
      <c r="AB99">
        <f t="shared" si="61"/>
        <v>1.0955111111111446</v>
      </c>
      <c r="AC99">
        <f t="shared" si="61"/>
        <v>1.0000000000000029</v>
      </c>
      <c r="AD99">
        <f t="shared" si="61"/>
        <v>1.0000000000000018</v>
      </c>
      <c r="AE99">
        <f t="shared" si="61"/>
        <v>1.000000000000002</v>
      </c>
      <c r="AF99">
        <f t="shared" si="61"/>
        <v>1.0000000000000024</v>
      </c>
      <c r="AG99">
        <f t="shared" si="61"/>
        <v>1.0000000000000024</v>
      </c>
      <c r="AI99">
        <f t="shared" si="44"/>
        <v>0</v>
      </c>
      <c r="AJ99" s="5">
        <f t="shared" si="60"/>
        <v>-99.999333848850924</v>
      </c>
      <c r="AK99" s="5">
        <f t="shared" si="60"/>
        <v>-99.998149580141458</v>
      </c>
      <c r="AL99" s="5">
        <f t="shared" si="60"/>
        <v>-99.99835633792182</v>
      </c>
      <c r="AM99" s="5">
        <f t="shared" si="60"/>
        <v>-99.995434272005056</v>
      </c>
      <c r="AN99" s="5">
        <f t="shared" si="60"/>
        <v>82.700378107261344</v>
      </c>
      <c r="AO99" s="5">
        <f t="shared" si="60"/>
        <v>1727.0037810726137</v>
      </c>
      <c r="AP99" s="5">
        <f t="shared" si="60"/>
        <v>48.302133604235365</v>
      </c>
      <c r="AQ99" s="5">
        <f t="shared" si="60"/>
        <v>1383.0213360423536</v>
      </c>
      <c r="AR99" s="5"/>
      <c r="AT99" s="5">
        <f t="shared" si="45"/>
        <v>3.700839717097533E-2</v>
      </c>
      <c r="AU99" s="5">
        <f t="shared" si="46"/>
        <v>1.3594921409746039E-2</v>
      </c>
      <c r="AV99" s="5">
        <f t="shared" si="47"/>
        <v>5.1242396082888924E-3</v>
      </c>
      <c r="AW99" s="5">
        <f t="shared" si="48"/>
        <v>1.9592680855222231E-3</v>
      </c>
      <c r="AX99" s="5">
        <f t="shared" si="49"/>
        <v>8.8231940275172943E-4</v>
      </c>
      <c r="AY99" s="5">
        <f t="shared" si="50"/>
        <v>2.1841021281231339E-4</v>
      </c>
      <c r="AZ99" s="5">
        <f t="shared" si="51"/>
        <v>1.3323022981551118E-4</v>
      </c>
      <c r="BD99" s="5">
        <f t="shared" si="43"/>
        <v>-99.962991602829021</v>
      </c>
      <c r="BE99" s="5">
        <f t="shared" si="43"/>
        <v>-99.986405078590252</v>
      </c>
      <c r="BF99" s="5">
        <f t="shared" si="43"/>
        <v>-99.994875760391707</v>
      </c>
      <c r="BG99" s="5">
        <f t="shared" si="43"/>
        <v>-99.998040731914472</v>
      </c>
      <c r="BH99" s="5">
        <f t="shared" si="43"/>
        <v>-99.999117680597251</v>
      </c>
      <c r="BI99" s="5">
        <f t="shared" si="43"/>
        <v>-99.99978158978719</v>
      </c>
      <c r="BJ99" s="5">
        <f t="shared" si="43"/>
        <v>-99.999866769770179</v>
      </c>
      <c r="BK99" s="3"/>
      <c r="BL99" s="3"/>
      <c r="BN99" s="5">
        <f t="shared" si="52"/>
        <v>9.1314559898980269E-2</v>
      </c>
      <c r="BO99" s="5">
        <f t="shared" si="53"/>
        <v>3.3544124044523359E-2</v>
      </c>
      <c r="BP99" s="5">
        <f t="shared" si="54"/>
        <v>1.2643554447551116E-2</v>
      </c>
      <c r="BQ99" s="5">
        <f t="shared" si="55"/>
        <v>4.8343002299460133E-3</v>
      </c>
      <c r="BR99" s="5">
        <f t="shared" si="56"/>
        <v>2.1770358651412511E-3</v>
      </c>
      <c r="BS99" s="5">
        <f t="shared" si="57"/>
        <v>5.3890559940381793E-4</v>
      </c>
      <c r="BT99" s="5">
        <f t="shared" si="58"/>
        <v>3.2873241563632894E-4</v>
      </c>
      <c r="BX99" s="3">
        <f t="shared" si="31"/>
        <v>-99.908685440101024</v>
      </c>
      <c r="BY99" s="3">
        <f t="shared" si="31"/>
        <v>-99.966455875955475</v>
      </c>
      <c r="BZ99" s="3">
        <f t="shared" si="31"/>
        <v>-99.98735644555245</v>
      </c>
      <c r="CA99" s="3">
        <f t="shared" si="30"/>
        <v>-99.995165699770055</v>
      </c>
      <c r="CB99" s="3">
        <f t="shared" si="30"/>
        <v>-99.997822964134855</v>
      </c>
      <c r="CC99" s="3">
        <f t="shared" si="30"/>
        <v>-99.999461094400601</v>
      </c>
      <c r="CD99" s="3">
        <f t="shared" si="30"/>
        <v>-99.999671267584361</v>
      </c>
      <c r="CE99" s="3"/>
      <c r="CF99" s="3"/>
    </row>
    <row r="100" spans="1:84" x14ac:dyDescent="0.3">
      <c r="A100">
        <v>96</v>
      </c>
      <c r="B100" t="s">
        <v>91</v>
      </c>
      <c r="C100">
        <v>20</v>
      </c>
      <c r="D100">
        <v>0</v>
      </c>
      <c r="E100">
        <v>130</v>
      </c>
      <c r="F100">
        <v>0.01</v>
      </c>
      <c r="G100">
        <v>8</v>
      </c>
      <c r="H100">
        <v>4.4133864663062003E-2</v>
      </c>
      <c r="I100">
        <v>0.122594068508504</v>
      </c>
      <c r="J100">
        <v>9.9401955054989999E-2</v>
      </c>
      <c r="K100">
        <v>0.30248873952474498</v>
      </c>
      <c r="L100">
        <v>3979.6009254829401</v>
      </c>
      <c r="M100">
        <v>39796.009254829398</v>
      </c>
      <c r="N100">
        <v>3794.7388537155198</v>
      </c>
      <c r="O100">
        <v>37947.388537155202</v>
      </c>
      <c r="Q100" s="3">
        <f t="shared" si="35"/>
        <v>4.4133864663061462E-2</v>
      </c>
      <c r="R100" s="3">
        <f t="shared" si="36"/>
        <v>0.12259406850850406</v>
      </c>
      <c r="S100" s="3">
        <f t="shared" si="37"/>
        <v>0.10889594622890836</v>
      </c>
      <c r="T100" s="3">
        <f t="shared" si="38"/>
        <v>0.30248873952474542</v>
      </c>
      <c r="U100" s="3">
        <f t="shared" si="39"/>
        <v>3979.6009254829387</v>
      </c>
      <c r="V100" s="3">
        <f t="shared" si="40"/>
        <v>39796.009254829383</v>
      </c>
      <c r="W100" s="3">
        <f t="shared" si="41"/>
        <v>3794.7388537155234</v>
      </c>
      <c r="X100" s="3">
        <f t="shared" si="42"/>
        <v>37947.388537155239</v>
      </c>
      <c r="Z100">
        <f t="shared" si="33"/>
        <v>0.99999999999998779</v>
      </c>
      <c r="AA100">
        <f t="shared" si="61"/>
        <v>1.0000000000000004</v>
      </c>
      <c r="AB100">
        <f t="shared" si="61"/>
        <v>1.0955111111111064</v>
      </c>
      <c r="AC100">
        <f t="shared" si="61"/>
        <v>1.0000000000000016</v>
      </c>
      <c r="AD100">
        <f t="shared" si="61"/>
        <v>0.99999999999999967</v>
      </c>
      <c r="AE100">
        <f t="shared" si="61"/>
        <v>0.99999999999999967</v>
      </c>
      <c r="AF100">
        <f t="shared" si="61"/>
        <v>1.0000000000000009</v>
      </c>
      <c r="AG100">
        <f t="shared" si="61"/>
        <v>1.0000000000000009</v>
      </c>
      <c r="AI100">
        <f t="shared" si="44"/>
        <v>0</v>
      </c>
      <c r="AJ100" s="5">
        <f t="shared" si="60"/>
        <v>-129.95586613533695</v>
      </c>
      <c r="AK100" s="5">
        <f t="shared" si="60"/>
        <v>-129.8774059314915</v>
      </c>
      <c r="AL100" s="5">
        <f t="shared" si="60"/>
        <v>-129.8911040537711</v>
      </c>
      <c r="AM100" s="5">
        <f t="shared" si="60"/>
        <v>-129.69751126047527</v>
      </c>
      <c r="AN100" s="5">
        <f t="shared" si="60"/>
        <v>3849.6009254829387</v>
      </c>
      <c r="AO100" s="5">
        <f t="shared" si="60"/>
        <v>39666.009254829383</v>
      </c>
      <c r="AP100" s="5">
        <f t="shared" si="60"/>
        <v>3664.7388537155234</v>
      </c>
      <c r="AQ100" s="5">
        <f t="shared" si="60"/>
        <v>37817.388537155239</v>
      </c>
      <c r="AR100" s="5"/>
      <c r="AT100" s="5">
        <f t="shared" si="45"/>
        <v>2.451881370170081</v>
      </c>
      <c r="AU100" s="5">
        <f t="shared" si="46"/>
        <v>0.90069111557268289</v>
      </c>
      <c r="AV100" s="5">
        <f t="shared" si="47"/>
        <v>0.33949126663893436</v>
      </c>
      <c r="AW100" s="5">
        <f t="shared" si="48"/>
        <v>0.12980548430312192</v>
      </c>
      <c r="AX100" s="5">
        <f t="shared" si="49"/>
        <v>5.8455449884849603E-2</v>
      </c>
      <c r="AY100" s="5">
        <f t="shared" si="50"/>
        <v>1.4470119561659493E-2</v>
      </c>
      <c r="AZ100" s="5">
        <f t="shared" si="51"/>
        <v>8.8267729326122913E-3</v>
      </c>
      <c r="BD100" s="5">
        <f t="shared" si="43"/>
        <v>-127.54811862982991</v>
      </c>
      <c r="BE100" s="5">
        <f t="shared" si="43"/>
        <v>-129.09930888442733</v>
      </c>
      <c r="BF100" s="5">
        <f t="shared" si="43"/>
        <v>-129.66050873336107</v>
      </c>
      <c r="BG100" s="5">
        <f t="shared" si="43"/>
        <v>-129.87019451569688</v>
      </c>
      <c r="BH100" s="5">
        <f t="shared" si="43"/>
        <v>-129.94154455011514</v>
      </c>
      <c r="BI100" s="5">
        <f t="shared" si="43"/>
        <v>-129.98552988043835</v>
      </c>
      <c r="BJ100" s="5">
        <f t="shared" si="43"/>
        <v>-129.99117322706738</v>
      </c>
      <c r="BK100" s="3"/>
      <c r="BL100" s="3"/>
      <c r="BN100" s="5">
        <f t="shared" si="52"/>
        <v>6.0497747904949088</v>
      </c>
      <c r="BO100" s="5">
        <f t="shared" si="53"/>
        <v>2.2223662495695589</v>
      </c>
      <c r="BP100" s="5">
        <f t="shared" si="54"/>
        <v>0.8376611248377569</v>
      </c>
      <c r="BQ100" s="5">
        <f t="shared" si="55"/>
        <v>0.32028219479090692</v>
      </c>
      <c r="BR100" s="5">
        <f t="shared" si="56"/>
        <v>0.14423304136279252</v>
      </c>
      <c r="BS100" s="5">
        <f t="shared" si="57"/>
        <v>3.5703588927510937E-2</v>
      </c>
      <c r="BT100" s="5">
        <f t="shared" si="58"/>
        <v>2.1779189245781674E-2</v>
      </c>
      <c r="BX100" s="3">
        <f t="shared" si="31"/>
        <v>-123.95022520950509</v>
      </c>
      <c r="BY100" s="3">
        <f t="shared" si="31"/>
        <v>-127.77763375043044</v>
      </c>
      <c r="BZ100" s="3">
        <f t="shared" si="31"/>
        <v>-129.16233887516225</v>
      </c>
      <c r="CA100" s="3">
        <f t="shared" si="30"/>
        <v>-129.67971780520909</v>
      </c>
      <c r="CB100" s="3">
        <f t="shared" si="30"/>
        <v>-129.85576695863722</v>
      </c>
      <c r="CC100" s="3">
        <f t="shared" si="30"/>
        <v>-129.9642964110725</v>
      </c>
      <c r="CD100" s="3">
        <f t="shared" si="30"/>
        <v>-129.97822081075421</v>
      </c>
      <c r="CE100" s="3"/>
      <c r="CF100" s="3"/>
    </row>
    <row r="101" spans="1:84" x14ac:dyDescent="0.3">
      <c r="A101">
        <v>97</v>
      </c>
      <c r="B101" t="s">
        <v>92</v>
      </c>
      <c r="C101">
        <v>29</v>
      </c>
      <c r="D101">
        <v>0</v>
      </c>
      <c r="E101">
        <v>400</v>
      </c>
      <c r="F101">
        <v>8.92</v>
      </c>
      <c r="G101">
        <v>4</v>
      </c>
      <c r="H101">
        <v>295323.26653640199</v>
      </c>
      <c r="I101">
        <v>820342.40704555996</v>
      </c>
      <c r="J101">
        <v>665151.58577340399</v>
      </c>
      <c r="K101">
        <v>2024113.7577442699</v>
      </c>
      <c r="L101">
        <v>79119.576596008905</v>
      </c>
      <c r="M101">
        <v>791195.76596008905</v>
      </c>
      <c r="N101">
        <v>75393.925042253803</v>
      </c>
      <c r="O101">
        <v>753939.25042253896</v>
      </c>
      <c r="Q101" s="3">
        <f t="shared" si="35"/>
        <v>295323.2665364017</v>
      </c>
      <c r="R101" s="3">
        <f t="shared" si="36"/>
        <v>820342.40704556031</v>
      </c>
      <c r="S101" s="3">
        <f t="shared" si="37"/>
        <v>728680.95278793888</v>
      </c>
      <c r="T101" s="3">
        <f t="shared" si="38"/>
        <v>2024113.7577442746</v>
      </c>
      <c r="U101" s="3">
        <f t="shared" si="39"/>
        <v>79119.576596008934</v>
      </c>
      <c r="V101" s="3">
        <f t="shared" si="40"/>
        <v>791195.76596008928</v>
      </c>
      <c r="W101" s="3">
        <f t="shared" si="41"/>
        <v>75393.925042253846</v>
      </c>
      <c r="X101" s="3">
        <f t="shared" si="42"/>
        <v>753939.25042253849</v>
      </c>
      <c r="Z101">
        <f t="shared" si="33"/>
        <v>0.999999999999999</v>
      </c>
      <c r="AA101">
        <f t="shared" si="61"/>
        <v>1.0000000000000004</v>
      </c>
      <c r="AB101">
        <f t="shared" si="61"/>
        <v>1.0955111111111104</v>
      </c>
      <c r="AC101">
        <f t="shared" si="61"/>
        <v>1.0000000000000022</v>
      </c>
      <c r="AD101">
        <f t="shared" si="61"/>
        <v>1.0000000000000004</v>
      </c>
      <c r="AE101">
        <f t="shared" si="61"/>
        <v>1.0000000000000002</v>
      </c>
      <c r="AF101">
        <f t="shared" si="61"/>
        <v>1.0000000000000007</v>
      </c>
      <c r="AG101">
        <f t="shared" si="61"/>
        <v>0.99999999999999933</v>
      </c>
      <c r="AI101">
        <f t="shared" si="44"/>
        <v>0</v>
      </c>
      <c r="AJ101" s="5">
        <f t="shared" si="60"/>
        <v>294923.2665364017</v>
      </c>
      <c r="AK101" s="5">
        <f t="shared" si="60"/>
        <v>819942.40704556031</v>
      </c>
      <c r="AL101" s="5">
        <f t="shared" si="60"/>
        <v>728280.95278793888</v>
      </c>
      <c r="AM101" s="5">
        <f t="shared" si="60"/>
        <v>2023713.7577442746</v>
      </c>
      <c r="AN101" s="5">
        <f t="shared" si="60"/>
        <v>78719.576596008934</v>
      </c>
      <c r="AO101" s="5">
        <f t="shared" si="60"/>
        <v>790795.76596008928</v>
      </c>
      <c r="AP101" s="5">
        <f t="shared" si="60"/>
        <v>74993.925042253846</v>
      </c>
      <c r="AQ101" s="5">
        <f t="shared" si="60"/>
        <v>753539.25042253849</v>
      </c>
      <c r="AR101" s="5"/>
      <c r="AT101" s="5">
        <f t="shared" si="45"/>
        <v>16406848.140911207</v>
      </c>
      <c r="AU101" s="5">
        <f t="shared" si="46"/>
        <v>6027005.4395184023</v>
      </c>
      <c r="AV101" s="5">
        <f t="shared" si="47"/>
        <v>2271717.4348953986</v>
      </c>
      <c r="AW101" s="5">
        <f t="shared" si="48"/>
        <v>868597.84275412268</v>
      </c>
      <c r="AX101" s="5">
        <f t="shared" si="49"/>
        <v>391156.64441907505</v>
      </c>
      <c r="AY101" s="5">
        <f t="shared" si="50"/>
        <v>96827.300503738268</v>
      </c>
      <c r="AZ101" s="5">
        <f t="shared" si="51"/>
        <v>59064.653307280343</v>
      </c>
      <c r="BD101" s="5">
        <f t="shared" ref="BD101:BJ113" si="62">AT101-$E101</f>
        <v>16406448.140911207</v>
      </c>
      <c r="BE101" s="5">
        <f t="shared" si="62"/>
        <v>6026605.4395184023</v>
      </c>
      <c r="BF101" s="5">
        <f t="shared" si="62"/>
        <v>2271317.4348953986</v>
      </c>
      <c r="BG101" s="5">
        <f t="shared" si="62"/>
        <v>868197.84275412268</v>
      </c>
      <c r="BH101" s="5">
        <f t="shared" si="62"/>
        <v>390756.64441907505</v>
      </c>
      <c r="BI101" s="5">
        <f t="shared" si="62"/>
        <v>96427.300503738268</v>
      </c>
      <c r="BJ101" s="5">
        <f t="shared" si="62"/>
        <v>58664.653307280343</v>
      </c>
      <c r="BK101" s="3"/>
      <c r="BL101" s="3"/>
      <c r="BN101" s="5">
        <f t="shared" si="52"/>
        <v>40482275.154885501</v>
      </c>
      <c r="BO101" s="5">
        <f t="shared" si="53"/>
        <v>14871039.85281508</v>
      </c>
      <c r="BP101" s="5">
        <f t="shared" si="54"/>
        <v>5605238.0983687621</v>
      </c>
      <c r="BQ101" s="5">
        <f t="shared" si="55"/>
        <v>2143179.2729057027</v>
      </c>
      <c r="BR101" s="5">
        <f t="shared" si="56"/>
        <v>965140.33481846203</v>
      </c>
      <c r="BS101" s="5">
        <f t="shared" si="57"/>
        <v>238911.78779932426</v>
      </c>
      <c r="BT101" s="5">
        <f t="shared" si="58"/>
        <v>145736.1905575878</v>
      </c>
      <c r="BX101" s="3">
        <f t="shared" si="31"/>
        <v>40481875.154885501</v>
      </c>
      <c r="BY101" s="3">
        <f t="shared" si="31"/>
        <v>14870639.85281508</v>
      </c>
      <c r="BZ101" s="3">
        <f t="shared" si="31"/>
        <v>5604838.0983687621</v>
      </c>
      <c r="CA101" s="3">
        <f t="shared" si="30"/>
        <v>2142779.2729057027</v>
      </c>
      <c r="CB101" s="3">
        <f t="shared" si="30"/>
        <v>964740.33481846203</v>
      </c>
      <c r="CC101" s="3">
        <f t="shared" si="30"/>
        <v>238511.78779932426</v>
      </c>
      <c r="CD101" s="3">
        <f t="shared" si="30"/>
        <v>145336.1905575878</v>
      </c>
      <c r="CE101" s="3"/>
      <c r="CF101" s="3"/>
    </row>
    <row r="102" spans="1:84" x14ac:dyDescent="0.3">
      <c r="A102">
        <v>98</v>
      </c>
      <c r="B102" t="s">
        <v>93</v>
      </c>
      <c r="C102">
        <v>8</v>
      </c>
      <c r="D102">
        <v>0</v>
      </c>
      <c r="E102">
        <v>30</v>
      </c>
      <c r="F102">
        <v>1E-3</v>
      </c>
      <c r="G102">
        <v>8</v>
      </c>
      <c r="H102" s="1">
        <v>7.06141834608983E-5</v>
      </c>
      <c r="I102">
        <v>1.96150509614E-4</v>
      </c>
      <c r="J102">
        <v>1.5904312808799999E-4</v>
      </c>
      <c r="K102">
        <v>4.8398198324000003E-4</v>
      </c>
      <c r="L102">
        <v>627.59319865310101</v>
      </c>
      <c r="M102">
        <v>6275.9319865310099</v>
      </c>
      <c r="N102">
        <v>304.29994694905798</v>
      </c>
      <c r="O102">
        <v>3042.9994694905799</v>
      </c>
      <c r="Q102" s="3">
        <f t="shared" si="35"/>
        <v>7.06141834608983E-5</v>
      </c>
      <c r="R102" s="3">
        <f t="shared" si="36"/>
        <v>1.9615050961360641E-4</v>
      </c>
      <c r="S102" s="3">
        <f t="shared" si="37"/>
        <v>1.7423351396625333E-4</v>
      </c>
      <c r="T102" s="3">
        <f t="shared" si="38"/>
        <v>4.8398198323959253E-4</v>
      </c>
      <c r="U102" s="3">
        <f t="shared" si="39"/>
        <v>627.59319865310079</v>
      </c>
      <c r="V102" s="3">
        <f t="shared" si="40"/>
        <v>6275.9319865310081</v>
      </c>
      <c r="W102" s="3">
        <f t="shared" si="41"/>
        <v>304.29994694905747</v>
      </c>
      <c r="X102" s="3">
        <f t="shared" si="42"/>
        <v>3042.9994694905749</v>
      </c>
      <c r="Z102">
        <f t="shared" si="33"/>
        <v>1</v>
      </c>
      <c r="AA102">
        <f t="shared" si="61"/>
        <v>0.99999999999799338</v>
      </c>
      <c r="AB102">
        <f t="shared" si="61"/>
        <v>1.0955111111109961</v>
      </c>
      <c r="AC102">
        <f t="shared" si="61"/>
        <v>0.99999999999915801</v>
      </c>
      <c r="AD102">
        <f t="shared" si="61"/>
        <v>0.99999999999999967</v>
      </c>
      <c r="AE102">
        <f t="shared" si="61"/>
        <v>0.99999999999999967</v>
      </c>
      <c r="AF102">
        <f t="shared" si="61"/>
        <v>0.99999999999999833</v>
      </c>
      <c r="AG102">
        <f t="shared" si="61"/>
        <v>0.99999999999999833</v>
      </c>
      <c r="AI102">
        <f t="shared" si="44"/>
        <v>0</v>
      </c>
      <c r="AJ102" s="5">
        <f t="shared" si="60"/>
        <v>-29.999929385816539</v>
      </c>
      <c r="AK102" s="5">
        <f t="shared" si="60"/>
        <v>-29.999803849490387</v>
      </c>
      <c r="AL102" s="5">
        <f t="shared" si="60"/>
        <v>-29.999825766486033</v>
      </c>
      <c r="AM102" s="5">
        <f t="shared" si="60"/>
        <v>-29.999516018016759</v>
      </c>
      <c r="AN102" s="5">
        <f t="shared" si="60"/>
        <v>597.59319865310079</v>
      </c>
      <c r="AO102" s="5">
        <f t="shared" si="60"/>
        <v>6245.9319865310081</v>
      </c>
      <c r="AP102" s="5">
        <f t="shared" si="60"/>
        <v>274.29994694905747</v>
      </c>
      <c r="AQ102" s="5">
        <f t="shared" si="60"/>
        <v>3012.9994694905749</v>
      </c>
      <c r="AR102" s="5"/>
      <c r="AT102" s="5">
        <f t="shared" si="45"/>
        <v>3.9230101922721281E-3</v>
      </c>
      <c r="AU102" s="5">
        <f t="shared" si="46"/>
        <v>1.4411057849162919E-3</v>
      </c>
      <c r="AV102" s="5">
        <f t="shared" si="47"/>
        <v>5.4318602662229473E-4</v>
      </c>
      <c r="AW102" s="5">
        <f t="shared" si="48"/>
        <v>2.0768877488499502E-4</v>
      </c>
      <c r="AX102" s="5">
        <f t="shared" si="49"/>
        <v>9.3528719815759329E-5</v>
      </c>
      <c r="AY102" s="5">
        <f t="shared" si="50"/>
        <v>2.3152191298655181E-5</v>
      </c>
      <c r="AZ102" s="5">
        <f t="shared" si="51"/>
        <v>1.4122836692179661E-5</v>
      </c>
      <c r="BD102" s="5">
        <f t="shared" si="62"/>
        <v>-29.99607698980773</v>
      </c>
      <c r="BE102" s="5">
        <f t="shared" si="62"/>
        <v>-29.998558894215083</v>
      </c>
      <c r="BF102" s="5">
        <f t="shared" si="62"/>
        <v>-29.999456813973378</v>
      </c>
      <c r="BG102" s="5">
        <f t="shared" si="62"/>
        <v>-29.999792311225114</v>
      </c>
      <c r="BH102" s="5">
        <f t="shared" si="62"/>
        <v>-29.999906471280184</v>
      </c>
      <c r="BI102" s="5">
        <f t="shared" si="62"/>
        <v>-29.9999768478087</v>
      </c>
      <c r="BJ102" s="5">
        <f t="shared" si="62"/>
        <v>-29.999985877163308</v>
      </c>
      <c r="BK102" s="3"/>
      <c r="BL102" s="3"/>
      <c r="BN102" s="5">
        <f t="shared" si="52"/>
        <v>9.6796396647918503E-3</v>
      </c>
      <c r="BO102" s="5">
        <f t="shared" si="53"/>
        <v>3.5557859993112922E-3</v>
      </c>
      <c r="BP102" s="5">
        <f t="shared" si="54"/>
        <v>1.3402577997404105E-3</v>
      </c>
      <c r="BQ102" s="5">
        <f t="shared" si="55"/>
        <v>5.1245151166545082E-4</v>
      </c>
      <c r="BR102" s="5">
        <f t="shared" si="56"/>
        <v>2.3077286618046792E-4</v>
      </c>
      <c r="BS102" s="5">
        <f t="shared" si="57"/>
        <v>5.7125742284017482E-5</v>
      </c>
      <c r="BT102" s="5">
        <f t="shared" si="58"/>
        <v>3.4846702793250663E-5</v>
      </c>
      <c r="BX102" s="3">
        <f t="shared" si="31"/>
        <v>-29.990320360335208</v>
      </c>
      <c r="BY102" s="3">
        <f t="shared" si="31"/>
        <v>-29.996444214000689</v>
      </c>
      <c r="BZ102" s="3">
        <f t="shared" si="31"/>
        <v>-29.99865974220026</v>
      </c>
      <c r="CA102" s="3">
        <f t="shared" si="30"/>
        <v>-29.999487548488336</v>
      </c>
      <c r="CB102" s="3">
        <f t="shared" si="30"/>
        <v>-29.999769227133818</v>
      </c>
      <c r="CC102" s="3">
        <f t="shared" si="30"/>
        <v>-29.999942874257716</v>
      </c>
      <c r="CD102" s="3">
        <f t="shared" si="30"/>
        <v>-29.999965153297207</v>
      </c>
      <c r="CE102" s="3"/>
      <c r="CF102" s="3"/>
    </row>
    <row r="103" spans="1:84" x14ac:dyDescent="0.3">
      <c r="A103">
        <v>99</v>
      </c>
      <c r="B103" t="s">
        <v>94</v>
      </c>
      <c r="C103">
        <v>2.5</v>
      </c>
      <c r="D103">
        <v>0</v>
      </c>
      <c r="E103">
        <v>300</v>
      </c>
      <c r="F103">
        <v>0.01</v>
      </c>
      <c r="G103">
        <v>8</v>
      </c>
      <c r="H103">
        <v>6.8959163536E-4</v>
      </c>
      <c r="I103">
        <v>1.9155323204449999E-3</v>
      </c>
      <c r="J103">
        <v>1.5531555477339999E-3</v>
      </c>
      <c r="K103">
        <v>4.7263865550739997E-3</v>
      </c>
      <c r="L103">
        <v>62.181264460670903</v>
      </c>
      <c r="M103">
        <v>621.812644606709</v>
      </c>
      <c r="N103">
        <v>59.292794589305103</v>
      </c>
      <c r="O103">
        <v>592.92794589305095</v>
      </c>
      <c r="Q103" s="3">
        <f t="shared" si="35"/>
        <v>6.8959163536033534E-4</v>
      </c>
      <c r="R103" s="3">
        <f t="shared" si="36"/>
        <v>1.9155323204453759E-3</v>
      </c>
      <c r="S103" s="3">
        <f t="shared" si="37"/>
        <v>1.7014991598266931E-3</v>
      </c>
      <c r="T103" s="3">
        <f t="shared" si="38"/>
        <v>4.7263865550741472E-3</v>
      </c>
      <c r="U103" s="3">
        <f t="shared" si="39"/>
        <v>62.181264460670917</v>
      </c>
      <c r="V103" s="3">
        <f t="shared" si="40"/>
        <v>621.81264460670911</v>
      </c>
      <c r="W103" s="3">
        <f t="shared" si="41"/>
        <v>59.292794589305053</v>
      </c>
      <c r="X103" s="3">
        <f t="shared" si="42"/>
        <v>592.92794589305061</v>
      </c>
      <c r="Z103">
        <f t="shared" si="33"/>
        <v>1.0000000000004863</v>
      </c>
      <c r="AA103">
        <f t="shared" si="61"/>
        <v>1.0000000000001963</v>
      </c>
      <c r="AB103">
        <f t="shared" si="61"/>
        <v>1.0955111111112608</v>
      </c>
      <c r="AC103">
        <f t="shared" si="61"/>
        <v>1.0000000000000313</v>
      </c>
      <c r="AD103">
        <f t="shared" si="61"/>
        <v>1.0000000000000002</v>
      </c>
      <c r="AE103">
        <f t="shared" si="61"/>
        <v>1.0000000000000002</v>
      </c>
      <c r="AF103">
        <f t="shared" si="61"/>
        <v>0.99999999999999911</v>
      </c>
      <c r="AG103">
        <f t="shared" si="61"/>
        <v>0.99999999999999944</v>
      </c>
      <c r="AI103">
        <f t="shared" si="44"/>
        <v>0</v>
      </c>
      <c r="AJ103" s="5">
        <f t="shared" si="60"/>
        <v>-299.99931040836464</v>
      </c>
      <c r="AK103" s="5">
        <f t="shared" si="60"/>
        <v>-299.99808446767958</v>
      </c>
      <c r="AL103" s="5">
        <f t="shared" si="60"/>
        <v>-299.99829850084018</v>
      </c>
      <c r="AM103" s="5">
        <f t="shared" si="60"/>
        <v>-299.99527361344491</v>
      </c>
      <c r="AN103" s="5">
        <f t="shared" si="60"/>
        <v>-237.81873553932908</v>
      </c>
      <c r="AO103" s="5">
        <f t="shared" si="60"/>
        <v>321.81264460670911</v>
      </c>
      <c r="AP103" s="5">
        <f t="shared" si="60"/>
        <v>-240.70720541069494</v>
      </c>
      <c r="AQ103" s="5">
        <f t="shared" si="60"/>
        <v>292.92794589305061</v>
      </c>
      <c r="AR103" s="5"/>
      <c r="AT103" s="5">
        <f t="shared" si="45"/>
        <v>3.8310646408907516E-2</v>
      </c>
      <c r="AU103" s="5">
        <f t="shared" si="46"/>
        <v>1.407329868082317E-2</v>
      </c>
      <c r="AV103" s="5">
        <f t="shared" si="47"/>
        <v>5.3045510412333494E-3</v>
      </c>
      <c r="AW103" s="5">
        <f t="shared" si="48"/>
        <v>2.0282106922362799E-3</v>
      </c>
      <c r="AX103" s="5">
        <f t="shared" si="49"/>
        <v>9.1336640445077505E-4</v>
      </c>
      <c r="AY103" s="5">
        <f t="shared" si="50"/>
        <v>2.2609561815092958E-4</v>
      </c>
      <c r="AZ103" s="5">
        <f t="shared" si="51"/>
        <v>1.3791832707206705E-4</v>
      </c>
      <c r="BD103" s="5">
        <f t="shared" si="62"/>
        <v>-299.96168935359111</v>
      </c>
      <c r="BE103" s="5">
        <f t="shared" si="62"/>
        <v>-299.98592670131916</v>
      </c>
      <c r="BF103" s="5">
        <f t="shared" si="62"/>
        <v>-299.99469544895879</v>
      </c>
      <c r="BG103" s="5">
        <f t="shared" si="62"/>
        <v>-299.99797178930777</v>
      </c>
      <c r="BH103" s="5">
        <f t="shared" si="62"/>
        <v>-299.99908663359554</v>
      </c>
      <c r="BI103" s="5">
        <f t="shared" si="62"/>
        <v>-299.99977390438187</v>
      </c>
      <c r="BJ103" s="5">
        <f t="shared" si="62"/>
        <v>-299.99986208167292</v>
      </c>
      <c r="BK103" s="3"/>
      <c r="BL103" s="3"/>
      <c r="BN103" s="5">
        <f t="shared" si="52"/>
        <v>9.4527731101482951E-2</v>
      </c>
      <c r="BO103" s="5">
        <f t="shared" si="53"/>
        <v>3.4724472649524357E-2</v>
      </c>
      <c r="BP103" s="5">
        <f t="shared" si="54"/>
        <v>1.3088455075589952E-2</v>
      </c>
      <c r="BQ103" s="5">
        <f t="shared" si="55"/>
        <v>5.0044092936079206E-3</v>
      </c>
      <c r="BR103" s="5">
        <f t="shared" si="56"/>
        <v>2.2536412712936332E-3</v>
      </c>
      <c r="BS103" s="5">
        <f t="shared" si="57"/>
        <v>5.578685769923584E-4</v>
      </c>
      <c r="BT103" s="5">
        <f t="shared" si="58"/>
        <v>3.4029983196533865E-4</v>
      </c>
      <c r="BX103" s="3">
        <f t="shared" si="31"/>
        <v>-299.90547226889851</v>
      </c>
      <c r="BY103" s="3">
        <f t="shared" si="31"/>
        <v>-299.96527552735046</v>
      </c>
      <c r="BZ103" s="3">
        <f t="shared" si="31"/>
        <v>-299.9869115449244</v>
      </c>
      <c r="CA103" s="3">
        <f t="shared" si="30"/>
        <v>-299.99499559070637</v>
      </c>
      <c r="CB103" s="3">
        <f t="shared" si="30"/>
        <v>-299.9977463587287</v>
      </c>
      <c r="CC103" s="3">
        <f t="shared" si="30"/>
        <v>-299.999442131423</v>
      </c>
      <c r="CD103" s="3">
        <f t="shared" si="30"/>
        <v>-299.99965970016802</v>
      </c>
      <c r="CE103" s="3"/>
      <c r="CF103" s="3"/>
    </row>
    <row r="104" spans="1:84" x14ac:dyDescent="0.3">
      <c r="A104">
        <v>100</v>
      </c>
      <c r="B104" t="s">
        <v>72</v>
      </c>
      <c r="C104">
        <v>1</v>
      </c>
      <c r="D104">
        <v>0</v>
      </c>
      <c r="E104">
        <v>900</v>
      </c>
      <c r="F104">
        <v>9.8000000000000007</v>
      </c>
      <c r="G104">
        <v>8</v>
      </c>
      <c r="H104">
        <v>105.965409056011</v>
      </c>
      <c r="I104">
        <v>294.348358488918</v>
      </c>
      <c r="J104">
        <v>238.66409408703001</v>
      </c>
      <c r="K104">
        <v>726.27546359891403</v>
      </c>
      <c r="L104">
        <v>73.754578046518404</v>
      </c>
      <c r="M104">
        <v>737.54578046518395</v>
      </c>
      <c r="N104">
        <v>74.901363797610102</v>
      </c>
      <c r="O104">
        <v>749.01363797610099</v>
      </c>
      <c r="Q104" s="3">
        <f t="shared" si="35"/>
        <v>105.96540905601053</v>
      </c>
      <c r="R104" s="3">
        <f t="shared" si="36"/>
        <v>294.34835848891817</v>
      </c>
      <c r="S104" s="3">
        <f t="shared" si="37"/>
        <v>261.45916689560892</v>
      </c>
      <c r="T104" s="3">
        <f t="shared" si="38"/>
        <v>726.27546359891357</v>
      </c>
      <c r="U104" s="3">
        <f t="shared" si="39"/>
        <v>73.75457804651839</v>
      </c>
      <c r="V104" s="3">
        <f t="shared" si="40"/>
        <v>737.54578046518384</v>
      </c>
      <c r="W104" s="3">
        <f t="shared" si="41"/>
        <v>74.901363797610117</v>
      </c>
      <c r="X104" s="3">
        <f t="shared" si="42"/>
        <v>749.01363797610122</v>
      </c>
      <c r="Z104">
        <f t="shared" si="33"/>
        <v>0.99999999999999556</v>
      </c>
      <c r="AA104">
        <f t="shared" si="61"/>
        <v>1.0000000000000007</v>
      </c>
      <c r="AB104">
        <f t="shared" si="61"/>
        <v>1.0955111111111107</v>
      </c>
      <c r="AC104">
        <f t="shared" si="61"/>
        <v>0.99999999999999933</v>
      </c>
      <c r="AD104">
        <f t="shared" si="61"/>
        <v>0.99999999999999978</v>
      </c>
      <c r="AE104">
        <f t="shared" si="61"/>
        <v>0.99999999999999989</v>
      </c>
      <c r="AF104">
        <f t="shared" si="61"/>
        <v>1.0000000000000002</v>
      </c>
      <c r="AG104">
        <f t="shared" si="61"/>
        <v>1.0000000000000002</v>
      </c>
      <c r="AI104">
        <f t="shared" si="44"/>
        <v>0</v>
      </c>
      <c r="AJ104" s="5">
        <f t="shared" si="60"/>
        <v>-794.03459094398943</v>
      </c>
      <c r="AK104" s="5">
        <f t="shared" si="60"/>
        <v>-605.65164151108183</v>
      </c>
      <c r="AL104" s="5">
        <f t="shared" si="60"/>
        <v>-638.54083310439114</v>
      </c>
      <c r="AM104" s="5">
        <f t="shared" si="60"/>
        <v>-173.72453640108643</v>
      </c>
      <c r="AN104" s="5">
        <f t="shared" si="60"/>
        <v>-826.24542195348158</v>
      </c>
      <c r="AO104" s="5">
        <f t="shared" si="60"/>
        <v>-162.45421953481616</v>
      </c>
      <c r="AP104" s="5">
        <f t="shared" si="60"/>
        <v>-825.09863620238991</v>
      </c>
      <c r="AQ104" s="5">
        <f t="shared" si="60"/>
        <v>-150.98636202389878</v>
      </c>
      <c r="AR104" s="5"/>
      <c r="AT104" s="5">
        <f t="shared" si="45"/>
        <v>5886.9671697783633</v>
      </c>
      <c r="AU104" s="5">
        <f t="shared" si="46"/>
        <v>2162.5593684900109</v>
      </c>
      <c r="AV104" s="5">
        <f t="shared" si="47"/>
        <v>815.11853120008118</v>
      </c>
      <c r="AW104" s="5">
        <f t="shared" si="48"/>
        <v>311.66296781179568</v>
      </c>
      <c r="AX104" s="5">
        <f t="shared" si="49"/>
        <v>140.35153517352387</v>
      </c>
      <c r="AY104" s="5">
        <f t="shared" si="50"/>
        <v>34.742757067544439</v>
      </c>
      <c r="AZ104" s="5">
        <f t="shared" si="51"/>
        <v>21.193081811202106</v>
      </c>
      <c r="BD104" s="5">
        <f t="shared" si="62"/>
        <v>4986.9671697783633</v>
      </c>
      <c r="BE104" s="5">
        <f t="shared" si="62"/>
        <v>1262.5593684900109</v>
      </c>
      <c r="BF104" s="5">
        <f t="shared" si="62"/>
        <v>-84.881468799918821</v>
      </c>
      <c r="BG104" s="5">
        <f t="shared" si="62"/>
        <v>-588.33703218820438</v>
      </c>
      <c r="BH104" s="5">
        <f t="shared" si="62"/>
        <v>-759.64846482647613</v>
      </c>
      <c r="BI104" s="5">
        <f t="shared" si="62"/>
        <v>-865.2572429324556</v>
      </c>
      <c r="BJ104" s="5">
        <f t="shared" si="62"/>
        <v>-878.80691818879791</v>
      </c>
      <c r="BK104" s="3"/>
      <c r="BL104" s="3"/>
      <c r="BN104" s="5">
        <f t="shared" si="52"/>
        <v>14525.509271978273</v>
      </c>
      <c r="BO104" s="5">
        <f t="shared" si="53"/>
        <v>5335.9013652165086</v>
      </c>
      <c r="BP104" s="5">
        <f t="shared" si="54"/>
        <v>2011.2243607354537</v>
      </c>
      <c r="BQ104" s="5">
        <f t="shared" si="55"/>
        <v>768.99754969296725</v>
      </c>
      <c r="BR104" s="5">
        <f t="shared" si="56"/>
        <v>346.3035323120647</v>
      </c>
      <c r="BS104" s="5">
        <f t="shared" si="57"/>
        <v>85.724317014953755</v>
      </c>
      <c r="BT104" s="5">
        <f t="shared" si="58"/>
        <v>52.291833379121783</v>
      </c>
      <c r="BX104" s="3">
        <f t="shared" si="31"/>
        <v>13625.509271978273</v>
      </c>
      <c r="BY104" s="3">
        <f t="shared" si="31"/>
        <v>4435.9013652165086</v>
      </c>
      <c r="BZ104" s="3">
        <f t="shared" si="31"/>
        <v>1111.2243607354537</v>
      </c>
      <c r="CA104" s="3">
        <f t="shared" si="30"/>
        <v>-131.00245030703275</v>
      </c>
      <c r="CB104" s="3">
        <f t="shared" si="30"/>
        <v>-553.6964676879353</v>
      </c>
      <c r="CC104" s="3">
        <f t="shared" si="30"/>
        <v>-814.27568298504627</v>
      </c>
      <c r="CD104" s="3">
        <f t="shared" ref="CD104:CD113" si="63">BT104-$E104</f>
        <v>-847.70816662087827</v>
      </c>
      <c r="CE104" s="3"/>
      <c r="CF104" s="3"/>
    </row>
    <row r="105" spans="1:84" x14ac:dyDescent="0.3">
      <c r="A105">
        <v>101</v>
      </c>
      <c r="B105" t="s">
        <v>75</v>
      </c>
      <c r="C105">
        <v>10</v>
      </c>
      <c r="D105">
        <v>0</v>
      </c>
      <c r="E105">
        <v>750</v>
      </c>
      <c r="F105">
        <v>5.6</v>
      </c>
      <c r="G105">
        <v>8</v>
      </c>
      <c r="H105">
        <v>3460.0949895840199</v>
      </c>
      <c r="I105">
        <v>9611.3749710667198</v>
      </c>
      <c r="J105">
        <v>7793.11327631118</v>
      </c>
      <c r="K105">
        <v>23715.117178740002</v>
      </c>
      <c r="L105">
        <v>5690.5627930832798</v>
      </c>
      <c r="M105">
        <v>56905.627930832801</v>
      </c>
      <c r="N105">
        <v>6332.5453809779601</v>
      </c>
      <c r="O105">
        <v>63325.453809779603</v>
      </c>
      <c r="Q105" s="3">
        <f t="shared" si="35"/>
        <v>3460.0949895840172</v>
      </c>
      <c r="R105" s="3">
        <f t="shared" si="36"/>
        <v>9611.3749710667144</v>
      </c>
      <c r="S105" s="3">
        <f t="shared" si="37"/>
        <v>8537.4421843464115</v>
      </c>
      <c r="T105" s="3">
        <f t="shared" si="38"/>
        <v>23715.117178740031</v>
      </c>
      <c r="U105" s="3">
        <f t="shared" si="39"/>
        <v>5690.5627930832825</v>
      </c>
      <c r="V105" s="3">
        <f t="shared" si="40"/>
        <v>56905.627930832823</v>
      </c>
      <c r="W105" s="3">
        <f t="shared" si="41"/>
        <v>6332.5453809779565</v>
      </c>
      <c r="X105" s="3">
        <f t="shared" si="42"/>
        <v>63325.453809779567</v>
      </c>
      <c r="Z105">
        <f t="shared" si="33"/>
        <v>0.99999999999999922</v>
      </c>
      <c r="AA105">
        <f t="shared" si="61"/>
        <v>0.99999999999999944</v>
      </c>
      <c r="AB105">
        <f t="shared" si="61"/>
        <v>1.0955111111111111</v>
      </c>
      <c r="AC105">
        <f t="shared" si="61"/>
        <v>1.0000000000000013</v>
      </c>
      <c r="AD105">
        <f t="shared" si="61"/>
        <v>1.0000000000000004</v>
      </c>
      <c r="AE105">
        <f t="shared" si="61"/>
        <v>1.0000000000000004</v>
      </c>
      <c r="AF105">
        <f t="shared" si="61"/>
        <v>0.99999999999999944</v>
      </c>
      <c r="AG105">
        <f t="shared" si="61"/>
        <v>0.99999999999999944</v>
      </c>
      <c r="AI105">
        <f t="shared" si="44"/>
        <v>0</v>
      </c>
      <c r="AJ105" s="5">
        <f t="shared" si="60"/>
        <v>2710.0949895840172</v>
      </c>
      <c r="AK105" s="5">
        <f t="shared" si="60"/>
        <v>8861.3749710667144</v>
      </c>
      <c r="AL105" s="5">
        <f t="shared" si="60"/>
        <v>7787.4421843464115</v>
      </c>
      <c r="AM105" s="5">
        <f t="shared" si="60"/>
        <v>22965.117178740031</v>
      </c>
      <c r="AN105" s="5">
        <f t="shared" si="60"/>
        <v>4940.5627930832825</v>
      </c>
      <c r="AO105" s="5">
        <f t="shared" si="60"/>
        <v>56155.627930832823</v>
      </c>
      <c r="AP105" s="5">
        <f t="shared" si="60"/>
        <v>5582.5453809779565</v>
      </c>
      <c r="AQ105" s="5">
        <f t="shared" si="60"/>
        <v>62575.453809779567</v>
      </c>
      <c r="AR105" s="5"/>
      <c r="AT105" s="5">
        <f t="shared" si="45"/>
        <v>192227.49942133427</v>
      </c>
      <c r="AU105" s="5">
        <f t="shared" si="46"/>
        <v>70614.183460898304</v>
      </c>
      <c r="AV105" s="5">
        <f t="shared" si="47"/>
        <v>26616.115304492439</v>
      </c>
      <c r="AW105" s="5">
        <f t="shared" si="48"/>
        <v>10176.749969364755</v>
      </c>
      <c r="AX105" s="5">
        <f t="shared" si="49"/>
        <v>4582.9072709722068</v>
      </c>
      <c r="AY105" s="5">
        <f t="shared" si="50"/>
        <v>1134.4573736341038</v>
      </c>
      <c r="AZ105" s="5">
        <f t="shared" si="51"/>
        <v>692.01899791680341</v>
      </c>
      <c r="BD105" s="5">
        <f t="shared" si="62"/>
        <v>191477.49942133427</v>
      </c>
      <c r="BE105" s="5">
        <f t="shared" si="62"/>
        <v>69864.183460898304</v>
      </c>
      <c r="BF105" s="5">
        <f t="shared" si="62"/>
        <v>25866.115304492439</v>
      </c>
      <c r="BG105" s="5">
        <f t="shared" si="62"/>
        <v>9426.7499693647551</v>
      </c>
      <c r="BH105" s="5">
        <f t="shared" si="62"/>
        <v>3832.9072709722068</v>
      </c>
      <c r="BI105" s="5">
        <f t="shared" si="62"/>
        <v>384.45737363410376</v>
      </c>
      <c r="BJ105" s="5">
        <f t="shared" si="62"/>
        <v>-57.981002083196586</v>
      </c>
      <c r="BK105" s="3"/>
      <c r="BL105" s="3"/>
      <c r="BN105" s="5">
        <f t="shared" si="52"/>
        <v>474302.34357480065</v>
      </c>
      <c r="BO105" s="5">
        <f t="shared" si="53"/>
        <v>174233.51396625332</v>
      </c>
      <c r="BP105" s="5">
        <f t="shared" si="54"/>
        <v>65672.632187280105</v>
      </c>
      <c r="BQ105" s="5">
        <f t="shared" si="55"/>
        <v>25110.12407160709</v>
      </c>
      <c r="BR105" s="5">
        <f t="shared" si="56"/>
        <v>11307.870442842928</v>
      </c>
      <c r="BS105" s="5">
        <f t="shared" si="57"/>
        <v>2799.1613719168563</v>
      </c>
      <c r="BT105" s="5">
        <f t="shared" si="58"/>
        <v>1707.4884368692824</v>
      </c>
      <c r="BX105" s="3">
        <f t="shared" si="31"/>
        <v>473552.34357480065</v>
      </c>
      <c r="BY105" s="3">
        <f t="shared" si="31"/>
        <v>173483.51396625332</v>
      </c>
      <c r="BZ105" s="3">
        <f t="shared" si="31"/>
        <v>64922.632187280105</v>
      </c>
      <c r="CA105" s="3">
        <f t="shared" si="31"/>
        <v>24360.12407160709</v>
      </c>
      <c r="CB105" s="3">
        <f t="shared" si="31"/>
        <v>10557.870442842928</v>
      </c>
      <c r="CC105" s="3">
        <f t="shared" si="31"/>
        <v>2049.1613719168563</v>
      </c>
      <c r="CD105" s="3">
        <f t="shared" si="63"/>
        <v>957.4884368692824</v>
      </c>
      <c r="CE105" s="3"/>
      <c r="CF105" s="3"/>
    </row>
    <row r="106" spans="1:84" x14ac:dyDescent="0.3">
      <c r="A106">
        <v>102</v>
      </c>
      <c r="B106" t="s">
        <v>53</v>
      </c>
      <c r="C106">
        <v>8.5</v>
      </c>
      <c r="D106">
        <v>0</v>
      </c>
      <c r="E106">
        <v>60</v>
      </c>
      <c r="F106">
        <v>0.6</v>
      </c>
      <c r="G106">
        <v>8</v>
      </c>
      <c r="H106">
        <v>28.6980454971557</v>
      </c>
      <c r="I106">
        <v>79.716793047654704</v>
      </c>
      <c r="J106">
        <v>64.636121274506905</v>
      </c>
      <c r="K106">
        <v>196.693302875966</v>
      </c>
      <c r="L106">
        <v>1326.58431640651</v>
      </c>
      <c r="M106">
        <v>13265.8431640651</v>
      </c>
      <c r="N106">
        <v>2341.02002797761</v>
      </c>
      <c r="O106">
        <v>23410.200279776102</v>
      </c>
      <c r="Q106" s="3">
        <f t="shared" si="35"/>
        <v>28.698045497155704</v>
      </c>
      <c r="R106" s="3">
        <f t="shared" si="36"/>
        <v>79.716793047654733</v>
      </c>
      <c r="S106" s="3">
        <f t="shared" si="37"/>
        <v>70.809589035347628</v>
      </c>
      <c r="T106" s="3">
        <f t="shared" si="38"/>
        <v>196.69330287596563</v>
      </c>
      <c r="U106" s="3">
        <f t="shared" si="39"/>
        <v>1326.5843164065116</v>
      </c>
      <c r="V106" s="3">
        <f t="shared" si="40"/>
        <v>13265.843164065116</v>
      </c>
      <c r="W106" s="3">
        <f t="shared" si="41"/>
        <v>2341.0200279776054</v>
      </c>
      <c r="X106" s="3">
        <f t="shared" si="42"/>
        <v>23410.200279776054</v>
      </c>
      <c r="Z106">
        <f t="shared" si="33"/>
        <v>1.0000000000000002</v>
      </c>
      <c r="AA106">
        <f t="shared" si="61"/>
        <v>1.0000000000000004</v>
      </c>
      <c r="AB106">
        <f t="shared" si="61"/>
        <v>1.0955111111111118</v>
      </c>
      <c r="AC106">
        <f t="shared" si="61"/>
        <v>0.99999999999999811</v>
      </c>
      <c r="AD106">
        <f t="shared" si="61"/>
        <v>1.0000000000000011</v>
      </c>
      <c r="AE106">
        <f t="shared" si="61"/>
        <v>1.0000000000000013</v>
      </c>
      <c r="AF106">
        <f t="shared" si="61"/>
        <v>0.99999999999999811</v>
      </c>
      <c r="AG106">
        <f t="shared" si="61"/>
        <v>0.999999999999998</v>
      </c>
      <c r="AI106">
        <f t="shared" si="44"/>
        <v>0</v>
      </c>
      <c r="AJ106" s="5">
        <f t="shared" si="60"/>
        <v>-31.301954502844296</v>
      </c>
      <c r="AK106" s="5">
        <f t="shared" si="60"/>
        <v>19.716793047654733</v>
      </c>
      <c r="AL106" s="5">
        <f t="shared" si="60"/>
        <v>10.809589035347628</v>
      </c>
      <c r="AM106" s="5">
        <f t="shared" si="60"/>
        <v>136.69330287596563</v>
      </c>
      <c r="AN106" s="5">
        <f t="shared" si="60"/>
        <v>1266.5843164065116</v>
      </c>
      <c r="AO106" s="5">
        <f t="shared" si="60"/>
        <v>13205.843164065116</v>
      </c>
      <c r="AP106" s="5">
        <f t="shared" si="60"/>
        <v>2281.0200279776054</v>
      </c>
      <c r="AQ106" s="5">
        <f t="shared" si="60"/>
        <v>23350.200279776054</v>
      </c>
      <c r="AR106" s="5"/>
      <c r="AT106" s="5">
        <f t="shared" si="45"/>
        <v>1594.3358609530947</v>
      </c>
      <c r="AU106" s="5">
        <f t="shared" si="46"/>
        <v>585.67439790113679</v>
      </c>
      <c r="AV106" s="5">
        <f t="shared" si="47"/>
        <v>220.75419613196698</v>
      </c>
      <c r="AW106" s="5">
        <f t="shared" si="48"/>
        <v>84.406016168104998</v>
      </c>
      <c r="AX106" s="5">
        <f t="shared" si="49"/>
        <v>38.010656287623441</v>
      </c>
      <c r="AY106" s="5">
        <f t="shared" si="50"/>
        <v>9.4091952449690819</v>
      </c>
      <c r="AZ106" s="5">
        <f t="shared" si="51"/>
        <v>5.7396090994311404</v>
      </c>
      <c r="BD106" s="5">
        <f t="shared" si="62"/>
        <v>1534.3358609530947</v>
      </c>
      <c r="BE106" s="5">
        <f t="shared" si="62"/>
        <v>525.67439790113679</v>
      </c>
      <c r="BF106" s="5">
        <f t="shared" si="62"/>
        <v>160.75419613196698</v>
      </c>
      <c r="BG106" s="5">
        <f t="shared" si="62"/>
        <v>24.406016168104998</v>
      </c>
      <c r="BH106" s="5">
        <f t="shared" si="62"/>
        <v>-21.989343712376559</v>
      </c>
      <c r="BI106" s="5">
        <f t="shared" si="62"/>
        <v>-50.590804755030916</v>
      </c>
      <c r="BJ106" s="5">
        <f t="shared" si="62"/>
        <v>-54.260390900568858</v>
      </c>
      <c r="BK106" s="3"/>
      <c r="BL106" s="3"/>
      <c r="BN106" s="5">
        <f t="shared" si="52"/>
        <v>3933.866057519313</v>
      </c>
      <c r="BO106" s="5">
        <f t="shared" si="53"/>
        <v>1445.0936537826049</v>
      </c>
      <c r="BP106" s="5">
        <f t="shared" si="54"/>
        <v>544.68914642575112</v>
      </c>
      <c r="BQ106" s="5">
        <f t="shared" si="55"/>
        <v>208.26349716278716</v>
      </c>
      <c r="BR106" s="5">
        <f t="shared" si="56"/>
        <v>93.78753514615579</v>
      </c>
      <c r="BS106" s="5">
        <f t="shared" si="57"/>
        <v>23.216258700113979</v>
      </c>
      <c r="BT106" s="5">
        <f t="shared" si="58"/>
        <v>14.161917807069527</v>
      </c>
      <c r="BX106" s="3">
        <f t="shared" ref="BX106:CC113" si="64">BN106-$E106</f>
        <v>3873.866057519313</v>
      </c>
      <c r="BY106" s="3">
        <f t="shared" si="64"/>
        <v>1385.0936537826049</v>
      </c>
      <c r="BZ106" s="3">
        <f t="shared" si="64"/>
        <v>484.68914642575112</v>
      </c>
      <c r="CA106" s="3">
        <f t="shared" si="64"/>
        <v>148.26349716278716</v>
      </c>
      <c r="CB106" s="3">
        <f t="shared" si="64"/>
        <v>33.78753514615579</v>
      </c>
      <c r="CC106" s="3">
        <f t="shared" si="64"/>
        <v>-36.783741299886017</v>
      </c>
      <c r="CD106" s="3">
        <f t="shared" si="63"/>
        <v>-45.838082192930472</v>
      </c>
      <c r="CE106" s="3"/>
      <c r="CF106" s="3"/>
    </row>
    <row r="107" spans="1:84" x14ac:dyDescent="0.3">
      <c r="A107">
        <v>103</v>
      </c>
      <c r="B107" t="s">
        <v>53</v>
      </c>
      <c r="C107">
        <v>8.5</v>
      </c>
      <c r="D107">
        <v>0</v>
      </c>
      <c r="E107">
        <v>100</v>
      </c>
      <c r="F107">
        <v>0.88</v>
      </c>
      <c r="G107">
        <v>8</v>
      </c>
      <c r="H107">
        <v>61.732684536103903</v>
      </c>
      <c r="I107">
        <v>171.479679266955</v>
      </c>
      <c r="J107">
        <v>139.03947865271701</v>
      </c>
      <c r="K107">
        <v>423.109149297633</v>
      </c>
      <c r="L107">
        <v>1576.1111791482699</v>
      </c>
      <c r="M107">
        <v>15761.111791482699</v>
      </c>
      <c r="N107">
        <v>2626.0594627066298</v>
      </c>
      <c r="O107">
        <v>26260.594627066301</v>
      </c>
      <c r="Q107" s="3">
        <f t="shared" si="35"/>
        <v>61.732684536103847</v>
      </c>
      <c r="R107" s="3">
        <f t="shared" si="36"/>
        <v>171.47967926695512</v>
      </c>
      <c r="S107" s="3">
        <f t="shared" si="37"/>
        <v>152.31929374714784</v>
      </c>
      <c r="T107" s="3">
        <f t="shared" si="38"/>
        <v>423.10914929763288</v>
      </c>
      <c r="U107" s="3">
        <f t="shared" si="39"/>
        <v>1576.111179148272</v>
      </c>
      <c r="V107" s="3">
        <f t="shared" si="40"/>
        <v>15761.111791482721</v>
      </c>
      <c r="W107" s="3">
        <f t="shared" si="41"/>
        <v>2626.0594627066298</v>
      </c>
      <c r="X107" s="3">
        <f t="shared" si="42"/>
        <v>26260.594627066297</v>
      </c>
      <c r="Z107">
        <f t="shared" si="33"/>
        <v>0.99999999999999911</v>
      </c>
      <c r="AA107">
        <f t="shared" si="61"/>
        <v>1.0000000000000007</v>
      </c>
      <c r="AB107">
        <f t="shared" si="61"/>
        <v>1.0955111111111127</v>
      </c>
      <c r="AC107">
        <f t="shared" si="61"/>
        <v>0.99999999999999978</v>
      </c>
      <c r="AD107">
        <f t="shared" si="61"/>
        <v>1.0000000000000013</v>
      </c>
      <c r="AE107">
        <f t="shared" si="61"/>
        <v>1.0000000000000013</v>
      </c>
      <c r="AF107">
        <f t="shared" si="61"/>
        <v>1</v>
      </c>
      <c r="AG107">
        <f t="shared" si="61"/>
        <v>0.99999999999999989</v>
      </c>
      <c r="AI107">
        <f t="shared" si="44"/>
        <v>0</v>
      </c>
      <c r="AJ107" s="5">
        <f t="shared" si="60"/>
        <v>-38.267315463896153</v>
      </c>
      <c r="AK107" s="5">
        <f t="shared" si="60"/>
        <v>71.479679266955117</v>
      </c>
      <c r="AL107" s="5">
        <f t="shared" si="60"/>
        <v>52.319293747147839</v>
      </c>
      <c r="AM107" s="5">
        <f t="shared" si="60"/>
        <v>323.10914929763288</v>
      </c>
      <c r="AN107" s="5">
        <f t="shared" si="60"/>
        <v>1476.111179148272</v>
      </c>
      <c r="AO107" s="5">
        <f t="shared" si="60"/>
        <v>15661.111791482721</v>
      </c>
      <c r="AP107" s="5">
        <f t="shared" si="60"/>
        <v>2526.0594627066298</v>
      </c>
      <c r="AQ107" s="5">
        <f t="shared" si="60"/>
        <v>26160.594627066297</v>
      </c>
      <c r="AR107" s="5"/>
      <c r="AT107" s="5">
        <f t="shared" si="45"/>
        <v>3429.5935853391024</v>
      </c>
      <c r="AU107" s="5">
        <f t="shared" si="46"/>
        <v>1259.8507048184456</v>
      </c>
      <c r="AV107" s="5">
        <f t="shared" si="47"/>
        <v>474.86680412387574</v>
      </c>
      <c r="AW107" s="5">
        <f t="shared" si="48"/>
        <v>181.56671922383481</v>
      </c>
      <c r="AX107" s="5">
        <f t="shared" si="49"/>
        <v>81.765145080932228</v>
      </c>
      <c r="AY107" s="5">
        <f t="shared" si="50"/>
        <v>20.240224438066832</v>
      </c>
      <c r="AZ107" s="5">
        <f t="shared" si="51"/>
        <v>12.346536907220768</v>
      </c>
      <c r="BD107" s="5">
        <f t="shared" si="62"/>
        <v>3329.5935853391024</v>
      </c>
      <c r="BE107" s="5">
        <f t="shared" si="62"/>
        <v>1159.8507048184456</v>
      </c>
      <c r="BF107" s="5">
        <f t="shared" si="62"/>
        <v>374.86680412387574</v>
      </c>
      <c r="BG107" s="5">
        <f t="shared" si="62"/>
        <v>81.566719223834809</v>
      </c>
      <c r="BH107" s="5">
        <f t="shared" si="62"/>
        <v>-18.234854919067772</v>
      </c>
      <c r="BI107" s="5">
        <f t="shared" si="62"/>
        <v>-79.759775561933168</v>
      </c>
      <c r="BJ107" s="5">
        <f t="shared" si="62"/>
        <v>-87.653463092779234</v>
      </c>
      <c r="BK107" s="3"/>
      <c r="BL107" s="3"/>
      <c r="BN107" s="5">
        <f t="shared" si="52"/>
        <v>8462.1829859526588</v>
      </c>
      <c r="BO107" s="5">
        <f t="shared" si="53"/>
        <v>3108.5570152479154</v>
      </c>
      <c r="BP107" s="5">
        <f t="shared" si="54"/>
        <v>1171.6868749780606</v>
      </c>
      <c r="BQ107" s="5">
        <f t="shared" si="55"/>
        <v>447.99792278572897</v>
      </c>
      <c r="BR107" s="5">
        <f t="shared" si="56"/>
        <v>201.74740893661965</v>
      </c>
      <c r="BS107" s="5">
        <f t="shared" si="57"/>
        <v>49.940752048245194</v>
      </c>
      <c r="BT107" s="5">
        <f t="shared" si="58"/>
        <v>30.463858749429569</v>
      </c>
      <c r="BX107" s="3">
        <f t="shared" si="64"/>
        <v>8362.1829859526588</v>
      </c>
      <c r="BY107" s="3">
        <f t="shared" si="64"/>
        <v>3008.5570152479154</v>
      </c>
      <c r="BZ107" s="3">
        <f t="shared" si="64"/>
        <v>1071.6868749780606</v>
      </c>
      <c r="CA107" s="3">
        <f t="shared" si="64"/>
        <v>347.99792278572897</v>
      </c>
      <c r="CB107" s="3">
        <f t="shared" si="64"/>
        <v>101.74740893661965</v>
      </c>
      <c r="CC107" s="3">
        <f t="shared" si="64"/>
        <v>-50.059247951754806</v>
      </c>
      <c r="CD107" s="3">
        <f t="shared" si="63"/>
        <v>-69.536141250570438</v>
      </c>
      <c r="CE107" s="3"/>
      <c r="CF107" s="3"/>
    </row>
    <row r="108" spans="1:84" x14ac:dyDescent="0.3">
      <c r="A108">
        <v>104</v>
      </c>
      <c r="B108" t="s">
        <v>53</v>
      </c>
      <c r="C108">
        <v>8.5</v>
      </c>
      <c r="D108">
        <v>0</v>
      </c>
      <c r="E108">
        <v>100</v>
      </c>
      <c r="F108">
        <v>0.6</v>
      </c>
      <c r="G108">
        <v>8</v>
      </c>
      <c r="H108">
        <v>28.6980454971557</v>
      </c>
      <c r="I108">
        <v>79.716793047654704</v>
      </c>
      <c r="J108">
        <v>64.636121274506905</v>
      </c>
      <c r="K108">
        <v>196.693302875966</v>
      </c>
      <c r="L108">
        <v>1326.58431640651</v>
      </c>
      <c r="M108">
        <v>13265.8431640651</v>
      </c>
      <c r="N108">
        <v>2341.02002797761</v>
      </c>
      <c r="O108">
        <v>23410.200279776102</v>
      </c>
      <c r="Q108" s="3">
        <f t="shared" si="35"/>
        <v>28.698045497155704</v>
      </c>
      <c r="R108" s="3">
        <f t="shared" si="36"/>
        <v>79.716793047654733</v>
      </c>
      <c r="S108" s="3">
        <f t="shared" si="37"/>
        <v>70.809589035347628</v>
      </c>
      <c r="T108" s="3">
        <f t="shared" si="38"/>
        <v>196.69330287596563</v>
      </c>
      <c r="U108" s="3">
        <f t="shared" si="39"/>
        <v>1326.5843164065116</v>
      </c>
      <c r="V108" s="3">
        <f t="shared" si="40"/>
        <v>13265.843164065116</v>
      </c>
      <c r="W108" s="3">
        <f t="shared" si="41"/>
        <v>2341.0200279776054</v>
      </c>
      <c r="X108" s="3">
        <f t="shared" si="42"/>
        <v>23410.200279776054</v>
      </c>
      <c r="Z108">
        <f t="shared" si="33"/>
        <v>1.0000000000000002</v>
      </c>
      <c r="AA108">
        <f t="shared" si="61"/>
        <v>1.0000000000000004</v>
      </c>
      <c r="AB108">
        <f t="shared" si="61"/>
        <v>1.0955111111111118</v>
      </c>
      <c r="AC108">
        <f t="shared" si="61"/>
        <v>0.99999999999999811</v>
      </c>
      <c r="AD108">
        <f t="shared" si="61"/>
        <v>1.0000000000000011</v>
      </c>
      <c r="AE108">
        <f t="shared" si="61"/>
        <v>1.0000000000000013</v>
      </c>
      <c r="AF108">
        <f t="shared" si="61"/>
        <v>0.99999999999999811</v>
      </c>
      <c r="AG108">
        <f t="shared" si="61"/>
        <v>0.999999999999998</v>
      </c>
      <c r="AI108">
        <f t="shared" si="44"/>
        <v>0</v>
      </c>
      <c r="AJ108" s="5">
        <f t="shared" si="60"/>
        <v>-71.301954502844296</v>
      </c>
      <c r="AK108" s="5">
        <f t="shared" si="60"/>
        <v>-20.283206952345267</v>
      </c>
      <c r="AL108" s="5">
        <f t="shared" si="60"/>
        <v>-29.190410964652372</v>
      </c>
      <c r="AM108" s="5">
        <f t="shared" si="60"/>
        <v>96.693302875965628</v>
      </c>
      <c r="AN108" s="5">
        <f t="shared" si="60"/>
        <v>1226.5843164065116</v>
      </c>
      <c r="AO108" s="5">
        <f t="shared" si="60"/>
        <v>13165.843164065116</v>
      </c>
      <c r="AP108" s="5">
        <f t="shared" si="60"/>
        <v>2241.0200279776054</v>
      </c>
      <c r="AQ108" s="5">
        <f t="shared" si="60"/>
        <v>23310.200279776054</v>
      </c>
      <c r="AR108" s="5"/>
      <c r="AT108" s="5">
        <f t="shared" si="45"/>
        <v>1594.3358609530947</v>
      </c>
      <c r="AU108" s="5">
        <f t="shared" si="46"/>
        <v>585.67439790113679</v>
      </c>
      <c r="AV108" s="5">
        <f t="shared" si="47"/>
        <v>220.75419613196698</v>
      </c>
      <c r="AW108" s="5">
        <f t="shared" si="48"/>
        <v>84.406016168104998</v>
      </c>
      <c r="AX108" s="5">
        <f t="shared" si="49"/>
        <v>38.010656287623441</v>
      </c>
      <c r="AY108" s="5">
        <f t="shared" si="50"/>
        <v>9.4091952449690819</v>
      </c>
      <c r="AZ108" s="5">
        <f t="shared" si="51"/>
        <v>5.7396090994311404</v>
      </c>
      <c r="BD108" s="5">
        <f t="shared" si="62"/>
        <v>1494.3358609530947</v>
      </c>
      <c r="BE108" s="5">
        <f t="shared" si="62"/>
        <v>485.67439790113679</v>
      </c>
      <c r="BF108" s="5">
        <f t="shared" si="62"/>
        <v>120.75419613196698</v>
      </c>
      <c r="BG108" s="5">
        <f t="shared" si="62"/>
        <v>-15.593983831895002</v>
      </c>
      <c r="BH108" s="5">
        <f t="shared" si="62"/>
        <v>-61.989343712376559</v>
      </c>
      <c r="BI108" s="5">
        <f t="shared" si="62"/>
        <v>-90.590804755030916</v>
      </c>
      <c r="BJ108" s="5">
        <f t="shared" si="62"/>
        <v>-94.260390900568865</v>
      </c>
      <c r="BK108" s="3"/>
      <c r="BL108" s="3"/>
      <c r="BN108" s="5">
        <f t="shared" si="52"/>
        <v>3933.866057519313</v>
      </c>
      <c r="BO108" s="5">
        <f t="shared" si="53"/>
        <v>1445.0936537826049</v>
      </c>
      <c r="BP108" s="5">
        <f t="shared" si="54"/>
        <v>544.68914642575112</v>
      </c>
      <c r="BQ108" s="5">
        <f t="shared" si="55"/>
        <v>208.26349716278716</v>
      </c>
      <c r="BR108" s="5">
        <f t="shared" si="56"/>
        <v>93.78753514615579</v>
      </c>
      <c r="BS108" s="5">
        <f t="shared" si="57"/>
        <v>23.216258700113979</v>
      </c>
      <c r="BT108" s="5">
        <f t="shared" si="58"/>
        <v>14.161917807069527</v>
      </c>
      <c r="BX108" s="3">
        <f t="shared" si="64"/>
        <v>3833.866057519313</v>
      </c>
      <c r="BY108" s="3">
        <f t="shared" si="64"/>
        <v>1345.0936537826049</v>
      </c>
      <c r="BZ108" s="3">
        <f t="shared" si="64"/>
        <v>444.68914642575112</v>
      </c>
      <c r="CA108" s="3">
        <f t="shared" si="64"/>
        <v>108.26349716278716</v>
      </c>
      <c r="CB108" s="3">
        <f t="shared" si="64"/>
        <v>-6.2124648538442102</v>
      </c>
      <c r="CC108" s="3">
        <f t="shared" si="64"/>
        <v>-76.783741299886017</v>
      </c>
      <c r="CD108" s="3">
        <f t="shared" si="63"/>
        <v>-85.838082192930472</v>
      </c>
      <c r="CE108" s="3"/>
      <c r="CF108" s="3"/>
    </row>
    <row r="109" spans="1:84" x14ac:dyDescent="0.3">
      <c r="A109">
        <v>105</v>
      </c>
      <c r="B109" t="s">
        <v>53</v>
      </c>
      <c r="C109">
        <v>8.5</v>
      </c>
      <c r="D109">
        <v>0</v>
      </c>
      <c r="E109">
        <v>100</v>
      </c>
      <c r="F109">
        <v>0.2</v>
      </c>
      <c r="G109">
        <v>8</v>
      </c>
      <c r="H109">
        <v>3.1886717219061902</v>
      </c>
      <c r="I109">
        <v>8.8574214497394195</v>
      </c>
      <c r="J109">
        <v>7.1817912527230003</v>
      </c>
      <c r="K109">
        <v>21.854811430662899</v>
      </c>
      <c r="L109">
        <v>928.63100310140101</v>
      </c>
      <c r="M109">
        <v>9286.3100310140107</v>
      </c>
      <c r="N109">
        <v>1683.7156660575099</v>
      </c>
      <c r="O109">
        <v>16837.1566605751</v>
      </c>
      <c r="Q109" s="3">
        <f t="shared" si="35"/>
        <v>3.1886717219061906</v>
      </c>
      <c r="R109" s="3">
        <f t="shared" si="36"/>
        <v>8.8574214497394177</v>
      </c>
      <c r="S109" s="3">
        <f t="shared" si="37"/>
        <v>7.8677321150386286</v>
      </c>
      <c r="T109" s="3">
        <f t="shared" si="38"/>
        <v>21.854811430662856</v>
      </c>
      <c r="U109" s="3">
        <f t="shared" si="39"/>
        <v>928.63100310140123</v>
      </c>
      <c r="V109" s="3">
        <f t="shared" si="40"/>
        <v>9286.3100310140126</v>
      </c>
      <c r="W109" s="3">
        <f t="shared" si="41"/>
        <v>1683.7156660575142</v>
      </c>
      <c r="X109" s="3">
        <f t="shared" si="42"/>
        <v>16837.156660575143</v>
      </c>
      <c r="Z109">
        <f t="shared" si="33"/>
        <v>1.0000000000000002</v>
      </c>
      <c r="AA109">
        <f t="shared" si="61"/>
        <v>0.99999999999999978</v>
      </c>
      <c r="AB109">
        <f t="shared" si="61"/>
        <v>1.0955111111111104</v>
      </c>
      <c r="AC109">
        <f t="shared" si="61"/>
        <v>0.999999999999998</v>
      </c>
      <c r="AD109">
        <f t="shared" si="61"/>
        <v>1.0000000000000002</v>
      </c>
      <c r="AE109">
        <f t="shared" si="61"/>
        <v>1.0000000000000002</v>
      </c>
      <c r="AF109">
        <f t="shared" si="61"/>
        <v>1.0000000000000027</v>
      </c>
      <c r="AG109">
        <f t="shared" si="61"/>
        <v>1.0000000000000027</v>
      </c>
      <c r="AI109">
        <f t="shared" si="44"/>
        <v>0</v>
      </c>
      <c r="AJ109" s="5">
        <f t="shared" si="60"/>
        <v>-96.811328278093811</v>
      </c>
      <c r="AK109" s="5">
        <f t="shared" si="60"/>
        <v>-91.142578550260581</v>
      </c>
      <c r="AL109" s="5">
        <f t="shared" si="60"/>
        <v>-92.132267884961365</v>
      </c>
      <c r="AM109" s="5">
        <f t="shared" si="60"/>
        <v>-78.145188569337137</v>
      </c>
      <c r="AN109" s="5">
        <f t="shared" si="60"/>
        <v>828.63100310140123</v>
      </c>
      <c r="AO109" s="5">
        <f t="shared" si="60"/>
        <v>9186.3100310140126</v>
      </c>
      <c r="AP109" s="5">
        <f t="shared" si="60"/>
        <v>1583.7156660575142</v>
      </c>
      <c r="AQ109" s="5">
        <f t="shared" si="60"/>
        <v>16737.156660575143</v>
      </c>
      <c r="AR109" s="5"/>
      <c r="AT109" s="5">
        <f t="shared" si="45"/>
        <v>177.14842899478836</v>
      </c>
      <c r="AU109" s="5">
        <f t="shared" si="46"/>
        <v>65.07493310012633</v>
      </c>
      <c r="AV109" s="5">
        <f t="shared" si="47"/>
        <v>24.528244014663006</v>
      </c>
      <c r="AW109" s="5">
        <f t="shared" si="48"/>
        <v>9.3784462409005585</v>
      </c>
      <c r="AX109" s="5">
        <f t="shared" si="49"/>
        <v>4.2234062541803832</v>
      </c>
      <c r="AY109" s="5">
        <f t="shared" si="50"/>
        <v>1.0454661383298984</v>
      </c>
      <c r="AZ109" s="5">
        <f t="shared" si="51"/>
        <v>0.63773434438123799</v>
      </c>
      <c r="BD109" s="5">
        <f t="shared" si="62"/>
        <v>77.148428994788361</v>
      </c>
      <c r="BE109" s="5">
        <f t="shared" si="62"/>
        <v>-34.92506689987367</v>
      </c>
      <c r="BF109" s="5">
        <f t="shared" si="62"/>
        <v>-75.471755985336998</v>
      </c>
      <c r="BG109" s="5">
        <f t="shared" si="62"/>
        <v>-90.621553759099442</v>
      </c>
      <c r="BH109" s="5">
        <f t="shared" si="62"/>
        <v>-95.776593745819611</v>
      </c>
      <c r="BI109" s="5">
        <f t="shared" si="62"/>
        <v>-98.9545338616701</v>
      </c>
      <c r="BJ109" s="5">
        <f t="shared" si="62"/>
        <v>-99.362265655618756</v>
      </c>
      <c r="BK109" s="3"/>
      <c r="BL109" s="3"/>
      <c r="BN109" s="5">
        <f t="shared" si="52"/>
        <v>437.09622861325715</v>
      </c>
      <c r="BO109" s="5">
        <f t="shared" si="53"/>
        <v>160.5659615314006</v>
      </c>
      <c r="BP109" s="5">
        <f t="shared" si="54"/>
        <v>60.521016269527927</v>
      </c>
      <c r="BQ109" s="5">
        <f t="shared" si="55"/>
        <v>23.140388573643026</v>
      </c>
      <c r="BR109" s="5">
        <f t="shared" si="56"/>
        <v>10.420837238461759</v>
      </c>
      <c r="BS109" s="5">
        <f t="shared" si="57"/>
        <v>2.579584300012665</v>
      </c>
      <c r="BT109" s="5">
        <f t="shared" si="58"/>
        <v>1.5735464230077258</v>
      </c>
      <c r="BX109" s="3">
        <f t="shared" si="64"/>
        <v>337.09622861325715</v>
      </c>
      <c r="BY109" s="3">
        <f t="shared" si="64"/>
        <v>60.565961531400603</v>
      </c>
      <c r="BZ109" s="3">
        <f t="shared" si="64"/>
        <v>-39.478983730472073</v>
      </c>
      <c r="CA109" s="3">
        <f t="shared" si="64"/>
        <v>-76.859611426356977</v>
      </c>
      <c r="CB109" s="3">
        <f t="shared" si="64"/>
        <v>-89.579162761538242</v>
      </c>
      <c r="CC109" s="3">
        <f t="shared" si="64"/>
        <v>-97.420415699987331</v>
      </c>
      <c r="CD109" s="3">
        <f t="shared" si="63"/>
        <v>-98.426453576992273</v>
      </c>
      <c r="CE109" s="3"/>
      <c r="CF109" s="3"/>
    </row>
    <row r="110" spans="1:84" x14ac:dyDescent="0.3">
      <c r="A110">
        <v>106</v>
      </c>
      <c r="B110" t="s">
        <v>95</v>
      </c>
      <c r="C110">
        <v>8.5</v>
      </c>
      <c r="D110">
        <v>0</v>
      </c>
      <c r="E110">
        <v>62.5</v>
      </c>
      <c r="F110">
        <v>0.2</v>
      </c>
      <c r="G110">
        <v>8</v>
      </c>
      <c r="H110">
        <v>3.1886717219061902</v>
      </c>
      <c r="I110">
        <v>8.8574214497394195</v>
      </c>
      <c r="J110">
        <v>7.1817912527230003</v>
      </c>
      <c r="K110">
        <v>21.854811430662899</v>
      </c>
      <c r="L110">
        <v>928.63100310140101</v>
      </c>
      <c r="M110">
        <v>9286.3100310140107</v>
      </c>
      <c r="N110">
        <v>1683.7156660575099</v>
      </c>
      <c r="O110">
        <v>16837.1566605751</v>
      </c>
      <c r="Q110" s="3">
        <f t="shared" si="35"/>
        <v>3.1886717219061906</v>
      </c>
      <c r="R110" s="3">
        <f t="shared" si="36"/>
        <v>8.8574214497394177</v>
      </c>
      <c r="S110" s="3">
        <f t="shared" si="37"/>
        <v>7.8677321150386286</v>
      </c>
      <c r="T110" s="3">
        <f t="shared" si="38"/>
        <v>21.854811430662856</v>
      </c>
      <c r="U110" s="3">
        <f t="shared" si="39"/>
        <v>928.63100310140123</v>
      </c>
      <c r="V110" s="3">
        <f t="shared" si="40"/>
        <v>9286.3100310140126</v>
      </c>
      <c r="W110" s="3">
        <f t="shared" si="41"/>
        <v>1683.7156660575142</v>
      </c>
      <c r="X110" s="3">
        <f t="shared" si="42"/>
        <v>16837.156660575143</v>
      </c>
      <c r="Z110">
        <f t="shared" si="33"/>
        <v>1.0000000000000002</v>
      </c>
      <c r="AA110">
        <f t="shared" si="61"/>
        <v>0.99999999999999978</v>
      </c>
      <c r="AB110">
        <f t="shared" si="61"/>
        <v>1.0955111111111104</v>
      </c>
      <c r="AC110">
        <f t="shared" si="61"/>
        <v>0.999999999999998</v>
      </c>
      <c r="AD110">
        <f t="shared" si="61"/>
        <v>1.0000000000000002</v>
      </c>
      <c r="AE110">
        <f t="shared" si="61"/>
        <v>1.0000000000000002</v>
      </c>
      <c r="AF110">
        <f t="shared" si="61"/>
        <v>1.0000000000000027</v>
      </c>
      <c r="AG110">
        <f t="shared" si="61"/>
        <v>1.0000000000000027</v>
      </c>
      <c r="AI110">
        <f t="shared" si="44"/>
        <v>0</v>
      </c>
      <c r="AJ110" s="5">
        <f t="shared" si="60"/>
        <v>-59.311328278093811</v>
      </c>
      <c r="AK110" s="5">
        <f t="shared" si="60"/>
        <v>-53.642578550260581</v>
      </c>
      <c r="AL110" s="5">
        <f t="shared" si="60"/>
        <v>-54.632267884961372</v>
      </c>
      <c r="AM110" s="5">
        <f t="shared" si="60"/>
        <v>-40.645188569337144</v>
      </c>
      <c r="AN110" s="5">
        <f t="shared" si="60"/>
        <v>866.13100310140123</v>
      </c>
      <c r="AO110" s="5">
        <f t="shared" si="60"/>
        <v>9223.8100310140126</v>
      </c>
      <c r="AP110" s="5">
        <f t="shared" si="60"/>
        <v>1621.2156660575142</v>
      </c>
      <c r="AQ110" s="5">
        <f t="shared" si="60"/>
        <v>16774.656660575143</v>
      </c>
      <c r="AR110" s="5"/>
      <c r="AT110" s="5">
        <f t="shared" si="45"/>
        <v>177.14842899478836</v>
      </c>
      <c r="AU110" s="5">
        <f t="shared" si="46"/>
        <v>65.07493310012633</v>
      </c>
      <c r="AV110" s="5">
        <f t="shared" si="47"/>
        <v>24.528244014663006</v>
      </c>
      <c r="AW110" s="5">
        <f t="shared" si="48"/>
        <v>9.3784462409005585</v>
      </c>
      <c r="AX110" s="5">
        <f t="shared" si="49"/>
        <v>4.2234062541803832</v>
      </c>
      <c r="AY110" s="5">
        <f t="shared" si="50"/>
        <v>1.0454661383298984</v>
      </c>
      <c r="AZ110" s="5">
        <f t="shared" si="51"/>
        <v>0.63773434438123799</v>
      </c>
      <c r="BD110" s="5">
        <f t="shared" si="62"/>
        <v>114.64842899478836</v>
      </c>
      <c r="BE110" s="5">
        <f t="shared" si="62"/>
        <v>2.57493310012633</v>
      </c>
      <c r="BF110" s="5">
        <f t="shared" si="62"/>
        <v>-37.971755985336998</v>
      </c>
      <c r="BG110" s="5">
        <f t="shared" si="62"/>
        <v>-53.121553759099442</v>
      </c>
      <c r="BH110" s="5">
        <f t="shared" si="62"/>
        <v>-58.276593745819618</v>
      </c>
      <c r="BI110" s="5">
        <f t="shared" si="62"/>
        <v>-61.4545338616701</v>
      </c>
      <c r="BJ110" s="5">
        <f t="shared" si="62"/>
        <v>-61.862265655618764</v>
      </c>
      <c r="BK110" s="3"/>
      <c r="BL110" s="3"/>
      <c r="BN110" s="5">
        <f t="shared" si="52"/>
        <v>437.09622861325715</v>
      </c>
      <c r="BO110" s="5">
        <f t="shared" si="53"/>
        <v>160.5659615314006</v>
      </c>
      <c r="BP110" s="5">
        <f t="shared" si="54"/>
        <v>60.521016269527927</v>
      </c>
      <c r="BQ110" s="5">
        <f t="shared" si="55"/>
        <v>23.140388573643026</v>
      </c>
      <c r="BR110" s="5">
        <f t="shared" si="56"/>
        <v>10.420837238461759</v>
      </c>
      <c r="BS110" s="5">
        <f t="shared" si="57"/>
        <v>2.579584300012665</v>
      </c>
      <c r="BT110" s="5">
        <f t="shared" si="58"/>
        <v>1.5735464230077258</v>
      </c>
      <c r="BX110" s="3">
        <f t="shared" si="64"/>
        <v>374.59622861325715</v>
      </c>
      <c r="BY110" s="3">
        <f t="shared" si="64"/>
        <v>98.065961531400603</v>
      </c>
      <c r="BZ110" s="3">
        <f t="shared" si="64"/>
        <v>-1.9789837304720734</v>
      </c>
      <c r="CA110" s="3">
        <f t="shared" si="64"/>
        <v>-39.359611426356977</v>
      </c>
      <c r="CB110" s="3">
        <f t="shared" si="64"/>
        <v>-52.079162761538242</v>
      </c>
      <c r="CC110" s="3">
        <f t="shared" si="64"/>
        <v>-59.920415699987338</v>
      </c>
      <c r="CD110" s="3">
        <f t="shared" si="63"/>
        <v>-60.926453576992273</v>
      </c>
      <c r="CE110" s="3"/>
      <c r="CF110" s="3"/>
    </row>
    <row r="111" spans="1:84" x14ac:dyDescent="0.3">
      <c r="A111">
        <v>107</v>
      </c>
      <c r="B111" t="s">
        <v>95</v>
      </c>
      <c r="C111">
        <v>8.5</v>
      </c>
      <c r="D111">
        <v>0</v>
      </c>
      <c r="E111">
        <v>62.5</v>
      </c>
      <c r="F111">
        <v>0.13</v>
      </c>
      <c r="G111">
        <v>8</v>
      </c>
      <c r="H111">
        <v>1.3472138025053699</v>
      </c>
      <c r="I111">
        <v>3.7422605625148999</v>
      </c>
      <c r="J111">
        <v>3.0343068042754702</v>
      </c>
      <c r="K111">
        <v>9.2336578294550602</v>
      </c>
      <c r="L111">
        <v>853.06835829255101</v>
      </c>
      <c r="M111">
        <v>8530.6835829255106</v>
      </c>
      <c r="N111">
        <v>1479.59467548628</v>
      </c>
      <c r="O111">
        <v>14795.9467548628</v>
      </c>
      <c r="Q111" s="3">
        <f t="shared" si="35"/>
        <v>1.3472138025053653</v>
      </c>
      <c r="R111" s="3">
        <f t="shared" si="36"/>
        <v>3.742260562514903</v>
      </c>
      <c r="S111" s="3">
        <f t="shared" si="37"/>
        <v>3.3241168186038199</v>
      </c>
      <c r="T111" s="3">
        <f t="shared" si="38"/>
        <v>9.2336578294550549</v>
      </c>
      <c r="U111" s="3">
        <f t="shared" si="39"/>
        <v>853.06835829255067</v>
      </c>
      <c r="V111" s="3">
        <f t="shared" si="40"/>
        <v>8530.6835829255069</v>
      </c>
      <c r="W111" s="3">
        <f t="shared" si="41"/>
        <v>1479.5946754862796</v>
      </c>
      <c r="X111" s="3">
        <f t="shared" si="42"/>
        <v>14795.946754862794</v>
      </c>
      <c r="Z111">
        <f t="shared" si="33"/>
        <v>0.99999999999999656</v>
      </c>
      <c r="AA111">
        <f t="shared" si="61"/>
        <v>1.0000000000000009</v>
      </c>
      <c r="AB111">
        <f t="shared" si="61"/>
        <v>1.0955111111111093</v>
      </c>
      <c r="AC111">
        <f t="shared" si="61"/>
        <v>0.99999999999999944</v>
      </c>
      <c r="AD111">
        <f t="shared" si="61"/>
        <v>0.99999999999999956</v>
      </c>
      <c r="AE111">
        <f t="shared" si="61"/>
        <v>0.99999999999999956</v>
      </c>
      <c r="AF111">
        <f t="shared" si="61"/>
        <v>0.99999999999999967</v>
      </c>
      <c r="AG111">
        <f t="shared" si="61"/>
        <v>0.99999999999999967</v>
      </c>
      <c r="AI111">
        <f t="shared" si="44"/>
        <v>0</v>
      </c>
      <c r="AJ111" s="5">
        <f t="shared" si="60"/>
        <v>-61.152786197494635</v>
      </c>
      <c r="AK111" s="5">
        <f t="shared" si="60"/>
        <v>-58.7577394374851</v>
      </c>
      <c r="AL111" s="5">
        <f t="shared" si="60"/>
        <v>-59.175883181396181</v>
      </c>
      <c r="AM111" s="5">
        <f t="shared" si="60"/>
        <v>-53.266342170544945</v>
      </c>
      <c r="AN111" s="5">
        <f t="shared" si="60"/>
        <v>790.56835829255067</v>
      </c>
      <c r="AO111" s="5">
        <f t="shared" si="60"/>
        <v>8468.1835829255069</v>
      </c>
      <c r="AP111" s="5">
        <f t="shared" si="60"/>
        <v>1417.0946754862796</v>
      </c>
      <c r="AQ111" s="5">
        <f t="shared" si="60"/>
        <v>14733.446754862794</v>
      </c>
      <c r="AR111" s="5"/>
      <c r="AT111" s="5">
        <f t="shared" si="45"/>
        <v>74.845211250298064</v>
      </c>
      <c r="AU111" s="5">
        <f t="shared" si="46"/>
        <v>27.494159234803369</v>
      </c>
      <c r="AV111" s="5">
        <f t="shared" si="47"/>
        <v>10.363183096195117</v>
      </c>
      <c r="AW111" s="5">
        <f t="shared" si="48"/>
        <v>3.962393536780485</v>
      </c>
      <c r="AX111" s="5">
        <f t="shared" si="49"/>
        <v>1.7843891423912115</v>
      </c>
      <c r="AY111" s="5">
        <f t="shared" si="50"/>
        <v>0.44170944344438201</v>
      </c>
      <c r="AZ111" s="5">
        <f t="shared" si="51"/>
        <v>0.26944276050107302</v>
      </c>
      <c r="BD111" s="5">
        <f t="shared" si="62"/>
        <v>12.345211250298064</v>
      </c>
      <c r="BE111" s="5">
        <f t="shared" si="62"/>
        <v>-35.005840765196631</v>
      </c>
      <c r="BF111" s="5">
        <f t="shared" si="62"/>
        <v>-52.136816903804885</v>
      </c>
      <c r="BG111" s="5">
        <f t="shared" si="62"/>
        <v>-58.537606463219518</v>
      </c>
      <c r="BH111" s="5">
        <f t="shared" si="62"/>
        <v>-60.715610857608787</v>
      </c>
      <c r="BI111" s="5">
        <f t="shared" si="62"/>
        <v>-62.058290556555619</v>
      </c>
      <c r="BJ111" s="5">
        <f t="shared" si="62"/>
        <v>-62.230557239498928</v>
      </c>
      <c r="BK111" s="3"/>
      <c r="BL111" s="3"/>
      <c r="BN111" s="5">
        <f t="shared" si="52"/>
        <v>184.6731565891011</v>
      </c>
      <c r="BO111" s="5">
        <f t="shared" si="53"/>
        <v>67.839118747016741</v>
      </c>
      <c r="BP111" s="5">
        <f t="shared" si="54"/>
        <v>25.570129373875542</v>
      </c>
      <c r="BQ111" s="5">
        <f t="shared" si="55"/>
        <v>9.7768141723641762</v>
      </c>
      <c r="BR111" s="5">
        <f t="shared" si="56"/>
        <v>4.4028037332500922</v>
      </c>
      <c r="BS111" s="5">
        <f t="shared" si="57"/>
        <v>1.0898743667553508</v>
      </c>
      <c r="BT111" s="5">
        <f t="shared" si="58"/>
        <v>0.664823363720764</v>
      </c>
      <c r="BX111" s="3">
        <f t="shared" si="64"/>
        <v>122.1731565891011</v>
      </c>
      <c r="BY111" s="3">
        <f t="shared" si="64"/>
        <v>5.3391187470167409</v>
      </c>
      <c r="BZ111" s="3">
        <f t="shared" si="64"/>
        <v>-36.929870626124455</v>
      </c>
      <c r="CA111" s="3">
        <f t="shared" si="64"/>
        <v>-52.723185827635824</v>
      </c>
      <c r="CB111" s="3">
        <f t="shared" si="64"/>
        <v>-58.097196266749904</v>
      </c>
      <c r="CC111" s="3">
        <f t="shared" si="64"/>
        <v>-61.410125633244647</v>
      </c>
      <c r="CD111" s="3">
        <f t="shared" si="63"/>
        <v>-61.835176636279236</v>
      </c>
      <c r="CE111" s="3"/>
      <c r="CF111" s="3"/>
    </row>
    <row r="112" spans="1:84" x14ac:dyDescent="0.3">
      <c r="A112">
        <v>108</v>
      </c>
      <c r="B112" t="s">
        <v>74</v>
      </c>
      <c r="C112">
        <v>75</v>
      </c>
      <c r="D112">
        <v>0</v>
      </c>
      <c r="E112">
        <v>80</v>
      </c>
      <c r="F112">
        <v>0.25</v>
      </c>
      <c r="G112">
        <v>8</v>
      </c>
      <c r="H112">
        <v>387.89529489018798</v>
      </c>
      <c r="I112">
        <v>1077.4869302505199</v>
      </c>
      <c r="J112">
        <v>873.64999560049398</v>
      </c>
      <c r="K112">
        <v>2658.5924372292102</v>
      </c>
      <c r="L112">
        <v>76409.290952291994</v>
      </c>
      <c r="M112">
        <v>764092.90952292003</v>
      </c>
      <c r="N112">
        <v>140160.75623065</v>
      </c>
      <c r="O112">
        <v>1401607.5623065</v>
      </c>
      <c r="Q112" s="3">
        <f t="shared" si="35"/>
        <v>387.8952948901885</v>
      </c>
      <c r="R112" s="3">
        <f t="shared" si="36"/>
        <v>1077.4869302505235</v>
      </c>
      <c r="S112" s="3">
        <f t="shared" si="37"/>
        <v>957.09327740251456</v>
      </c>
      <c r="T112" s="3">
        <f t="shared" si="38"/>
        <v>2658.5924372292075</v>
      </c>
      <c r="U112" s="3">
        <f t="shared" si="39"/>
        <v>76409.290952292067</v>
      </c>
      <c r="V112" s="3">
        <f t="shared" si="40"/>
        <v>764092.90952292085</v>
      </c>
      <c r="W112" s="3">
        <f t="shared" si="41"/>
        <v>140160.75623064989</v>
      </c>
      <c r="X112" s="3">
        <f t="shared" si="42"/>
        <v>1401607.5623064989</v>
      </c>
      <c r="Z112">
        <f t="shared" si="33"/>
        <v>1.0000000000000013</v>
      </c>
      <c r="AA112">
        <f t="shared" si="61"/>
        <v>1.0000000000000033</v>
      </c>
      <c r="AB112">
        <f t="shared" si="61"/>
        <v>1.0955111111111111</v>
      </c>
      <c r="AC112">
        <f t="shared" si="61"/>
        <v>0.999999999999999</v>
      </c>
      <c r="AD112">
        <f t="shared" si="61"/>
        <v>1.0000000000000009</v>
      </c>
      <c r="AE112">
        <f t="shared" si="61"/>
        <v>1.0000000000000011</v>
      </c>
      <c r="AF112">
        <f t="shared" si="61"/>
        <v>0.99999999999999922</v>
      </c>
      <c r="AG112">
        <f t="shared" si="61"/>
        <v>0.99999999999999922</v>
      </c>
      <c r="AI112">
        <f t="shared" si="44"/>
        <v>0</v>
      </c>
      <c r="AJ112" s="5">
        <f t="shared" si="60"/>
        <v>307.8952948901885</v>
      </c>
      <c r="AK112" s="5">
        <f t="shared" si="60"/>
        <v>997.48693025052353</v>
      </c>
      <c r="AL112" s="5">
        <f t="shared" si="60"/>
        <v>877.09327740251456</v>
      </c>
      <c r="AM112" s="5">
        <f t="shared" si="60"/>
        <v>2578.5924372292075</v>
      </c>
      <c r="AN112" s="5">
        <f t="shared" si="60"/>
        <v>76329.290952292067</v>
      </c>
      <c r="AO112" s="5">
        <f t="shared" si="60"/>
        <v>764012.90952292085</v>
      </c>
      <c r="AP112" s="5">
        <f t="shared" si="60"/>
        <v>140080.75623064989</v>
      </c>
      <c r="AQ112" s="5">
        <f t="shared" si="60"/>
        <v>1401527.5623064989</v>
      </c>
      <c r="AR112" s="5"/>
      <c r="AT112" s="5">
        <f t="shared" si="45"/>
        <v>21549.738605010472</v>
      </c>
      <c r="AU112" s="5">
        <f t="shared" si="46"/>
        <v>7916.2305079630296</v>
      </c>
      <c r="AV112" s="5">
        <f t="shared" si="47"/>
        <v>2983.8099606937581</v>
      </c>
      <c r="AW112" s="5">
        <f t="shared" si="48"/>
        <v>1140.8685143829073</v>
      </c>
      <c r="AX112" s="5">
        <f t="shared" si="49"/>
        <v>513.76860250356083</v>
      </c>
      <c r="AY112" s="5">
        <f t="shared" si="50"/>
        <v>127.17878520989785</v>
      </c>
      <c r="AZ112" s="5">
        <f t="shared" si="51"/>
        <v>77.579058978037693</v>
      </c>
      <c r="BD112" s="5">
        <f t="shared" si="62"/>
        <v>21469.738605010472</v>
      </c>
      <c r="BE112" s="5">
        <f t="shared" si="62"/>
        <v>7836.2305079630296</v>
      </c>
      <c r="BF112" s="5">
        <f t="shared" si="62"/>
        <v>2903.8099606937581</v>
      </c>
      <c r="BG112" s="5">
        <f t="shared" si="62"/>
        <v>1060.8685143829073</v>
      </c>
      <c r="BH112" s="5">
        <f t="shared" si="62"/>
        <v>433.76860250356083</v>
      </c>
      <c r="BI112" s="5">
        <f t="shared" si="62"/>
        <v>47.178785209897853</v>
      </c>
      <c r="BJ112" s="5">
        <f t="shared" si="62"/>
        <v>-2.4209410219623066</v>
      </c>
      <c r="BK112" s="3"/>
      <c r="BL112" s="3"/>
      <c r="BN112" s="5">
        <f t="shared" si="52"/>
        <v>53171.848744584138</v>
      </c>
      <c r="BO112" s="5">
        <f t="shared" si="53"/>
        <v>19532.51586535744</v>
      </c>
      <c r="BP112" s="5">
        <f t="shared" si="54"/>
        <v>7362.255980019344</v>
      </c>
      <c r="BQ112" s="5">
        <f t="shared" si="55"/>
        <v>2814.9802276544542</v>
      </c>
      <c r="BR112" s="5">
        <f t="shared" si="56"/>
        <v>1267.6732151026681</v>
      </c>
      <c r="BS112" s="5">
        <f t="shared" si="57"/>
        <v>313.80107455820149</v>
      </c>
      <c r="BT112" s="5">
        <f t="shared" si="58"/>
        <v>191.41865548050291</v>
      </c>
      <c r="BX112" s="3">
        <f t="shared" si="64"/>
        <v>53091.848744584138</v>
      </c>
      <c r="BY112" s="3">
        <f t="shared" si="64"/>
        <v>19452.51586535744</v>
      </c>
      <c r="BZ112" s="3">
        <f t="shared" si="64"/>
        <v>7282.255980019344</v>
      </c>
      <c r="CA112" s="3">
        <f t="shared" si="64"/>
        <v>2734.9802276544542</v>
      </c>
      <c r="CB112" s="3">
        <f t="shared" si="64"/>
        <v>1187.6732151026681</v>
      </c>
      <c r="CC112" s="3">
        <f t="shared" si="64"/>
        <v>233.80107455820149</v>
      </c>
      <c r="CD112" s="3">
        <f t="shared" si="63"/>
        <v>111.41865548050291</v>
      </c>
      <c r="CE112" s="3"/>
      <c r="CF112" s="3"/>
    </row>
    <row r="113" spans="1:84" x14ac:dyDescent="0.3">
      <c r="A113">
        <v>109</v>
      </c>
      <c r="B113" t="s">
        <v>74</v>
      </c>
      <c r="C113">
        <v>75</v>
      </c>
      <c r="D113">
        <v>0</v>
      </c>
      <c r="E113">
        <v>80</v>
      </c>
      <c r="F113">
        <v>0.16</v>
      </c>
      <c r="G113">
        <v>8</v>
      </c>
      <c r="H113">
        <v>158.88191278702101</v>
      </c>
      <c r="I113">
        <v>441.33864663061502</v>
      </c>
      <c r="J113">
        <v>357.84703819796198</v>
      </c>
      <c r="K113">
        <v>1088.95946228908</v>
      </c>
      <c r="L113">
        <v>68955.212917795303</v>
      </c>
      <c r="M113">
        <v>689552.12917795405</v>
      </c>
      <c r="N113">
        <v>122597.164094241</v>
      </c>
      <c r="O113">
        <v>1225971.6409424101</v>
      </c>
      <c r="Q113" s="3">
        <f t="shared" si="35"/>
        <v>158.88191278702124</v>
      </c>
      <c r="R113" s="3">
        <f t="shared" si="36"/>
        <v>441.33864663061462</v>
      </c>
      <c r="S113" s="3">
        <f t="shared" si="37"/>
        <v>392.02540642407007</v>
      </c>
      <c r="T113" s="3">
        <f t="shared" si="38"/>
        <v>1088.9594622890836</v>
      </c>
      <c r="U113" s="3">
        <f t="shared" si="39"/>
        <v>68955.212917795347</v>
      </c>
      <c r="V113" s="3">
        <f t="shared" si="40"/>
        <v>689552.12917795358</v>
      </c>
      <c r="W113" s="3">
        <f t="shared" si="41"/>
        <v>122597.16409424126</v>
      </c>
      <c r="X113" s="3">
        <f t="shared" si="42"/>
        <v>1225971.6409424127</v>
      </c>
      <c r="Z113">
        <f t="shared" si="33"/>
        <v>1.0000000000000013</v>
      </c>
      <c r="AA113">
        <f t="shared" si="61"/>
        <v>0.99999999999999911</v>
      </c>
      <c r="AB113">
        <f t="shared" si="61"/>
        <v>1.0955111111111127</v>
      </c>
      <c r="AC113">
        <f t="shared" si="61"/>
        <v>1.0000000000000033</v>
      </c>
      <c r="AD113">
        <f t="shared" si="61"/>
        <v>1.0000000000000007</v>
      </c>
      <c r="AE113">
        <f t="shared" si="61"/>
        <v>0.99999999999999933</v>
      </c>
      <c r="AF113">
        <f t="shared" si="61"/>
        <v>1.0000000000000022</v>
      </c>
      <c r="AG113">
        <f t="shared" si="61"/>
        <v>1.000000000000002</v>
      </c>
      <c r="AI113" s="4">
        <f t="shared" si="44"/>
        <v>0</v>
      </c>
      <c r="AJ113" s="6">
        <f t="shared" si="60"/>
        <v>78.881912787021236</v>
      </c>
      <c r="AK113" s="6">
        <f t="shared" si="60"/>
        <v>361.33864663061462</v>
      </c>
      <c r="AL113" s="6">
        <f t="shared" si="60"/>
        <v>312.02540642407007</v>
      </c>
      <c r="AM113" s="6">
        <f t="shared" si="60"/>
        <v>1008.9594622890836</v>
      </c>
      <c r="AN113" s="6">
        <f t="shared" si="60"/>
        <v>68875.212917795347</v>
      </c>
      <c r="AO113" s="6">
        <f t="shared" si="60"/>
        <v>689472.12917795358</v>
      </c>
      <c r="AP113" s="6">
        <f t="shared" si="60"/>
        <v>122517.16409424126</v>
      </c>
      <c r="AQ113" s="6">
        <f t="shared" si="60"/>
        <v>1225891.6409424127</v>
      </c>
      <c r="AR113" s="6"/>
      <c r="AT113" s="5">
        <f t="shared" si="45"/>
        <v>8826.7729326122917</v>
      </c>
      <c r="AU113" s="5">
        <f t="shared" si="46"/>
        <v>3242.4880160616581</v>
      </c>
      <c r="AV113" s="5">
        <f t="shared" si="47"/>
        <v>1222.1685599001637</v>
      </c>
      <c r="AW113" s="5">
        <f t="shared" si="48"/>
        <v>467.29974349123893</v>
      </c>
      <c r="AX113" s="5">
        <f t="shared" si="49"/>
        <v>210.43961958545856</v>
      </c>
      <c r="AY113" s="5">
        <f t="shared" si="50"/>
        <v>52.092430421974179</v>
      </c>
      <c r="AZ113" s="5">
        <f t="shared" si="51"/>
        <v>31.776382557404251</v>
      </c>
      <c r="BC113" s="4"/>
      <c r="BD113" s="6">
        <f t="shared" si="62"/>
        <v>8746.7729326122917</v>
      </c>
      <c r="BE113" s="6">
        <f t="shared" si="62"/>
        <v>3162.4880160616581</v>
      </c>
      <c r="BF113" s="6">
        <f t="shared" si="62"/>
        <v>1142.1685599001637</v>
      </c>
      <c r="BG113" s="6">
        <f t="shared" si="62"/>
        <v>387.29974349123893</v>
      </c>
      <c r="BH113" s="6">
        <f t="shared" si="62"/>
        <v>130.43961958545856</v>
      </c>
      <c r="BI113" s="6">
        <f t="shared" si="62"/>
        <v>-27.907569578025821</v>
      </c>
      <c r="BJ113" s="6">
        <f t="shared" si="62"/>
        <v>-48.223617442595753</v>
      </c>
      <c r="BK113" s="24"/>
      <c r="BL113" s="24"/>
      <c r="BN113" s="5">
        <f t="shared" si="52"/>
        <v>21779.189245781672</v>
      </c>
      <c r="BO113" s="5">
        <f t="shared" si="53"/>
        <v>8000.5184984504103</v>
      </c>
      <c r="BP113" s="5">
        <f t="shared" si="54"/>
        <v>3015.5800494159243</v>
      </c>
      <c r="BQ113" s="5">
        <f t="shared" si="55"/>
        <v>1153.0159012472648</v>
      </c>
      <c r="BR113" s="5">
        <f t="shared" si="56"/>
        <v>519.23894890605311</v>
      </c>
      <c r="BS113" s="5">
        <f t="shared" si="57"/>
        <v>128.53292013903936</v>
      </c>
      <c r="BT113" s="5">
        <f t="shared" si="58"/>
        <v>78.405081284814017</v>
      </c>
      <c r="BW113" s="4"/>
      <c r="BX113" s="24">
        <f t="shared" si="64"/>
        <v>21699.189245781672</v>
      </c>
      <c r="BY113" s="24">
        <f t="shared" si="64"/>
        <v>7920.5184984504103</v>
      </c>
      <c r="BZ113" s="24">
        <f t="shared" si="64"/>
        <v>2935.5800494159243</v>
      </c>
      <c r="CA113" s="24">
        <f t="shared" si="64"/>
        <v>1073.0159012472648</v>
      </c>
      <c r="CB113" s="24">
        <f t="shared" si="64"/>
        <v>439.23894890605311</v>
      </c>
      <c r="CC113" s="24">
        <f t="shared" si="64"/>
        <v>48.532920139039362</v>
      </c>
      <c r="CD113" s="24">
        <f t="shared" si="63"/>
        <v>-1.5949187151859832</v>
      </c>
      <c r="CE113" s="24"/>
      <c r="CF113" s="24"/>
    </row>
    <row r="114" spans="1:84" x14ac:dyDescent="0.3">
      <c r="AI114" s="7" t="s">
        <v>119</v>
      </c>
      <c r="AJ114" s="5">
        <f>COUNTIF(AJ5:AJ113,"&gt;0")</f>
        <v>66</v>
      </c>
      <c r="AK114" s="5">
        <f t="shared" ref="AK114:AQ114" si="65">COUNTIF(AK5:AK113,"&gt;0")</f>
        <v>73</v>
      </c>
      <c r="AL114" s="5">
        <f t="shared" si="65"/>
        <v>73</v>
      </c>
      <c r="AM114" s="5">
        <f t="shared" si="65"/>
        <v>74</v>
      </c>
      <c r="AN114" s="5">
        <f t="shared" si="65"/>
        <v>92</v>
      </c>
      <c r="AO114" s="5">
        <f t="shared" si="65"/>
        <v>105</v>
      </c>
      <c r="AP114" s="5">
        <f t="shared" si="65"/>
        <v>92</v>
      </c>
      <c r="AQ114" s="5">
        <f t="shared" si="65"/>
        <v>105</v>
      </c>
      <c r="AR114" s="5"/>
      <c r="BC114" s="7" t="s">
        <v>119</v>
      </c>
      <c r="BD114" s="5">
        <f>COUNTIF(BD5:BD113,"&gt;0")</f>
        <v>84</v>
      </c>
      <c r="BE114" s="5">
        <f t="shared" ref="BE114:BJ114" si="66">COUNTIF(BE5:BE113,"&gt;0")</f>
        <v>80</v>
      </c>
      <c r="BF114" s="5">
        <f t="shared" si="66"/>
        <v>76</v>
      </c>
      <c r="BG114" s="5">
        <f t="shared" si="66"/>
        <v>73</v>
      </c>
      <c r="BH114" s="5">
        <f t="shared" si="66"/>
        <v>68</v>
      </c>
      <c r="BI114" s="5">
        <f t="shared" si="66"/>
        <v>58</v>
      </c>
      <c r="BJ114" s="5">
        <f t="shared" si="66"/>
        <v>53</v>
      </c>
      <c r="BK114" s="5"/>
      <c r="BL114" s="5"/>
      <c r="BW114" s="7" t="s">
        <v>119</v>
      </c>
      <c r="BX114" s="5">
        <f>COUNTIF(BX5:BX113,"&gt;0")</f>
        <v>86</v>
      </c>
      <c r="BY114" s="5">
        <f t="shared" ref="BY114:CD114" si="67">COUNTIF(BY5:BY113,"&gt;0")</f>
        <v>84</v>
      </c>
      <c r="BZ114" s="5">
        <f t="shared" si="67"/>
        <v>79</v>
      </c>
      <c r="CA114" s="5">
        <f t="shared" si="67"/>
        <v>74</v>
      </c>
      <c r="CB114" s="5">
        <f t="shared" si="67"/>
        <v>73</v>
      </c>
      <c r="CC114" s="5">
        <f t="shared" si="67"/>
        <v>64</v>
      </c>
      <c r="CD114" s="5">
        <f t="shared" si="67"/>
        <v>59</v>
      </c>
      <c r="CE114" s="5"/>
      <c r="CF114" s="5"/>
    </row>
    <row r="115" spans="1:84" x14ac:dyDescent="0.3">
      <c r="AI115" s="7" t="s">
        <v>120</v>
      </c>
      <c r="AJ115" s="5">
        <f>COUNTIF(AJ5:AJ113,"&lt;0")</f>
        <v>43</v>
      </c>
      <c r="AK115" s="5">
        <f t="shared" ref="AK115:AQ115" si="68">COUNTIF(AK5:AK113,"&lt;0")</f>
        <v>36</v>
      </c>
      <c r="AL115" s="5">
        <f t="shared" si="68"/>
        <v>36</v>
      </c>
      <c r="AM115" s="5">
        <f t="shared" si="68"/>
        <v>35</v>
      </c>
      <c r="AN115" s="5">
        <f t="shared" si="68"/>
        <v>17</v>
      </c>
      <c r="AO115" s="5">
        <f t="shared" si="68"/>
        <v>4</v>
      </c>
      <c r="AP115" s="5">
        <f t="shared" si="68"/>
        <v>17</v>
      </c>
      <c r="AQ115" s="5">
        <f t="shared" si="68"/>
        <v>4</v>
      </c>
      <c r="AR115" s="5"/>
      <c r="BC115" s="7" t="s">
        <v>120</v>
      </c>
      <c r="BD115" s="5">
        <f>COUNTIF(BD5:BD113,"&lt;0")</f>
        <v>25</v>
      </c>
      <c r="BE115" s="5">
        <f t="shared" ref="BE115:BJ115" si="69">COUNTIF(BE5:BE113,"&lt;0")</f>
        <v>29</v>
      </c>
      <c r="BF115" s="5">
        <f t="shared" si="69"/>
        <v>33</v>
      </c>
      <c r="BG115" s="5">
        <f t="shared" si="69"/>
        <v>36</v>
      </c>
      <c r="BH115" s="5">
        <f t="shared" si="69"/>
        <v>41</v>
      </c>
      <c r="BI115" s="5">
        <f t="shared" si="69"/>
        <v>51</v>
      </c>
      <c r="BJ115" s="5">
        <f t="shared" si="69"/>
        <v>56</v>
      </c>
      <c r="BK115" s="5"/>
      <c r="BL115" s="5"/>
      <c r="BW115" s="7" t="s">
        <v>120</v>
      </c>
      <c r="BX115" s="5">
        <f>COUNTIF(BX5:BX113,"&lt;0")</f>
        <v>23</v>
      </c>
      <c r="BY115" s="5">
        <f t="shared" ref="BY115:CD115" si="70">COUNTIF(BY5:BY113,"&lt;0")</f>
        <v>25</v>
      </c>
      <c r="BZ115" s="5">
        <f t="shared" si="70"/>
        <v>30</v>
      </c>
      <c r="CA115" s="5">
        <f t="shared" si="70"/>
        <v>35</v>
      </c>
      <c r="CB115" s="5">
        <f t="shared" si="70"/>
        <v>36</v>
      </c>
      <c r="CC115" s="5">
        <f t="shared" si="70"/>
        <v>45</v>
      </c>
      <c r="CD115" s="5">
        <f t="shared" si="70"/>
        <v>50</v>
      </c>
      <c r="CE115" s="5"/>
      <c r="CF115" s="5"/>
    </row>
    <row r="116" spans="1:84" x14ac:dyDescent="0.3">
      <c r="AI116" s="7" t="s">
        <v>111</v>
      </c>
      <c r="AJ116" s="5">
        <f>SUM(AJ114:AJ115)</f>
        <v>109</v>
      </c>
      <c r="AK116" s="5">
        <f t="shared" ref="AK116:AQ116" si="71">SUM(AK114:AK115)</f>
        <v>109</v>
      </c>
      <c r="AL116" s="5">
        <f t="shared" si="71"/>
        <v>109</v>
      </c>
      <c r="AM116" s="5">
        <f t="shared" si="71"/>
        <v>109</v>
      </c>
      <c r="AN116" s="5">
        <f t="shared" si="71"/>
        <v>109</v>
      </c>
      <c r="AO116" s="5">
        <f t="shared" si="71"/>
        <v>109</v>
      </c>
      <c r="AP116" s="5">
        <f t="shared" si="71"/>
        <v>109</v>
      </c>
      <c r="AQ116" s="5">
        <f t="shared" si="71"/>
        <v>109</v>
      </c>
      <c r="BC116" s="7" t="s">
        <v>111</v>
      </c>
      <c r="BD116" s="5">
        <f>SUM(BD114:BD115)</f>
        <v>109</v>
      </c>
      <c r="BE116" s="5">
        <f t="shared" ref="BE116:BJ116" si="72">SUM(BE114:BE115)</f>
        <v>109</v>
      </c>
      <c r="BF116" s="5">
        <f t="shared" si="72"/>
        <v>109</v>
      </c>
      <c r="BG116" s="5">
        <f t="shared" si="72"/>
        <v>109</v>
      </c>
      <c r="BH116" s="5">
        <f t="shared" si="72"/>
        <v>109</v>
      </c>
      <c r="BI116" s="5">
        <f t="shared" si="72"/>
        <v>109</v>
      </c>
      <c r="BJ116" s="5">
        <f t="shared" si="72"/>
        <v>109</v>
      </c>
      <c r="BK116" s="5"/>
      <c r="BL116" s="5"/>
      <c r="BW116" s="7" t="s">
        <v>111</v>
      </c>
      <c r="BX116" s="5">
        <f>SUM(BX114:BX115)</f>
        <v>109</v>
      </c>
      <c r="BY116" s="5">
        <f t="shared" ref="BY116:CD116" si="73">SUM(BY114:BY115)</f>
        <v>109</v>
      </c>
      <c r="BZ116" s="5">
        <f t="shared" si="73"/>
        <v>109</v>
      </c>
      <c r="CA116" s="5">
        <f t="shared" si="73"/>
        <v>109</v>
      </c>
      <c r="CB116" s="5">
        <f t="shared" si="73"/>
        <v>109</v>
      </c>
      <c r="CC116" s="5">
        <f t="shared" si="73"/>
        <v>109</v>
      </c>
      <c r="CD116" s="5">
        <f t="shared" si="73"/>
        <v>109</v>
      </c>
      <c r="CE116" s="5"/>
      <c r="CF116" s="5"/>
    </row>
    <row r="118" spans="1:84" x14ac:dyDescent="0.3">
      <c r="AI118" s="8" t="s">
        <v>116</v>
      </c>
      <c r="AJ118" s="11">
        <f>AJ114/AJ116</f>
        <v>0.60550458715596334</v>
      </c>
      <c r="AK118" s="11">
        <f t="shared" ref="AK118:AQ118" si="74">AK114/AK116</f>
        <v>0.66972477064220182</v>
      </c>
      <c r="AL118" s="10">
        <f t="shared" si="74"/>
        <v>0.66972477064220182</v>
      </c>
      <c r="AM118" s="10">
        <f t="shared" si="74"/>
        <v>0.67889908256880738</v>
      </c>
      <c r="AN118" s="10">
        <f t="shared" si="74"/>
        <v>0.84403669724770647</v>
      </c>
      <c r="AO118" s="10">
        <f t="shared" si="74"/>
        <v>0.96330275229357798</v>
      </c>
      <c r="AP118" s="10">
        <f t="shared" si="74"/>
        <v>0.84403669724770647</v>
      </c>
      <c r="AQ118" s="10">
        <f t="shared" si="74"/>
        <v>0.96330275229357798</v>
      </c>
      <c r="AR118" t="s">
        <v>123</v>
      </c>
      <c r="BB118" t="s">
        <v>148</v>
      </c>
      <c r="BC118" s="8" t="s">
        <v>116</v>
      </c>
      <c r="BD118" s="29">
        <f>BD114/BD116</f>
        <v>0.77064220183486243</v>
      </c>
      <c r="BE118" s="29">
        <f t="shared" ref="BE118:BJ118" si="75">BE114/BE116</f>
        <v>0.73394495412844041</v>
      </c>
      <c r="BF118" s="29">
        <f t="shared" si="75"/>
        <v>0.69724770642201839</v>
      </c>
      <c r="BG118" s="29">
        <f t="shared" si="75"/>
        <v>0.66972477064220182</v>
      </c>
      <c r="BH118" s="29">
        <f t="shared" si="75"/>
        <v>0.62385321100917435</v>
      </c>
      <c r="BI118" s="29">
        <f t="shared" si="75"/>
        <v>0.5321100917431193</v>
      </c>
      <c r="BJ118" s="29">
        <f t="shared" si="75"/>
        <v>0.48623853211009177</v>
      </c>
      <c r="BK118" s="13"/>
      <c r="BL118" s="13"/>
      <c r="BV118" t="s">
        <v>148</v>
      </c>
      <c r="BW118" s="8" t="s">
        <v>116</v>
      </c>
      <c r="BX118" s="29">
        <f>BX114/BX116</f>
        <v>0.78899082568807344</v>
      </c>
      <c r="BY118" s="29">
        <f t="shared" ref="BY118:CD118" si="76">BY114/BY116</f>
        <v>0.77064220183486243</v>
      </c>
      <c r="BZ118" s="29">
        <f t="shared" si="76"/>
        <v>0.72477064220183485</v>
      </c>
      <c r="CA118" s="29">
        <f t="shared" si="76"/>
        <v>0.67889908256880738</v>
      </c>
      <c r="CB118" s="29">
        <f t="shared" si="76"/>
        <v>0.66972477064220182</v>
      </c>
      <c r="CC118" s="29">
        <f t="shared" si="76"/>
        <v>0.58715596330275233</v>
      </c>
      <c r="CD118" s="29">
        <f t="shared" si="76"/>
        <v>0.54128440366972475</v>
      </c>
      <c r="CE118" s="13"/>
      <c r="CF118" s="13"/>
    </row>
    <row r="119" spans="1:84" ht="15" thickBot="1" x14ac:dyDescent="0.35">
      <c r="AI119" s="9" t="s">
        <v>117</v>
      </c>
      <c r="AJ119" s="11">
        <f>AJ115/AJ116</f>
        <v>0.39449541284403672</v>
      </c>
      <c r="AK119" s="11">
        <f t="shared" ref="AK119:AQ119" si="77">AK115/AK116</f>
        <v>0.33027522935779818</v>
      </c>
      <c r="AL119" s="10">
        <f t="shared" si="77"/>
        <v>0.33027522935779818</v>
      </c>
      <c r="AM119" s="10">
        <f t="shared" si="77"/>
        <v>0.32110091743119268</v>
      </c>
      <c r="AN119" s="10">
        <f t="shared" si="77"/>
        <v>0.15596330275229359</v>
      </c>
      <c r="AO119" s="10">
        <f t="shared" si="77"/>
        <v>3.669724770642202E-2</v>
      </c>
      <c r="AP119" s="10">
        <f t="shared" si="77"/>
        <v>0.15596330275229359</v>
      </c>
      <c r="AQ119" s="10">
        <f t="shared" si="77"/>
        <v>3.669724770642202E-2</v>
      </c>
      <c r="AR119" t="s">
        <v>123</v>
      </c>
      <c r="BB119" t="s">
        <v>148</v>
      </c>
      <c r="BC119" s="9" t="s">
        <v>117</v>
      </c>
      <c r="BD119" s="29">
        <f>BD115/BD116</f>
        <v>0.22935779816513763</v>
      </c>
      <c r="BE119" s="29">
        <f t="shared" ref="BE119:BJ119" si="78">BE115/BE116</f>
        <v>0.26605504587155965</v>
      </c>
      <c r="BF119" s="29">
        <f t="shared" si="78"/>
        <v>0.30275229357798167</v>
      </c>
      <c r="BG119" s="29">
        <f t="shared" si="78"/>
        <v>0.33027522935779818</v>
      </c>
      <c r="BH119" s="29">
        <f t="shared" si="78"/>
        <v>0.37614678899082571</v>
      </c>
      <c r="BI119" s="29">
        <f t="shared" si="78"/>
        <v>0.46788990825688076</v>
      </c>
      <c r="BJ119" s="29">
        <f t="shared" si="78"/>
        <v>0.51376146788990829</v>
      </c>
      <c r="BK119" s="13"/>
      <c r="BL119" s="13"/>
      <c r="BV119" t="s">
        <v>148</v>
      </c>
      <c r="BW119" s="9" t="s">
        <v>117</v>
      </c>
      <c r="BX119" s="29">
        <f>BX115/BX116</f>
        <v>0.21100917431192662</v>
      </c>
      <c r="BY119" s="29">
        <f t="shared" ref="BY119:CD119" si="79">BY115/BY116</f>
        <v>0.22935779816513763</v>
      </c>
      <c r="BZ119" s="29">
        <f t="shared" si="79"/>
        <v>0.27522935779816515</v>
      </c>
      <c r="CA119" s="29">
        <f t="shared" si="79"/>
        <v>0.32110091743119268</v>
      </c>
      <c r="CB119" s="29">
        <f t="shared" si="79"/>
        <v>0.33027522935779818</v>
      </c>
      <c r="CC119" s="29">
        <f t="shared" si="79"/>
        <v>0.41284403669724773</v>
      </c>
      <c r="CD119" s="29">
        <f t="shared" si="79"/>
        <v>0.45871559633027525</v>
      </c>
      <c r="CE119" s="13"/>
      <c r="CF119" s="13"/>
    </row>
    <row r="120" spans="1:84" x14ac:dyDescent="0.3">
      <c r="BL120" s="91" t="s">
        <v>171</v>
      </c>
      <c r="CF120" s="91" t="s">
        <v>171</v>
      </c>
    </row>
    <row r="121" spans="1:84" x14ac:dyDescent="0.3">
      <c r="AI121" s="7" t="s">
        <v>126</v>
      </c>
      <c r="AJ121" s="5">
        <f>COUNTIF(AJ5:AJ113,"&gt;2500")</f>
        <v>46</v>
      </c>
      <c r="AK121" s="5">
        <f t="shared" ref="AK121:AQ121" si="80">COUNTIF(AK5:AK113,"&gt;2500")</f>
        <v>52</v>
      </c>
      <c r="AL121" s="5">
        <f t="shared" si="80"/>
        <v>52</v>
      </c>
      <c r="AM121" s="5">
        <f t="shared" si="80"/>
        <v>61</v>
      </c>
      <c r="AN121" s="5">
        <f t="shared" si="80"/>
        <v>50</v>
      </c>
      <c r="AO121" s="5">
        <f t="shared" si="80"/>
        <v>87</v>
      </c>
      <c r="AP121" s="5">
        <f t="shared" si="80"/>
        <v>55</v>
      </c>
      <c r="AQ121" s="5">
        <f t="shared" si="80"/>
        <v>88</v>
      </c>
      <c r="BC121" s="7" t="s">
        <v>165</v>
      </c>
      <c r="BD121" s="82">
        <f>COUNTIF(BD5:BD113,"&gt;1500")</f>
        <v>74</v>
      </c>
      <c r="BE121" s="5"/>
      <c r="BF121" s="5"/>
      <c r="BG121" s="5"/>
      <c r="BH121" s="5"/>
      <c r="BI121" s="5"/>
      <c r="BJ121" s="82">
        <f>COUNTIF(BJ5:BJ113,"&gt;1500")</f>
        <v>38</v>
      </c>
      <c r="BK121" s="5"/>
      <c r="BL121" s="92"/>
      <c r="BW121" s="7" t="s">
        <v>165</v>
      </c>
      <c r="BX121" s="82">
        <f>COUNTIF(BX5:BX113,"&gt;1500")</f>
        <v>77</v>
      </c>
      <c r="BY121" s="5"/>
      <c r="BZ121" s="5"/>
      <c r="CA121" s="5"/>
      <c r="CB121" s="5"/>
      <c r="CC121" s="5"/>
      <c r="CD121" s="82">
        <f>COUNTIF(CD5:CD113,"&gt;1500")</f>
        <v>45</v>
      </c>
      <c r="CE121" s="5"/>
      <c r="CF121" s="92"/>
    </row>
    <row r="122" spans="1:84" x14ac:dyDescent="0.3">
      <c r="AI122" s="7" t="s">
        <v>122</v>
      </c>
      <c r="AJ122" s="5">
        <f>COUNTIFS(AJ5:AJ113,"&gt;0",AJ5:AJ113,"&lt;=2500")</f>
        <v>20</v>
      </c>
      <c r="AK122" s="5">
        <f t="shared" ref="AK122:AQ122" si="81">COUNTIFS(AK5:AK113,"&gt;0",AK5:AK113,"&lt;=2500")</f>
        <v>21</v>
      </c>
      <c r="AL122" s="5">
        <f t="shared" si="81"/>
        <v>21</v>
      </c>
      <c r="AM122" s="5">
        <f t="shared" si="81"/>
        <v>13</v>
      </c>
      <c r="AN122" s="5">
        <f t="shared" si="81"/>
        <v>42</v>
      </c>
      <c r="AO122" s="5">
        <f t="shared" si="81"/>
        <v>18</v>
      </c>
      <c r="AP122" s="5">
        <f t="shared" si="81"/>
        <v>37</v>
      </c>
      <c r="AQ122" s="5">
        <f t="shared" si="81"/>
        <v>17</v>
      </c>
      <c r="BC122" s="7" t="s">
        <v>166</v>
      </c>
      <c r="BD122" s="82">
        <f>COUNTIFS(BD5:BD113,"&gt;0",BD5:BD113,"&lt;=1500")</f>
        <v>10</v>
      </c>
      <c r="BE122" s="5"/>
      <c r="BF122" s="5"/>
      <c r="BG122" s="5"/>
      <c r="BH122" s="5"/>
      <c r="BI122" s="5"/>
      <c r="BJ122" s="82">
        <f>COUNTIFS(BJ5:BJ113,"&gt;0",BJ5:BJ113,"&lt;=1500")</f>
        <v>15</v>
      </c>
      <c r="BK122" s="5"/>
      <c r="BL122" s="92"/>
      <c r="BW122" s="7" t="s">
        <v>166</v>
      </c>
      <c r="BX122" s="82">
        <f>COUNTIFS(BX5:BX113,"&gt;0",BX5:BX113,"&lt;=1500")</f>
        <v>9</v>
      </c>
      <c r="BY122" s="5"/>
      <c r="BZ122" s="5"/>
      <c r="CA122" s="5"/>
      <c r="CB122" s="5"/>
      <c r="CC122" s="5"/>
      <c r="CD122" s="82">
        <f>COUNTIFS(CD5:CD113,"&gt;0",CD5:CD113,"&lt;=1500")</f>
        <v>14</v>
      </c>
      <c r="CE122" s="5"/>
      <c r="CF122" s="92"/>
    </row>
    <row r="123" spans="1:84" x14ac:dyDescent="0.3">
      <c r="AI123" s="7" t="s">
        <v>120</v>
      </c>
      <c r="AJ123" s="5">
        <f>COUNTIF(AJ6:AJ114,"&lt;0")</f>
        <v>43</v>
      </c>
      <c r="AK123" s="5">
        <f t="shared" ref="AK123:AQ123" si="82">COUNTIF(AK6:AK114,"&lt;0")</f>
        <v>36</v>
      </c>
      <c r="AL123" s="5">
        <f t="shared" si="82"/>
        <v>36</v>
      </c>
      <c r="AM123" s="5">
        <f t="shared" si="82"/>
        <v>35</v>
      </c>
      <c r="AN123" s="5">
        <f t="shared" si="82"/>
        <v>17</v>
      </c>
      <c r="AO123" s="5">
        <f t="shared" si="82"/>
        <v>4</v>
      </c>
      <c r="AP123" s="5">
        <f t="shared" si="82"/>
        <v>17</v>
      </c>
      <c r="AQ123" s="5">
        <f t="shared" si="82"/>
        <v>4</v>
      </c>
      <c r="BC123" s="7" t="s">
        <v>120</v>
      </c>
      <c r="BD123" s="82">
        <f>COUNTIF(BD6:BD114,"&lt;0")</f>
        <v>25</v>
      </c>
      <c r="BE123" s="5"/>
      <c r="BF123" s="5"/>
      <c r="BG123" s="5"/>
      <c r="BH123" s="5"/>
      <c r="BI123" s="5"/>
      <c r="BJ123" s="82">
        <f t="shared" ref="BJ123" si="83">COUNTIF(BJ6:BJ114,"&lt;0")</f>
        <v>56</v>
      </c>
      <c r="BK123" s="5"/>
      <c r="BL123" s="92"/>
      <c r="BW123" s="7" t="s">
        <v>120</v>
      </c>
      <c r="BX123" s="82">
        <f>COUNTIF(BX6:BX114,"&lt;0")</f>
        <v>23</v>
      </c>
      <c r="BY123" s="5"/>
      <c r="BZ123" s="5"/>
      <c r="CA123" s="5"/>
      <c r="CB123" s="5"/>
      <c r="CC123" s="5"/>
      <c r="CD123" s="82">
        <f t="shared" ref="CD123" si="84">COUNTIF(CD6:CD114,"&lt;0")</f>
        <v>50</v>
      </c>
      <c r="CE123" s="5"/>
      <c r="CF123" s="92"/>
    </row>
    <row r="124" spans="1:84" x14ac:dyDescent="0.3">
      <c r="AI124" s="7" t="s">
        <v>111</v>
      </c>
      <c r="AJ124" s="5">
        <f>SUM(AJ121:AJ123)</f>
        <v>109</v>
      </c>
      <c r="AK124" s="5">
        <f t="shared" ref="AK124:AQ124" si="85">SUM(AK121:AK123)</f>
        <v>109</v>
      </c>
      <c r="AL124" s="5">
        <f t="shared" si="85"/>
        <v>109</v>
      </c>
      <c r="AM124" s="5">
        <f t="shared" si="85"/>
        <v>109</v>
      </c>
      <c r="AN124" s="5">
        <f t="shared" si="85"/>
        <v>109</v>
      </c>
      <c r="AO124" s="5">
        <f t="shared" si="85"/>
        <v>109</v>
      </c>
      <c r="AP124" s="5">
        <f t="shared" si="85"/>
        <v>109</v>
      </c>
      <c r="AQ124" s="5">
        <f t="shared" si="85"/>
        <v>109</v>
      </c>
      <c r="BC124" s="7" t="s">
        <v>111</v>
      </c>
      <c r="BD124" s="5">
        <f>SUM(BD121:BD123)</f>
        <v>109</v>
      </c>
      <c r="BE124" s="5"/>
      <c r="BF124" s="5"/>
      <c r="BG124" s="5"/>
      <c r="BH124" s="5"/>
      <c r="BI124" s="5"/>
      <c r="BJ124" s="5">
        <f t="shared" ref="BJ124" si="86">SUM(BJ121:BJ123)</f>
        <v>109</v>
      </c>
      <c r="BK124" s="5"/>
      <c r="BL124" s="92"/>
      <c r="BW124" s="7" t="s">
        <v>111</v>
      </c>
      <c r="BX124" s="5">
        <f>SUM(BX121:BX123)</f>
        <v>109</v>
      </c>
      <c r="BY124" s="5"/>
      <c r="BZ124" s="5"/>
      <c r="CA124" s="5"/>
      <c r="CB124" s="5"/>
      <c r="CC124" s="5"/>
      <c r="CD124" s="5">
        <f t="shared" ref="CD124" si="87">SUM(CD121:CD123)</f>
        <v>109</v>
      </c>
      <c r="CE124" s="5"/>
      <c r="CF124" s="92"/>
    </row>
    <row r="125" spans="1:84" x14ac:dyDescent="0.3">
      <c r="BL125" s="93"/>
      <c r="CF125" s="93"/>
    </row>
    <row r="126" spans="1:84" x14ac:dyDescent="0.3">
      <c r="AI126" s="8" t="s">
        <v>118</v>
      </c>
      <c r="AJ126" s="11">
        <f>AJ121/AJ$124</f>
        <v>0.42201834862385323</v>
      </c>
      <c r="AK126" s="11">
        <f t="shared" ref="AK126:AQ126" si="88">AK121/AK$124</f>
        <v>0.47706422018348627</v>
      </c>
      <c r="AL126" s="10">
        <f t="shared" si="88"/>
        <v>0.47706422018348627</v>
      </c>
      <c r="AM126" s="11">
        <f t="shared" si="88"/>
        <v>0.55963302752293576</v>
      </c>
      <c r="AN126" s="10">
        <f t="shared" si="88"/>
        <v>0.45871559633027525</v>
      </c>
      <c r="AO126" s="10">
        <f t="shared" si="88"/>
        <v>0.79816513761467889</v>
      </c>
      <c r="AP126" s="10">
        <f t="shared" si="88"/>
        <v>0.50458715596330272</v>
      </c>
      <c r="AQ126" s="11">
        <f t="shared" si="88"/>
        <v>0.80733944954128445</v>
      </c>
      <c r="AR126" t="s">
        <v>124</v>
      </c>
      <c r="BC126" s="8" t="s">
        <v>118</v>
      </c>
      <c r="BD126" s="83">
        <f>BD121/BD$124</f>
        <v>0.67889908256880738</v>
      </c>
      <c r="BE126" s="13"/>
      <c r="BF126" s="13"/>
      <c r="BG126" s="13"/>
      <c r="BH126" s="13"/>
      <c r="BI126" s="13"/>
      <c r="BJ126" s="83">
        <f t="shared" ref="BJ126" si="89">BJ121/BJ$124</f>
        <v>0.34862385321100919</v>
      </c>
      <c r="BK126" s="13"/>
      <c r="BL126" s="94">
        <f>AVERAGE(BD126:BJ126)</f>
        <v>0.51376146788990829</v>
      </c>
      <c r="BW126" s="8" t="s">
        <v>118</v>
      </c>
      <c r="BX126" s="83">
        <f>BX121/BX$124</f>
        <v>0.70642201834862384</v>
      </c>
      <c r="BY126" s="13"/>
      <c r="BZ126" s="13"/>
      <c r="CA126" s="13"/>
      <c r="CB126" s="13"/>
      <c r="CC126" s="13"/>
      <c r="CD126" s="83">
        <f t="shared" ref="CD126:CD128" si="90">CD121/CD$124</f>
        <v>0.41284403669724773</v>
      </c>
      <c r="CE126" s="13"/>
      <c r="CF126" s="94">
        <f>AVERAGE(BX126:CD126)</f>
        <v>0.55963302752293576</v>
      </c>
    </row>
    <row r="127" spans="1:84" x14ac:dyDescent="0.3">
      <c r="AI127" s="7" t="s">
        <v>122</v>
      </c>
      <c r="AJ127" s="11">
        <f t="shared" ref="AJ127:AQ128" si="91">AJ122/AJ$124</f>
        <v>0.1834862385321101</v>
      </c>
      <c r="AK127" s="11">
        <f t="shared" si="91"/>
        <v>0.19266055045871561</v>
      </c>
      <c r="AL127" s="10">
        <f t="shared" si="91"/>
        <v>0.19266055045871561</v>
      </c>
      <c r="AM127" s="11">
        <f t="shared" si="91"/>
        <v>0.11926605504587157</v>
      </c>
      <c r="AN127" s="10">
        <f t="shared" si="91"/>
        <v>0.38532110091743121</v>
      </c>
      <c r="AO127" s="10">
        <f t="shared" si="91"/>
        <v>0.16513761467889909</v>
      </c>
      <c r="AP127" s="10">
        <f t="shared" si="91"/>
        <v>0.33944954128440369</v>
      </c>
      <c r="AQ127" s="11">
        <f t="shared" si="91"/>
        <v>0.15596330275229359</v>
      </c>
      <c r="AR127" t="s">
        <v>124</v>
      </c>
      <c r="BC127" s="7" t="s">
        <v>166</v>
      </c>
      <c r="BD127" s="83">
        <f t="shared" ref="BD127:BJ128" si="92">BD122/BD$124</f>
        <v>9.1743119266055051E-2</v>
      </c>
      <c r="BE127" s="13"/>
      <c r="BF127" s="13"/>
      <c r="BG127" s="13"/>
      <c r="BH127" s="13"/>
      <c r="BI127" s="13"/>
      <c r="BJ127" s="83">
        <f t="shared" si="92"/>
        <v>0.13761467889908258</v>
      </c>
      <c r="BK127" s="13"/>
      <c r="BL127" s="94">
        <f t="shared" ref="BL127:BL128" si="93">AVERAGE(BD127:BJ127)</f>
        <v>0.11467889908256881</v>
      </c>
      <c r="BW127" s="7" t="s">
        <v>166</v>
      </c>
      <c r="BX127" s="83">
        <f t="shared" ref="BX127:BX128" si="94">BX122/BX$124</f>
        <v>8.2568807339449546E-2</v>
      </c>
      <c r="BY127" s="13"/>
      <c r="BZ127" s="13"/>
      <c r="CA127" s="13"/>
      <c r="CB127" s="13"/>
      <c r="CC127" s="13"/>
      <c r="CD127" s="83">
        <f t="shared" si="90"/>
        <v>0.12844036697247707</v>
      </c>
      <c r="CE127" s="13"/>
      <c r="CF127" s="94">
        <f t="shared" ref="CF127:CF128" si="95">AVERAGE(BX127:CD127)</f>
        <v>0.10550458715596331</v>
      </c>
    </row>
    <row r="128" spans="1:84" x14ac:dyDescent="0.3">
      <c r="AI128" s="9" t="s">
        <v>117</v>
      </c>
      <c r="AJ128" s="10">
        <f t="shared" si="91"/>
        <v>0.39449541284403672</v>
      </c>
      <c r="AK128" s="10">
        <f t="shared" si="91"/>
        <v>0.33027522935779818</v>
      </c>
      <c r="AL128" s="10">
        <f t="shared" si="91"/>
        <v>0.33027522935779818</v>
      </c>
      <c r="AM128" s="10">
        <f t="shared" si="91"/>
        <v>0.32110091743119268</v>
      </c>
      <c r="AN128" s="10">
        <f t="shared" si="91"/>
        <v>0.15596330275229359</v>
      </c>
      <c r="AO128" s="10">
        <f t="shared" si="91"/>
        <v>3.669724770642202E-2</v>
      </c>
      <c r="AP128" s="10">
        <f t="shared" si="91"/>
        <v>0.15596330275229359</v>
      </c>
      <c r="AQ128" s="10">
        <f t="shared" si="91"/>
        <v>3.669724770642202E-2</v>
      </c>
      <c r="AR128" t="s">
        <v>124</v>
      </c>
      <c r="BC128" s="9" t="s">
        <v>117</v>
      </c>
      <c r="BD128" s="83">
        <f t="shared" si="92"/>
        <v>0.22935779816513763</v>
      </c>
      <c r="BE128" s="13"/>
      <c r="BF128" s="13"/>
      <c r="BG128" s="13"/>
      <c r="BH128" s="13"/>
      <c r="BI128" s="13"/>
      <c r="BJ128" s="83">
        <f t="shared" si="92"/>
        <v>0.51376146788990829</v>
      </c>
      <c r="BK128" s="13"/>
      <c r="BL128" s="94">
        <f t="shared" si="93"/>
        <v>0.37155963302752293</v>
      </c>
      <c r="BW128" s="9" t="s">
        <v>117</v>
      </c>
      <c r="BX128" s="83">
        <f t="shared" si="94"/>
        <v>0.21100917431192662</v>
      </c>
      <c r="BY128" s="13"/>
      <c r="BZ128" s="13"/>
      <c r="CA128" s="13"/>
      <c r="CB128" s="13"/>
      <c r="CC128" s="13"/>
      <c r="CD128" s="83">
        <f t="shared" si="90"/>
        <v>0.45871559633027525</v>
      </c>
      <c r="CE128" s="13"/>
      <c r="CF128" s="94">
        <f t="shared" si="95"/>
        <v>0.33486238532110091</v>
      </c>
    </row>
    <row r="129" spans="35:84" x14ac:dyDescent="0.3">
      <c r="AI129" s="7" t="s">
        <v>121</v>
      </c>
      <c r="AJ129" s="12">
        <f>SUM(AJ126:AJ128)</f>
        <v>1</v>
      </c>
      <c r="AK129" s="12">
        <f t="shared" ref="AK129:AQ129" si="96">SUM(AK126:AK128)</f>
        <v>1</v>
      </c>
      <c r="AL129" s="12">
        <f t="shared" si="96"/>
        <v>1</v>
      </c>
      <c r="AM129" s="12">
        <f t="shared" si="96"/>
        <v>1</v>
      </c>
      <c r="AN129" s="12">
        <f t="shared" si="96"/>
        <v>1</v>
      </c>
      <c r="AO129" s="12">
        <f t="shared" si="96"/>
        <v>1</v>
      </c>
      <c r="AP129" s="12">
        <f t="shared" si="96"/>
        <v>1</v>
      </c>
      <c r="AQ129" s="12">
        <f t="shared" si="96"/>
        <v>1</v>
      </c>
      <c r="BC129" s="7" t="s">
        <v>121</v>
      </c>
      <c r="BD129" s="12">
        <f>SUM(BD126:BD128)</f>
        <v>1</v>
      </c>
      <c r="BE129" s="12"/>
      <c r="BF129" s="12"/>
      <c r="BG129" s="12"/>
      <c r="BH129" s="12"/>
      <c r="BI129" s="12"/>
      <c r="BJ129" s="12">
        <f t="shared" ref="BJ129" si="97">SUM(BJ126:BJ128)</f>
        <v>1</v>
      </c>
      <c r="BK129" s="12"/>
      <c r="BL129" s="95"/>
      <c r="BW129" s="7" t="s">
        <v>121</v>
      </c>
      <c r="BX129" s="12">
        <f>SUM(BX126:BX128)</f>
        <v>1</v>
      </c>
      <c r="BY129" s="12"/>
      <c r="BZ129" s="12"/>
      <c r="CA129" s="12"/>
      <c r="CB129" s="12"/>
      <c r="CC129" s="12"/>
      <c r="CD129" s="12">
        <f t="shared" ref="CD129" si="98">SUM(CD126:CD128)</f>
        <v>1</v>
      </c>
      <c r="CE129" s="12"/>
      <c r="CF129" s="95"/>
    </row>
    <row r="130" spans="35:84" x14ac:dyDescent="0.3">
      <c r="BL130" s="93"/>
      <c r="CF130" s="93"/>
    </row>
    <row r="131" spans="35:84" x14ac:dyDescent="0.3">
      <c r="AI131" s="7" t="s">
        <v>127</v>
      </c>
      <c r="AJ131" s="5">
        <f>COUNTIF(AJ5:AJ113,"&gt;4000")</f>
        <v>43</v>
      </c>
      <c r="AK131" s="5">
        <f t="shared" ref="AK131:AQ131" si="99">COUNTIF(AK5:AK113,"&gt;4000")</f>
        <v>51</v>
      </c>
      <c r="AL131" s="5">
        <f t="shared" si="99"/>
        <v>49</v>
      </c>
      <c r="AM131" s="5">
        <f t="shared" si="99"/>
        <v>57</v>
      </c>
      <c r="AN131" s="5">
        <f t="shared" si="99"/>
        <v>37</v>
      </c>
      <c r="AO131" s="5">
        <f t="shared" si="99"/>
        <v>84</v>
      </c>
      <c r="AP131" s="5">
        <f t="shared" si="99"/>
        <v>43</v>
      </c>
      <c r="AQ131" s="5">
        <f t="shared" si="99"/>
        <v>84</v>
      </c>
      <c r="BC131" s="7" t="s">
        <v>167</v>
      </c>
      <c r="BD131" s="5"/>
      <c r="BE131" s="84">
        <f>COUNTIF(BE5:BE113,"&gt;700")</f>
        <v>72</v>
      </c>
      <c r="BF131" s="5"/>
      <c r="BG131" s="5"/>
      <c r="BH131" s="5"/>
      <c r="BI131" s="84">
        <f>COUNTIF(BI5:BI113,"&gt;700")</f>
        <v>48</v>
      </c>
      <c r="BJ131" s="5"/>
      <c r="BK131" s="5"/>
      <c r="BL131" s="92"/>
      <c r="BW131" s="7" t="s">
        <v>167</v>
      </c>
      <c r="BX131" s="5"/>
      <c r="BY131" s="84">
        <f>COUNTIF(BY5:BY113,"&gt;700")</f>
        <v>76</v>
      </c>
      <c r="BZ131" s="5"/>
      <c r="CA131" s="5"/>
      <c r="CB131" s="5"/>
      <c r="CC131" s="84">
        <f>COUNTIF(CC5:CC113,"&gt;700")</f>
        <v>52</v>
      </c>
      <c r="CD131" s="5"/>
      <c r="CE131" s="5"/>
      <c r="CF131" s="92"/>
    </row>
    <row r="132" spans="35:84" x14ac:dyDescent="0.3">
      <c r="AI132" s="7" t="s">
        <v>125</v>
      </c>
      <c r="AJ132" s="5">
        <f>COUNTIFS(AJ5:AJ113,"&gt;0",AJ5:AJ113,"&lt;=4000")</f>
        <v>23</v>
      </c>
      <c r="AK132" s="5">
        <f t="shared" ref="AK132:AQ132" si="100">COUNTIFS(AK5:AK113,"&gt;0",AK5:AK113,"&lt;=4000")</f>
        <v>22</v>
      </c>
      <c r="AL132" s="5">
        <f t="shared" si="100"/>
        <v>24</v>
      </c>
      <c r="AM132" s="5">
        <f t="shared" si="100"/>
        <v>17</v>
      </c>
      <c r="AN132" s="5">
        <f t="shared" si="100"/>
        <v>55</v>
      </c>
      <c r="AO132" s="5">
        <f t="shared" si="100"/>
        <v>21</v>
      </c>
      <c r="AP132" s="5">
        <f t="shared" si="100"/>
        <v>49</v>
      </c>
      <c r="AQ132" s="5">
        <f t="shared" si="100"/>
        <v>21</v>
      </c>
      <c r="BC132" s="7" t="s">
        <v>168</v>
      </c>
      <c r="BD132" s="5"/>
      <c r="BE132" s="84">
        <f>COUNTIFS(BE5:BE113,"&gt;0",BE5:BE113,"&lt;=700")</f>
        <v>8</v>
      </c>
      <c r="BF132" s="5"/>
      <c r="BG132" s="5"/>
      <c r="BH132" s="5"/>
      <c r="BI132" s="84">
        <f>COUNTIFS(BI5:BI113,"&gt;0",BI5:BI113,"&lt;=700")</f>
        <v>10</v>
      </c>
      <c r="BJ132" s="5"/>
      <c r="BK132" s="5"/>
      <c r="BL132" s="92"/>
      <c r="BW132" s="7" t="s">
        <v>168</v>
      </c>
      <c r="BX132" s="5"/>
      <c r="BY132" s="84">
        <f>COUNTIFS(BY5:BY113,"&gt;0",BY5:BY113,"&lt;=700")</f>
        <v>8</v>
      </c>
      <c r="BZ132" s="5"/>
      <c r="CA132" s="5"/>
      <c r="CB132" s="5"/>
      <c r="CC132" s="84">
        <f>COUNTIFS(CC5:CC113,"&gt;0",CC5:CC113,"&lt;=700")</f>
        <v>12</v>
      </c>
      <c r="CD132" s="5"/>
      <c r="CE132" s="5"/>
      <c r="CF132" s="92"/>
    </row>
    <row r="133" spans="35:84" x14ac:dyDescent="0.3">
      <c r="AI133" s="7" t="s">
        <v>120</v>
      </c>
      <c r="AJ133" s="5">
        <f>COUNTIF(AJ5:AJ113,"&lt;0")</f>
        <v>43</v>
      </c>
      <c r="AK133" s="5">
        <f t="shared" ref="AK133:AQ133" si="101">COUNTIF(AK5:AK113,"&lt;0")</f>
        <v>36</v>
      </c>
      <c r="AL133" s="5">
        <f t="shared" si="101"/>
        <v>36</v>
      </c>
      <c r="AM133" s="5">
        <f t="shared" si="101"/>
        <v>35</v>
      </c>
      <c r="AN133" s="5">
        <f t="shared" si="101"/>
        <v>17</v>
      </c>
      <c r="AO133" s="5">
        <f t="shared" si="101"/>
        <v>4</v>
      </c>
      <c r="AP133" s="5">
        <f t="shared" si="101"/>
        <v>17</v>
      </c>
      <c r="AQ133" s="5">
        <f t="shared" si="101"/>
        <v>4</v>
      </c>
      <c r="BC133" s="7" t="s">
        <v>120</v>
      </c>
      <c r="BD133" s="5"/>
      <c r="BE133" s="84">
        <f t="shared" ref="BE133:BI133" si="102">COUNTIF(BE5:BE113,"&lt;0")</f>
        <v>29</v>
      </c>
      <c r="BF133" s="5"/>
      <c r="BG133" s="5"/>
      <c r="BH133" s="5"/>
      <c r="BI133" s="84">
        <f t="shared" si="102"/>
        <v>51</v>
      </c>
      <c r="BJ133" s="5"/>
      <c r="BK133" s="5"/>
      <c r="BL133" s="92"/>
      <c r="BW133" s="7" t="s">
        <v>120</v>
      </c>
      <c r="BX133" s="5"/>
      <c r="BY133" s="84">
        <f t="shared" ref="BY133" si="103">COUNTIF(BY5:BY113,"&lt;0")</f>
        <v>25</v>
      </c>
      <c r="BZ133" s="5"/>
      <c r="CA133" s="5"/>
      <c r="CB133" s="5"/>
      <c r="CC133" s="84">
        <f t="shared" ref="CC133" si="104">COUNTIF(CC5:CC113,"&lt;0")</f>
        <v>45</v>
      </c>
      <c r="CD133" s="5"/>
      <c r="CE133" s="5"/>
      <c r="CF133" s="92"/>
    </row>
    <row r="134" spans="35:84" x14ac:dyDescent="0.3">
      <c r="AI134" s="7" t="s">
        <v>111</v>
      </c>
      <c r="AJ134" s="5">
        <f>SUM(AJ131:AJ133)</f>
        <v>109</v>
      </c>
      <c r="AK134" s="5">
        <f t="shared" ref="AK134:AQ134" si="105">SUM(AK131:AK133)</f>
        <v>109</v>
      </c>
      <c r="AL134" s="5">
        <f t="shared" si="105"/>
        <v>109</v>
      </c>
      <c r="AM134" s="5">
        <f t="shared" si="105"/>
        <v>109</v>
      </c>
      <c r="AN134" s="5">
        <f t="shared" si="105"/>
        <v>109</v>
      </c>
      <c r="AO134" s="5">
        <f t="shared" si="105"/>
        <v>109</v>
      </c>
      <c r="AP134" s="5">
        <f t="shared" si="105"/>
        <v>109</v>
      </c>
      <c r="AQ134" s="5">
        <f t="shared" si="105"/>
        <v>109</v>
      </c>
      <c r="BC134" s="7" t="s">
        <v>111</v>
      </c>
      <c r="BD134" s="5"/>
      <c r="BE134" s="5">
        <f t="shared" ref="BE134:BI134" si="106">SUM(BE131:BE133)</f>
        <v>109</v>
      </c>
      <c r="BF134" s="5"/>
      <c r="BG134" s="5"/>
      <c r="BH134" s="5"/>
      <c r="BI134" s="5">
        <f t="shared" si="106"/>
        <v>109</v>
      </c>
      <c r="BJ134" s="5"/>
      <c r="BK134" s="5"/>
      <c r="BL134" s="92"/>
      <c r="BW134" s="7" t="s">
        <v>111</v>
      </c>
      <c r="BX134" s="5"/>
      <c r="BY134" s="5">
        <f t="shared" ref="BY134" si="107">SUM(BY131:BY133)</f>
        <v>109</v>
      </c>
      <c r="BZ134" s="5"/>
      <c r="CA134" s="5"/>
      <c r="CB134" s="5"/>
      <c r="CC134" s="5">
        <f t="shared" ref="CC134" si="108">SUM(CC131:CC133)</f>
        <v>109</v>
      </c>
      <c r="CD134" s="5"/>
      <c r="CE134" s="5"/>
      <c r="CF134" s="92"/>
    </row>
    <row r="135" spans="35:84" x14ac:dyDescent="0.3">
      <c r="BL135" s="93"/>
      <c r="CF135" s="93"/>
    </row>
    <row r="136" spans="35:84" x14ac:dyDescent="0.3">
      <c r="AI136" s="8" t="s">
        <v>118</v>
      </c>
      <c r="AJ136" s="10">
        <f>AJ131/AJ$134</f>
        <v>0.39449541284403672</v>
      </c>
      <c r="AK136" s="13">
        <f t="shared" ref="AK136:AQ138" si="109">AK131/AK$134</f>
        <v>0.46788990825688076</v>
      </c>
      <c r="AL136" s="10">
        <f t="shared" si="109"/>
        <v>0.44954128440366975</v>
      </c>
      <c r="AM136" s="13">
        <f t="shared" si="109"/>
        <v>0.52293577981651373</v>
      </c>
      <c r="AN136" s="10">
        <f t="shared" si="109"/>
        <v>0.33944954128440369</v>
      </c>
      <c r="AO136" s="13">
        <f t="shared" si="109"/>
        <v>0.77064220183486243</v>
      </c>
      <c r="AP136" s="10">
        <f t="shared" si="109"/>
        <v>0.39449541284403672</v>
      </c>
      <c r="AQ136" s="13">
        <f t="shared" si="109"/>
        <v>0.77064220183486243</v>
      </c>
      <c r="AR136" t="s">
        <v>128</v>
      </c>
      <c r="BC136" s="8" t="s">
        <v>118</v>
      </c>
      <c r="BD136" s="13"/>
      <c r="BE136" s="85">
        <f t="shared" ref="BE136:BI138" si="110">BE131/BE$134</f>
        <v>0.66055045871559637</v>
      </c>
      <c r="BF136" s="13"/>
      <c r="BG136" s="13"/>
      <c r="BH136" s="13"/>
      <c r="BI136" s="85">
        <f t="shared" si="110"/>
        <v>0.44036697247706424</v>
      </c>
      <c r="BJ136" s="13"/>
      <c r="BK136" s="13"/>
      <c r="BL136" s="96">
        <f>AVERAGE(BE136:BI136)</f>
        <v>0.55045871559633031</v>
      </c>
      <c r="BW136" s="8" t="s">
        <v>118</v>
      </c>
      <c r="BX136" s="13"/>
      <c r="BY136" s="85">
        <f t="shared" ref="BY136:BY138" si="111">BY131/BY$134</f>
        <v>0.69724770642201839</v>
      </c>
      <c r="BZ136" s="13"/>
      <c r="CA136" s="13"/>
      <c r="CB136" s="13"/>
      <c r="CC136" s="85">
        <f t="shared" ref="CC136:CC138" si="112">CC131/CC$134</f>
        <v>0.47706422018348627</v>
      </c>
      <c r="CD136" s="13"/>
      <c r="CE136" s="13"/>
      <c r="CF136" s="96">
        <f>AVERAGE(BY136:CC136)</f>
        <v>0.58715596330275233</v>
      </c>
    </row>
    <row r="137" spans="35:84" x14ac:dyDescent="0.3">
      <c r="AI137" s="7" t="s">
        <v>125</v>
      </c>
      <c r="AJ137" s="10">
        <f>AJ132/AJ$134</f>
        <v>0.21100917431192662</v>
      </c>
      <c r="AK137" s="13">
        <f t="shared" si="109"/>
        <v>0.20183486238532111</v>
      </c>
      <c r="AL137" s="10">
        <f t="shared" si="109"/>
        <v>0.22018348623853212</v>
      </c>
      <c r="AM137" s="13">
        <f t="shared" si="109"/>
        <v>0.15596330275229359</v>
      </c>
      <c r="AN137" s="10">
        <f t="shared" si="109"/>
        <v>0.50458715596330272</v>
      </c>
      <c r="AO137" s="13">
        <f t="shared" si="109"/>
        <v>0.19266055045871561</v>
      </c>
      <c r="AP137" s="10">
        <f t="shared" si="109"/>
        <v>0.44954128440366975</v>
      </c>
      <c r="AQ137" s="13">
        <f t="shared" si="109"/>
        <v>0.19266055045871561</v>
      </c>
      <c r="BC137" s="7" t="s">
        <v>168</v>
      </c>
      <c r="BD137" s="13"/>
      <c r="BE137" s="85">
        <f t="shared" si="110"/>
        <v>7.3394495412844041E-2</v>
      </c>
      <c r="BF137" s="13"/>
      <c r="BG137" s="13"/>
      <c r="BH137" s="13"/>
      <c r="BI137" s="85">
        <f t="shared" si="110"/>
        <v>9.1743119266055051E-2</v>
      </c>
      <c r="BJ137" s="13"/>
      <c r="BK137" s="13"/>
      <c r="BL137" s="96">
        <f t="shared" ref="BL137:BL138" si="113">AVERAGE(BE137:BI137)</f>
        <v>8.2568807339449546E-2</v>
      </c>
      <c r="BW137" s="7" t="s">
        <v>168</v>
      </c>
      <c r="BX137" s="13"/>
      <c r="BY137" s="85">
        <f t="shared" si="111"/>
        <v>7.3394495412844041E-2</v>
      </c>
      <c r="BZ137" s="13"/>
      <c r="CA137" s="13"/>
      <c r="CB137" s="13"/>
      <c r="CC137" s="85">
        <f t="shared" si="112"/>
        <v>0.11009174311926606</v>
      </c>
      <c r="CD137" s="13"/>
      <c r="CE137" s="13"/>
      <c r="CF137" s="96">
        <f t="shared" ref="CF137:CF138" si="114">AVERAGE(BY137:CC137)</f>
        <v>9.1743119266055051E-2</v>
      </c>
    </row>
    <row r="138" spans="35:84" x14ac:dyDescent="0.3">
      <c r="AI138" s="9" t="s">
        <v>117</v>
      </c>
      <c r="AJ138" s="10">
        <f>AJ133/AJ$134</f>
        <v>0.39449541284403672</v>
      </c>
      <c r="AK138" s="13">
        <f t="shared" si="109"/>
        <v>0.33027522935779818</v>
      </c>
      <c r="AL138" s="10">
        <f t="shared" si="109"/>
        <v>0.33027522935779818</v>
      </c>
      <c r="AM138" s="13">
        <f t="shared" si="109"/>
        <v>0.32110091743119268</v>
      </c>
      <c r="AN138" s="10">
        <f t="shared" si="109"/>
        <v>0.15596330275229359</v>
      </c>
      <c r="AO138" s="13">
        <f t="shared" si="109"/>
        <v>3.669724770642202E-2</v>
      </c>
      <c r="AP138" s="10">
        <f t="shared" si="109"/>
        <v>0.15596330275229359</v>
      </c>
      <c r="AQ138" s="13">
        <f t="shared" si="109"/>
        <v>3.669724770642202E-2</v>
      </c>
      <c r="BC138" s="9" t="s">
        <v>117</v>
      </c>
      <c r="BD138" s="13"/>
      <c r="BE138" s="85">
        <f t="shared" si="110"/>
        <v>0.26605504587155965</v>
      </c>
      <c r="BF138" s="13"/>
      <c r="BG138" s="13"/>
      <c r="BH138" s="13"/>
      <c r="BI138" s="85">
        <f t="shared" si="110"/>
        <v>0.46788990825688076</v>
      </c>
      <c r="BJ138" s="13"/>
      <c r="BK138" s="13"/>
      <c r="BL138" s="96">
        <f t="shared" si="113"/>
        <v>0.3669724770642202</v>
      </c>
      <c r="BW138" s="9" t="s">
        <v>117</v>
      </c>
      <c r="BX138" s="13"/>
      <c r="BY138" s="85">
        <f t="shared" si="111"/>
        <v>0.22935779816513763</v>
      </c>
      <c r="BZ138" s="13"/>
      <c r="CA138" s="13"/>
      <c r="CB138" s="13"/>
      <c r="CC138" s="85">
        <f t="shared" si="112"/>
        <v>0.41284403669724773</v>
      </c>
      <c r="CD138" s="13"/>
      <c r="CE138" s="13"/>
      <c r="CF138" s="96">
        <f t="shared" si="114"/>
        <v>0.32110091743119268</v>
      </c>
    </row>
    <row r="139" spans="35:84" x14ac:dyDescent="0.3">
      <c r="AI139" s="7" t="s">
        <v>121</v>
      </c>
      <c r="AJ139" s="14">
        <f>SUM(AJ136:AJ138)</f>
        <v>1</v>
      </c>
      <c r="AK139" s="14">
        <f t="shared" ref="AK139:AQ139" si="115">SUM(AK136:AK138)</f>
        <v>1</v>
      </c>
      <c r="AL139" s="14">
        <f t="shared" si="115"/>
        <v>1</v>
      </c>
      <c r="AM139" s="14">
        <f t="shared" si="115"/>
        <v>1</v>
      </c>
      <c r="AN139" s="14">
        <f t="shared" si="115"/>
        <v>1</v>
      </c>
      <c r="AO139" s="14">
        <f t="shared" si="115"/>
        <v>1</v>
      </c>
      <c r="AP139" s="14">
        <f t="shared" si="115"/>
        <v>1</v>
      </c>
      <c r="AQ139" s="14">
        <f t="shared" si="115"/>
        <v>1</v>
      </c>
      <c r="BC139" s="7" t="s">
        <v>121</v>
      </c>
      <c r="BD139" s="14"/>
      <c r="BE139" s="14">
        <f t="shared" ref="BE139:BI139" si="116">SUM(BE136:BE138)</f>
        <v>1</v>
      </c>
      <c r="BF139" s="14"/>
      <c r="BG139" s="14"/>
      <c r="BH139" s="14"/>
      <c r="BI139" s="14">
        <f t="shared" si="116"/>
        <v>1</v>
      </c>
      <c r="BJ139" s="14"/>
      <c r="BK139" s="14"/>
      <c r="BL139" s="97"/>
      <c r="BW139" s="7" t="s">
        <v>121</v>
      </c>
      <c r="BX139" s="14"/>
      <c r="BY139" s="14">
        <f t="shared" ref="BY139" si="117">SUM(BY136:BY138)</f>
        <v>1</v>
      </c>
      <c r="BZ139" s="14"/>
      <c r="CA139" s="14"/>
      <c r="CB139" s="14"/>
      <c r="CC139" s="14">
        <f t="shared" ref="CC139" si="118">SUM(CC136:CC138)</f>
        <v>1</v>
      </c>
      <c r="CD139" s="14"/>
      <c r="CE139" s="14"/>
      <c r="CF139" s="97"/>
    </row>
    <row r="140" spans="35:84" x14ac:dyDescent="0.3">
      <c r="BL140" s="93"/>
      <c r="CF140" s="93"/>
    </row>
    <row r="141" spans="35:84" x14ac:dyDescent="0.3">
      <c r="AI141" s="7" t="s">
        <v>129</v>
      </c>
      <c r="AJ141" s="5">
        <f>COUNTIF(AJ5:AJ113,"&gt;1250")</f>
        <v>52</v>
      </c>
      <c r="AK141" s="5">
        <f t="shared" ref="AK141:AQ141" si="119">COUNTIF(AK5:AK113,"&gt;1250")</f>
        <v>58</v>
      </c>
      <c r="AL141" s="5">
        <f t="shared" si="119"/>
        <v>55</v>
      </c>
      <c r="AM141" s="5">
        <f t="shared" si="119"/>
        <v>64</v>
      </c>
      <c r="AN141" s="5">
        <f t="shared" si="119"/>
        <v>64</v>
      </c>
      <c r="AO141" s="5">
        <f t="shared" si="119"/>
        <v>91</v>
      </c>
      <c r="AP141" s="5">
        <f t="shared" si="119"/>
        <v>71</v>
      </c>
      <c r="AQ141" s="5">
        <f t="shared" si="119"/>
        <v>93</v>
      </c>
      <c r="BC141" s="7" t="s">
        <v>169</v>
      </c>
      <c r="BD141" s="5"/>
      <c r="BE141" s="5"/>
      <c r="BF141" s="86">
        <f>COUNTIF(BF5:BF113,"&gt;530")</f>
        <v>68</v>
      </c>
      <c r="BG141" s="5"/>
      <c r="BH141" s="86">
        <f>COUNTIF(BH5:BH113,"&gt;530")</f>
        <v>56</v>
      </c>
      <c r="BI141" s="5"/>
      <c r="BJ141" s="5"/>
      <c r="BK141" s="5"/>
      <c r="BL141" s="92"/>
      <c r="BW141" s="7" t="s">
        <v>169</v>
      </c>
      <c r="BX141" s="5"/>
      <c r="BY141" s="5"/>
      <c r="BZ141" s="86">
        <f>COUNTIF(BZ5:BZ113,"&gt;530")</f>
        <v>72</v>
      </c>
      <c r="CA141" s="5"/>
      <c r="CB141" s="86">
        <f>COUNTIF(CB5:CB113,"&gt;530")</f>
        <v>64</v>
      </c>
      <c r="CC141" s="5"/>
      <c r="CD141" s="5"/>
      <c r="CE141" s="5"/>
      <c r="CF141" s="92"/>
    </row>
    <row r="142" spans="35:84" x14ac:dyDescent="0.3">
      <c r="AI142" s="7" t="s">
        <v>130</v>
      </c>
      <c r="AJ142" s="5">
        <f>COUNTIFS(AJ5:AJ113,"&gt;0",AJ5:AJ113,"&lt;=1250")</f>
        <v>14</v>
      </c>
      <c r="AK142" s="5">
        <f t="shared" ref="AK142:AQ142" si="120">COUNTIFS(AK5:AK113,"&gt;0",AK5:AK113,"&lt;=1250")</f>
        <v>15</v>
      </c>
      <c r="AL142" s="5">
        <f t="shared" si="120"/>
        <v>18</v>
      </c>
      <c r="AM142" s="5">
        <f t="shared" si="120"/>
        <v>10</v>
      </c>
      <c r="AN142" s="5">
        <f t="shared" si="120"/>
        <v>28</v>
      </c>
      <c r="AO142" s="5">
        <f t="shared" si="120"/>
        <v>14</v>
      </c>
      <c r="AP142" s="5">
        <f t="shared" si="120"/>
        <v>21</v>
      </c>
      <c r="AQ142" s="5">
        <f t="shared" si="120"/>
        <v>12</v>
      </c>
      <c r="BC142" s="7" t="s">
        <v>170</v>
      </c>
      <c r="BD142" s="5"/>
      <c r="BE142" s="5"/>
      <c r="BF142" s="86">
        <f>COUNTIFS(BF5:BF113,"&gt;0",BF5:BF113,"&lt;=530")</f>
        <v>8</v>
      </c>
      <c r="BG142" s="5"/>
      <c r="BH142" s="86">
        <f>COUNTIFS(BH5:BH113,"&gt;0",BH5:BH113,"&lt;=530")</f>
        <v>12</v>
      </c>
      <c r="BI142" s="5"/>
      <c r="BJ142" s="5"/>
      <c r="BK142" s="5"/>
      <c r="BL142" s="92"/>
      <c r="BW142" s="7" t="s">
        <v>170</v>
      </c>
      <c r="BX142" s="5"/>
      <c r="BY142" s="5"/>
      <c r="BZ142" s="86">
        <f>COUNTIFS(BZ5:BZ113,"&gt;0",BZ5:BZ113,"&lt;=530")</f>
        <v>7</v>
      </c>
      <c r="CA142" s="5"/>
      <c r="CB142" s="86">
        <f>COUNTIFS(CB5:CB113,"&gt;0",CB5:CB113,"&lt;=530")</f>
        <v>9</v>
      </c>
      <c r="CC142" s="5"/>
      <c r="CD142" s="5"/>
      <c r="CE142" s="5"/>
      <c r="CF142" s="92"/>
    </row>
    <row r="143" spans="35:84" x14ac:dyDescent="0.3">
      <c r="AI143" s="7" t="s">
        <v>120</v>
      </c>
      <c r="AJ143" s="5">
        <f>COUNTIF(AJ5:AJ113,"&lt;0")</f>
        <v>43</v>
      </c>
      <c r="AK143" s="5">
        <f t="shared" ref="AK143:AQ143" si="121">COUNTIF(AK5:AK113,"&lt;0")</f>
        <v>36</v>
      </c>
      <c r="AL143" s="5">
        <f t="shared" si="121"/>
        <v>36</v>
      </c>
      <c r="AM143" s="5">
        <f t="shared" si="121"/>
        <v>35</v>
      </c>
      <c r="AN143" s="5">
        <f t="shared" si="121"/>
        <v>17</v>
      </c>
      <c r="AO143" s="5">
        <f t="shared" si="121"/>
        <v>4</v>
      </c>
      <c r="AP143" s="5">
        <f t="shared" si="121"/>
        <v>17</v>
      </c>
      <c r="AQ143" s="5">
        <f t="shared" si="121"/>
        <v>4</v>
      </c>
      <c r="BC143" s="7" t="s">
        <v>120</v>
      </c>
      <c r="BD143" s="5"/>
      <c r="BE143" s="5"/>
      <c r="BF143" s="86">
        <f t="shared" ref="BF143:BH143" si="122">COUNTIF(BF5:BF113,"&lt;0")</f>
        <v>33</v>
      </c>
      <c r="BG143" s="5"/>
      <c r="BH143" s="86">
        <f t="shared" si="122"/>
        <v>41</v>
      </c>
      <c r="BI143" s="5"/>
      <c r="BJ143" s="5"/>
      <c r="BK143" s="5"/>
      <c r="BL143" s="92"/>
      <c r="BW143" s="7" t="s">
        <v>120</v>
      </c>
      <c r="BX143" s="5"/>
      <c r="BY143" s="5"/>
      <c r="BZ143" s="86">
        <f t="shared" ref="BZ143" si="123">COUNTIF(BZ5:BZ113,"&lt;0")</f>
        <v>30</v>
      </c>
      <c r="CA143" s="5"/>
      <c r="CB143" s="86">
        <f t="shared" ref="CB143" si="124">COUNTIF(CB5:CB113,"&lt;0")</f>
        <v>36</v>
      </c>
      <c r="CC143" s="5"/>
      <c r="CD143" s="5"/>
      <c r="CE143" s="5"/>
      <c r="CF143" s="92"/>
    </row>
    <row r="144" spans="35:84" x14ac:dyDescent="0.3">
      <c r="AI144" s="7" t="s">
        <v>111</v>
      </c>
      <c r="AJ144" s="5">
        <f>SUM(AJ141:AJ143)</f>
        <v>109</v>
      </c>
      <c r="AK144" s="5">
        <f t="shared" ref="AK144:AQ144" si="125">SUM(AK141:AK143)</f>
        <v>109</v>
      </c>
      <c r="AL144" s="5">
        <f t="shared" si="125"/>
        <v>109</v>
      </c>
      <c r="AM144" s="5">
        <f t="shared" si="125"/>
        <v>109</v>
      </c>
      <c r="AN144" s="5">
        <f t="shared" si="125"/>
        <v>109</v>
      </c>
      <c r="AO144" s="5">
        <f t="shared" si="125"/>
        <v>109</v>
      </c>
      <c r="AP144" s="5">
        <f t="shared" si="125"/>
        <v>109</v>
      </c>
      <c r="AQ144" s="5">
        <f t="shared" si="125"/>
        <v>109</v>
      </c>
      <c r="BC144" s="7" t="s">
        <v>111</v>
      </c>
      <c r="BD144" s="5"/>
      <c r="BE144" s="5"/>
      <c r="BF144" s="5">
        <f t="shared" ref="BF144:BH144" si="126">SUM(BF141:BF143)</f>
        <v>109</v>
      </c>
      <c r="BG144" s="5"/>
      <c r="BH144" s="5">
        <f t="shared" si="126"/>
        <v>109</v>
      </c>
      <c r="BI144" s="5"/>
      <c r="BJ144" s="5"/>
      <c r="BK144" s="5"/>
      <c r="BL144" s="92"/>
      <c r="BW144" s="7" t="s">
        <v>111</v>
      </c>
      <c r="BX144" s="5"/>
      <c r="BY144" s="5"/>
      <c r="BZ144" s="5">
        <f t="shared" ref="BZ144" si="127">SUM(BZ141:BZ143)</f>
        <v>109</v>
      </c>
      <c r="CA144" s="5"/>
      <c r="CB144" s="5">
        <f t="shared" ref="CB144" si="128">SUM(CB141:CB143)</f>
        <v>109</v>
      </c>
      <c r="CC144" s="5"/>
      <c r="CD144" s="5"/>
      <c r="CE144" s="5"/>
      <c r="CF144" s="92"/>
    </row>
    <row r="145" spans="35:84" x14ac:dyDescent="0.3">
      <c r="BL145" s="93"/>
      <c r="CF145" s="93"/>
    </row>
    <row r="146" spans="35:84" x14ac:dyDescent="0.3">
      <c r="AI146" s="8" t="s">
        <v>118</v>
      </c>
      <c r="AJ146" s="10">
        <f>AJ141/AJ$144</f>
        <v>0.47706422018348627</v>
      </c>
      <c r="AK146" s="13">
        <f t="shared" ref="AK146:AQ148" si="129">AK141/AK$144</f>
        <v>0.5321100917431193</v>
      </c>
      <c r="AL146" s="10">
        <f t="shared" si="129"/>
        <v>0.50458715596330272</v>
      </c>
      <c r="AM146" s="13">
        <f t="shared" si="129"/>
        <v>0.58715596330275233</v>
      </c>
      <c r="AN146" s="10">
        <f t="shared" si="129"/>
        <v>0.58715596330275233</v>
      </c>
      <c r="AO146" s="13">
        <f t="shared" si="129"/>
        <v>0.83486238532110091</v>
      </c>
      <c r="AP146" s="10">
        <f t="shared" si="129"/>
        <v>0.65137614678899081</v>
      </c>
      <c r="AQ146" s="13">
        <f t="shared" si="129"/>
        <v>0.85321100917431192</v>
      </c>
      <c r="AR146" t="s">
        <v>131</v>
      </c>
      <c r="BC146" s="8" t="s">
        <v>118</v>
      </c>
      <c r="BD146" s="13"/>
      <c r="BE146" s="13"/>
      <c r="BF146" s="10">
        <f t="shared" ref="BF146:BH148" si="130">BF141/BF$144</f>
        <v>0.62385321100917435</v>
      </c>
      <c r="BG146" s="13"/>
      <c r="BH146" s="10">
        <f t="shared" si="130"/>
        <v>0.51376146788990829</v>
      </c>
      <c r="BI146" s="13"/>
      <c r="BJ146" s="13"/>
      <c r="BK146" s="13"/>
      <c r="BL146" s="98">
        <f>AVERAGE(BE146:BI146)</f>
        <v>0.56880733944954132</v>
      </c>
      <c r="BW146" s="8" t="s">
        <v>118</v>
      </c>
      <c r="BX146" s="13"/>
      <c r="BY146" s="13"/>
      <c r="BZ146" s="10">
        <f t="shared" ref="BZ146:BZ148" si="131">BZ141/BZ$144</f>
        <v>0.66055045871559637</v>
      </c>
      <c r="CA146" s="13"/>
      <c r="CB146" s="10">
        <f t="shared" ref="CB146:CB148" si="132">CB141/CB$144</f>
        <v>0.58715596330275233</v>
      </c>
      <c r="CC146" s="13"/>
      <c r="CD146" s="13"/>
      <c r="CE146" s="13"/>
      <c r="CF146" s="98">
        <f>AVERAGE(BY146:CC146)</f>
        <v>0.62385321100917435</v>
      </c>
    </row>
    <row r="147" spans="35:84" x14ac:dyDescent="0.3">
      <c r="AI147" s="7" t="s">
        <v>130</v>
      </c>
      <c r="AJ147" s="10">
        <f>AJ142/AJ$144</f>
        <v>0.12844036697247707</v>
      </c>
      <c r="AK147" s="13">
        <f t="shared" si="129"/>
        <v>0.13761467889908258</v>
      </c>
      <c r="AL147" s="10">
        <f t="shared" si="129"/>
        <v>0.16513761467889909</v>
      </c>
      <c r="AM147" s="13">
        <f t="shared" si="129"/>
        <v>9.1743119266055051E-2</v>
      </c>
      <c r="AN147" s="10">
        <f t="shared" si="129"/>
        <v>0.25688073394495414</v>
      </c>
      <c r="AO147" s="13">
        <f t="shared" si="129"/>
        <v>0.12844036697247707</v>
      </c>
      <c r="AP147" s="10">
        <f t="shared" si="129"/>
        <v>0.19266055045871561</v>
      </c>
      <c r="AQ147" s="13">
        <f t="shared" si="129"/>
        <v>0.11009174311926606</v>
      </c>
      <c r="BC147" s="7" t="s">
        <v>170</v>
      </c>
      <c r="BD147" s="13"/>
      <c r="BE147" s="13"/>
      <c r="BF147" s="10">
        <f t="shared" si="130"/>
        <v>7.3394495412844041E-2</v>
      </c>
      <c r="BG147" s="13"/>
      <c r="BH147" s="10">
        <f t="shared" si="130"/>
        <v>0.11009174311926606</v>
      </c>
      <c r="BI147" s="13"/>
      <c r="BJ147" s="13"/>
      <c r="BK147" s="13"/>
      <c r="BL147" s="98">
        <f t="shared" ref="BL147:BL148" si="133">AVERAGE(BE147:BI147)</f>
        <v>9.1743119266055051E-2</v>
      </c>
      <c r="BW147" s="7" t="s">
        <v>170</v>
      </c>
      <c r="BX147" s="13"/>
      <c r="BY147" s="13"/>
      <c r="BZ147" s="10">
        <f t="shared" si="131"/>
        <v>6.4220183486238536E-2</v>
      </c>
      <c r="CA147" s="13"/>
      <c r="CB147" s="10">
        <f t="shared" si="132"/>
        <v>8.2568807339449546E-2</v>
      </c>
      <c r="CC147" s="13"/>
      <c r="CD147" s="13"/>
      <c r="CE147" s="13"/>
      <c r="CF147" s="98">
        <f t="shared" ref="CF147:CF148" si="134">AVERAGE(BY147:CC147)</f>
        <v>7.3394495412844041E-2</v>
      </c>
    </row>
    <row r="148" spans="35:84" x14ac:dyDescent="0.3">
      <c r="AI148" s="9" t="s">
        <v>117</v>
      </c>
      <c r="AJ148" s="10">
        <f>AJ143/AJ$144</f>
        <v>0.39449541284403672</v>
      </c>
      <c r="AK148" s="13">
        <f t="shared" si="129"/>
        <v>0.33027522935779818</v>
      </c>
      <c r="AL148" s="10">
        <f t="shared" si="129"/>
        <v>0.33027522935779818</v>
      </c>
      <c r="AM148" s="13">
        <f t="shared" si="129"/>
        <v>0.32110091743119268</v>
      </c>
      <c r="AN148" s="10">
        <f t="shared" si="129"/>
        <v>0.15596330275229359</v>
      </c>
      <c r="AO148" s="13">
        <f t="shared" si="129"/>
        <v>3.669724770642202E-2</v>
      </c>
      <c r="AP148" s="10">
        <f t="shared" si="129"/>
        <v>0.15596330275229359</v>
      </c>
      <c r="AQ148" s="13">
        <f t="shared" si="129"/>
        <v>3.669724770642202E-2</v>
      </c>
      <c r="BC148" s="9" t="s">
        <v>117</v>
      </c>
      <c r="BD148" s="13"/>
      <c r="BE148" s="13"/>
      <c r="BF148" s="10">
        <f t="shared" si="130"/>
        <v>0.30275229357798167</v>
      </c>
      <c r="BG148" s="13"/>
      <c r="BH148" s="10">
        <f t="shared" si="130"/>
        <v>0.37614678899082571</v>
      </c>
      <c r="BI148" s="13"/>
      <c r="BJ148" s="13"/>
      <c r="BK148" s="13"/>
      <c r="BL148" s="98">
        <f t="shared" si="133"/>
        <v>0.33944954128440369</v>
      </c>
      <c r="BW148" s="9" t="s">
        <v>117</v>
      </c>
      <c r="BX148" s="13"/>
      <c r="BY148" s="13"/>
      <c r="BZ148" s="10">
        <f t="shared" si="131"/>
        <v>0.27522935779816515</v>
      </c>
      <c r="CA148" s="13"/>
      <c r="CB148" s="10">
        <f t="shared" si="132"/>
        <v>0.33027522935779818</v>
      </c>
      <c r="CC148" s="13"/>
      <c r="CD148" s="13"/>
      <c r="CE148" s="13"/>
      <c r="CF148" s="98">
        <f t="shared" si="134"/>
        <v>0.30275229357798167</v>
      </c>
    </row>
    <row r="149" spans="35:84" x14ac:dyDescent="0.3">
      <c r="AI149" s="7" t="s">
        <v>121</v>
      </c>
      <c r="AJ149" s="12">
        <f>SUM(AJ146:AJ148)</f>
        <v>1</v>
      </c>
      <c r="AK149" s="12">
        <f t="shared" ref="AK149:AQ149" si="135">SUM(AK146:AK148)</f>
        <v>1</v>
      </c>
      <c r="AL149" s="12">
        <f t="shared" si="135"/>
        <v>1</v>
      </c>
      <c r="AM149" s="12">
        <f t="shared" si="135"/>
        <v>1</v>
      </c>
      <c r="AN149" s="12">
        <f t="shared" si="135"/>
        <v>1</v>
      </c>
      <c r="AO149" s="12">
        <f t="shared" si="135"/>
        <v>1</v>
      </c>
      <c r="AP149" s="12">
        <f t="shared" si="135"/>
        <v>1</v>
      </c>
      <c r="AQ149" s="12">
        <f t="shared" si="135"/>
        <v>1</v>
      </c>
      <c r="BC149" s="7" t="s">
        <v>121</v>
      </c>
      <c r="BD149" s="12"/>
      <c r="BE149" s="12"/>
      <c r="BF149" s="12">
        <f t="shared" ref="BF149:BH149" si="136">SUM(BF146:BF148)</f>
        <v>1</v>
      </c>
      <c r="BG149" s="12"/>
      <c r="BH149" s="12">
        <f t="shared" si="136"/>
        <v>1</v>
      </c>
      <c r="BI149" s="12"/>
      <c r="BJ149" s="12"/>
      <c r="BK149" s="12"/>
      <c r="BL149" s="95"/>
      <c r="BW149" s="7" t="s">
        <v>121</v>
      </c>
      <c r="BX149" s="12"/>
      <c r="BY149" s="12"/>
      <c r="BZ149" s="12">
        <f t="shared" ref="BZ149" si="137">SUM(BZ146:BZ148)</f>
        <v>1</v>
      </c>
      <c r="CA149" s="12"/>
      <c r="CB149" s="12">
        <f t="shared" ref="CB149" si="138">SUM(CB146:CB148)</f>
        <v>1</v>
      </c>
      <c r="CC149" s="12"/>
      <c r="CD149" s="12"/>
      <c r="CE149" s="12"/>
      <c r="CF149" s="95"/>
    </row>
    <row r="150" spans="35:84" x14ac:dyDescent="0.3">
      <c r="BL150" s="93"/>
      <c r="CF150" s="93"/>
    </row>
    <row r="151" spans="35:84" x14ac:dyDescent="0.3">
      <c r="BC151" s="7" t="s">
        <v>193</v>
      </c>
      <c r="BD151" s="5"/>
      <c r="BE151" s="5"/>
      <c r="BF151" s="5"/>
      <c r="BG151" s="87">
        <f>COUNTIF(BG5:BG113,"&gt;370")</f>
        <v>65</v>
      </c>
      <c r="BH151" s="5"/>
      <c r="BI151" s="5"/>
      <c r="BJ151" s="5"/>
      <c r="BK151" s="5"/>
      <c r="BL151" s="92"/>
      <c r="BW151" s="7" t="s">
        <v>193</v>
      </c>
      <c r="BX151" s="5"/>
      <c r="BY151" s="5"/>
      <c r="BZ151" s="5"/>
      <c r="CA151" s="87">
        <f>COUNTIF(CA5:CA113,"&gt;370")</f>
        <v>70</v>
      </c>
      <c r="CB151" s="5"/>
      <c r="CC151" s="5"/>
      <c r="CD151" s="5"/>
      <c r="CE151" s="5"/>
      <c r="CF151" s="92"/>
    </row>
    <row r="152" spans="35:84" x14ac:dyDescent="0.3">
      <c r="BC152" s="7" t="s">
        <v>176</v>
      </c>
      <c r="BD152" s="5"/>
      <c r="BE152" s="5"/>
      <c r="BF152" s="5"/>
      <c r="BG152" s="87">
        <f>COUNTIFS(BG5:BG113,"&gt;0",BG5:BG113,"&lt;=370")</f>
        <v>8</v>
      </c>
      <c r="BH152" s="5"/>
      <c r="BI152" s="5"/>
      <c r="BJ152" s="5"/>
      <c r="BK152" s="5"/>
      <c r="BL152" s="92"/>
      <c r="BW152" s="7" t="s">
        <v>176</v>
      </c>
      <c r="BX152" s="5"/>
      <c r="BY152" s="5"/>
      <c r="BZ152" s="5"/>
      <c r="CA152" s="87">
        <f>COUNTIFS(CA5:CA113,"&gt;0",CA5:CA113,"&lt;=370")</f>
        <v>4</v>
      </c>
      <c r="CB152" s="5"/>
      <c r="CC152" s="5"/>
      <c r="CD152" s="5"/>
      <c r="CE152" s="5"/>
      <c r="CF152" s="92"/>
    </row>
    <row r="153" spans="35:84" x14ac:dyDescent="0.3">
      <c r="BC153" s="7" t="s">
        <v>120</v>
      </c>
      <c r="BD153" s="5"/>
      <c r="BE153" s="5"/>
      <c r="BF153" s="5"/>
      <c r="BG153" s="87">
        <f>COUNTIF(BG5:BG113,"&lt;0")</f>
        <v>36</v>
      </c>
      <c r="BH153" s="5"/>
      <c r="BI153" s="5"/>
      <c r="BJ153" s="5"/>
      <c r="BK153" s="5"/>
      <c r="BL153" s="92"/>
      <c r="BW153" s="7" t="s">
        <v>120</v>
      </c>
      <c r="BX153" s="5"/>
      <c r="BY153" s="5"/>
      <c r="BZ153" s="5"/>
      <c r="CA153" s="87">
        <f>COUNTIF(CA5:CA113,"&lt;0")</f>
        <v>35</v>
      </c>
      <c r="CB153" s="5"/>
      <c r="CC153" s="5"/>
      <c r="CD153" s="5"/>
      <c r="CE153" s="5"/>
      <c r="CF153" s="92"/>
    </row>
    <row r="154" spans="35:84" x14ac:dyDescent="0.3">
      <c r="BC154" s="7" t="s">
        <v>111</v>
      </c>
      <c r="BD154" s="5"/>
      <c r="BE154" s="5"/>
      <c r="BF154" s="5"/>
      <c r="BG154" s="5">
        <f t="shared" ref="BG154" si="139">SUM(BG151:BG153)</f>
        <v>109</v>
      </c>
      <c r="BH154" s="5"/>
      <c r="BI154" s="5"/>
      <c r="BJ154" s="5"/>
      <c r="BK154" s="5"/>
      <c r="BL154" s="92"/>
      <c r="BW154" s="7" t="s">
        <v>111</v>
      </c>
      <c r="BX154" s="5"/>
      <c r="BY154" s="5"/>
      <c r="BZ154" s="5"/>
      <c r="CA154" s="5">
        <f t="shared" ref="CA154" si="140">SUM(CA151:CA153)</f>
        <v>109</v>
      </c>
      <c r="CB154" s="5"/>
      <c r="CC154" s="5"/>
      <c r="CD154" s="5"/>
      <c r="CE154" s="5"/>
      <c r="CF154" s="92"/>
    </row>
    <row r="155" spans="35:84" x14ac:dyDescent="0.3">
      <c r="BL155" s="93"/>
      <c r="CF155" s="93"/>
    </row>
    <row r="156" spans="35:84" x14ac:dyDescent="0.3">
      <c r="BC156" s="8" t="s">
        <v>118</v>
      </c>
      <c r="BD156" s="13"/>
      <c r="BE156" s="13"/>
      <c r="BF156" s="13"/>
      <c r="BG156" s="88">
        <f>BG151/BG$154</f>
        <v>0.59633027522935778</v>
      </c>
      <c r="BH156" s="13"/>
      <c r="BI156" s="13"/>
      <c r="BJ156" s="13"/>
      <c r="BK156" s="13"/>
      <c r="BL156" s="99">
        <v>0.86238532110091803</v>
      </c>
      <c r="BW156" s="8" t="s">
        <v>118</v>
      </c>
      <c r="BX156" s="13"/>
      <c r="BY156" s="13"/>
      <c r="BZ156" s="13"/>
      <c r="CA156" s="88">
        <f>CA151/CA$154</f>
        <v>0.64220183486238536</v>
      </c>
      <c r="CB156" s="13"/>
      <c r="CC156" s="13"/>
      <c r="CD156" s="13"/>
      <c r="CE156" s="13"/>
      <c r="CF156" s="99">
        <v>0.86238532110091803</v>
      </c>
    </row>
    <row r="157" spans="35:84" x14ac:dyDescent="0.3">
      <c r="BC157" s="7" t="s">
        <v>176</v>
      </c>
      <c r="BD157" s="13"/>
      <c r="BE157" s="13"/>
      <c r="BF157" s="13"/>
      <c r="BG157" s="88">
        <f>BG152/BG$154</f>
        <v>7.3394495412844041E-2</v>
      </c>
      <c r="BH157" s="13"/>
      <c r="BI157" s="13"/>
      <c r="BJ157" s="13"/>
      <c r="BK157" s="13"/>
      <c r="BL157" s="99">
        <v>4.5871559633027525E-2</v>
      </c>
      <c r="BW157" s="7" t="s">
        <v>176</v>
      </c>
      <c r="BX157" s="13"/>
      <c r="BY157" s="13"/>
      <c r="BZ157" s="13"/>
      <c r="CA157" s="88">
        <f>CA152/CA$154</f>
        <v>3.669724770642202E-2</v>
      </c>
      <c r="CB157" s="13"/>
      <c r="CC157" s="13"/>
      <c r="CD157" s="13"/>
      <c r="CE157" s="13"/>
      <c r="CF157" s="99">
        <v>4.5871559633027525E-2</v>
      </c>
    </row>
    <row r="158" spans="35:84" x14ac:dyDescent="0.3">
      <c r="BC158" s="9" t="s">
        <v>117</v>
      </c>
      <c r="BD158" s="13"/>
      <c r="BE158" s="13"/>
      <c r="BF158" s="13"/>
      <c r="BG158" s="88">
        <f>BG153/BG$154</f>
        <v>0.33027522935779818</v>
      </c>
      <c r="BH158" s="13"/>
      <c r="BI158" s="13"/>
      <c r="BJ158" s="13"/>
      <c r="BK158" s="13"/>
      <c r="BL158" s="99">
        <v>9.1743119266055051E-2</v>
      </c>
      <c r="BW158" s="9" t="s">
        <v>117</v>
      </c>
      <c r="BX158" s="13"/>
      <c r="BY158" s="13"/>
      <c r="BZ158" s="13"/>
      <c r="CA158" s="88">
        <f>CA153/CA$154</f>
        <v>0.32110091743119268</v>
      </c>
      <c r="CB158" s="13"/>
      <c r="CC158" s="13"/>
      <c r="CD158" s="13"/>
      <c r="CE158" s="13"/>
      <c r="CF158" s="99">
        <v>9.1743119266055051E-2</v>
      </c>
    </row>
    <row r="159" spans="35:84" ht="15" thickBot="1" x14ac:dyDescent="0.35">
      <c r="BC159" s="7" t="s">
        <v>121</v>
      </c>
      <c r="BD159" s="12"/>
      <c r="BE159" s="12"/>
      <c r="BF159" s="12"/>
      <c r="BG159" s="12">
        <f t="shared" ref="BG159" si="141">SUM(BG156:BG158)</f>
        <v>1</v>
      </c>
      <c r="BH159" s="12"/>
      <c r="BI159" s="12"/>
      <c r="BJ159" s="12"/>
      <c r="BK159" s="12"/>
      <c r="BL159" s="100"/>
      <c r="BW159" s="7" t="s">
        <v>121</v>
      </c>
      <c r="BX159" s="12"/>
      <c r="BY159" s="12"/>
      <c r="BZ159" s="12"/>
      <c r="CA159" s="12">
        <f t="shared" ref="CA159" si="142">SUM(CA156:CA158)</f>
        <v>1</v>
      </c>
      <c r="CB159" s="12"/>
      <c r="CC159" s="12"/>
      <c r="CD159" s="12"/>
      <c r="CE159" s="12"/>
      <c r="CF159" s="100"/>
    </row>
    <row r="161" spans="55:78" x14ac:dyDescent="0.3">
      <c r="BC161" s="2" t="s">
        <v>215</v>
      </c>
      <c r="BO161" s="106" t="s">
        <v>220</v>
      </c>
    </row>
    <row r="162" spans="55:78" x14ac:dyDescent="0.3">
      <c r="BC162" t="s">
        <v>216</v>
      </c>
      <c r="BF162" t="s">
        <v>217</v>
      </c>
      <c r="BI162" t="s">
        <v>218</v>
      </c>
      <c r="BL162" t="s">
        <v>219</v>
      </c>
      <c r="BO162" s="102" t="s">
        <v>216</v>
      </c>
      <c r="BR162" t="s">
        <v>217</v>
      </c>
      <c r="BU162" t="s">
        <v>218</v>
      </c>
      <c r="BX162" t="s">
        <v>219</v>
      </c>
    </row>
    <row r="163" spans="55:78" x14ac:dyDescent="0.3">
      <c r="BC163" t="s">
        <v>189</v>
      </c>
      <c r="BF163" t="s">
        <v>190</v>
      </c>
      <c r="BI163" t="s">
        <v>191</v>
      </c>
      <c r="BL163" t="s">
        <v>192</v>
      </c>
      <c r="BO163" s="102" t="s">
        <v>189</v>
      </c>
      <c r="BR163" t="s">
        <v>190</v>
      </c>
      <c r="BU163" t="s">
        <v>191</v>
      </c>
      <c r="BX163" t="s">
        <v>192</v>
      </c>
    </row>
    <row r="164" spans="55:78" x14ac:dyDescent="0.3">
      <c r="BC164" t="s">
        <v>172</v>
      </c>
      <c r="BD164" t="s">
        <v>173</v>
      </c>
      <c r="BE164" t="s">
        <v>174</v>
      </c>
      <c r="BF164" t="s">
        <v>172</v>
      </c>
      <c r="BG164" t="s">
        <v>173</v>
      </c>
      <c r="BH164" t="s">
        <v>174</v>
      </c>
      <c r="BI164" t="s">
        <v>172</v>
      </c>
      <c r="BJ164" t="s">
        <v>173</v>
      </c>
      <c r="BK164" t="s">
        <v>174</v>
      </c>
      <c r="BL164" t="s">
        <v>172</v>
      </c>
      <c r="BM164" t="s">
        <v>173</v>
      </c>
      <c r="BN164" t="s">
        <v>174</v>
      </c>
      <c r="BO164" s="102" t="s">
        <v>172</v>
      </c>
      <c r="BP164" t="s">
        <v>173</v>
      </c>
      <c r="BQ164" t="s">
        <v>174</v>
      </c>
      <c r="BR164" t="s">
        <v>172</v>
      </c>
      <c r="BS164" t="s">
        <v>173</v>
      </c>
      <c r="BT164" t="s">
        <v>174</v>
      </c>
      <c r="BU164" t="s">
        <v>172</v>
      </c>
      <c r="BV164" t="s">
        <v>173</v>
      </c>
      <c r="BW164" t="s">
        <v>174</v>
      </c>
      <c r="BX164" t="s">
        <v>172</v>
      </c>
      <c r="BY164" t="s">
        <v>173</v>
      </c>
      <c r="BZ164" t="s">
        <v>174</v>
      </c>
    </row>
    <row r="165" spans="55:78" x14ac:dyDescent="0.3">
      <c r="BC165" s="12">
        <f>$BL$126</f>
        <v>0.51376146788990829</v>
      </c>
      <c r="BD165" s="12">
        <f>$BL$127</f>
        <v>0.11467889908256881</v>
      </c>
      <c r="BE165" s="12">
        <f>$BL$128</f>
        <v>0.37155963302752293</v>
      </c>
      <c r="BF165" s="12">
        <f>$BL$136</f>
        <v>0.55045871559633031</v>
      </c>
      <c r="BG165" s="12">
        <f>$BL$137</f>
        <v>8.2568807339449546E-2</v>
      </c>
      <c r="BH165" s="12">
        <f>$BL$138</f>
        <v>0.3669724770642202</v>
      </c>
      <c r="BI165" s="12">
        <f>$BL$146</f>
        <v>0.56880733944954132</v>
      </c>
      <c r="BJ165" s="12">
        <f>$BL$147</f>
        <v>9.1743119266055051E-2</v>
      </c>
      <c r="BK165" s="12">
        <f>$BL$148</f>
        <v>0.33944954128440369</v>
      </c>
      <c r="BL165" s="12">
        <f>$BL$156</f>
        <v>0.86238532110091803</v>
      </c>
      <c r="BM165" s="12">
        <f>$BL$157</f>
        <v>4.5871559633027525E-2</v>
      </c>
      <c r="BN165" s="12">
        <f>$BL$158</f>
        <v>9.1743119266055051E-2</v>
      </c>
      <c r="BO165" s="103">
        <f>CF126</f>
        <v>0.55963302752293576</v>
      </c>
      <c r="BP165" s="12">
        <f>CF127</f>
        <v>0.10550458715596331</v>
      </c>
      <c r="BQ165" s="12">
        <f>CF128</f>
        <v>0.33486238532110091</v>
      </c>
      <c r="BR165" s="12">
        <f>CF136</f>
        <v>0.58715596330275233</v>
      </c>
      <c r="BS165" s="12">
        <f>CF137</f>
        <v>9.1743119266055051E-2</v>
      </c>
      <c r="BT165" s="12">
        <f>CF138</f>
        <v>0.32110091743119268</v>
      </c>
      <c r="BU165" s="12">
        <f>CF146</f>
        <v>0.62385321100917435</v>
      </c>
      <c r="BV165" s="12">
        <f>CF147</f>
        <v>7.3394495412844041E-2</v>
      </c>
      <c r="BW165" s="12">
        <f>CF148</f>
        <v>0.30275229357798167</v>
      </c>
      <c r="BX165" s="12">
        <f>CF156</f>
        <v>0.86238532110091803</v>
      </c>
      <c r="BY165" s="12">
        <f>CF157</f>
        <v>4.5871559633027525E-2</v>
      </c>
      <c r="BZ165" s="12">
        <f>CF158</f>
        <v>9.1743119266055051E-2</v>
      </c>
    </row>
    <row r="191" spans="55:94" x14ac:dyDescent="0.3">
      <c r="BC191" s="2" t="s">
        <v>215</v>
      </c>
      <c r="BX191" s="106" t="s">
        <v>220</v>
      </c>
    </row>
    <row r="192" spans="55:94" x14ac:dyDescent="0.3">
      <c r="BC192" t="s">
        <v>221</v>
      </c>
      <c r="BF192" t="s">
        <v>222</v>
      </c>
      <c r="BI192" t="s">
        <v>223</v>
      </c>
      <c r="BL192" t="s">
        <v>219</v>
      </c>
      <c r="BO192" t="s">
        <v>224</v>
      </c>
      <c r="BR192" t="s">
        <v>225</v>
      </c>
      <c r="BU192" t="s">
        <v>226</v>
      </c>
      <c r="BX192" t="s">
        <v>221</v>
      </c>
      <c r="CA192" t="s">
        <v>222</v>
      </c>
      <c r="CD192" t="s">
        <v>223</v>
      </c>
      <c r="CG192" t="s">
        <v>219</v>
      </c>
      <c r="CJ192" t="s">
        <v>224</v>
      </c>
      <c r="CM192" t="s">
        <v>225</v>
      </c>
      <c r="CP192" t="s">
        <v>226</v>
      </c>
    </row>
    <row r="193" spans="55:96" x14ac:dyDescent="0.3">
      <c r="BC193" t="s">
        <v>189</v>
      </c>
      <c r="BF193" t="s">
        <v>190</v>
      </c>
      <c r="BI193" t="s">
        <v>191</v>
      </c>
      <c r="BL193" t="s">
        <v>192</v>
      </c>
      <c r="BO193" t="s">
        <v>191</v>
      </c>
      <c r="BR193" t="s">
        <v>190</v>
      </c>
      <c r="BU193" t="s">
        <v>189</v>
      </c>
      <c r="BX193" t="s">
        <v>189</v>
      </c>
      <c r="CA193" t="s">
        <v>190</v>
      </c>
      <c r="CD193" t="s">
        <v>191</v>
      </c>
      <c r="CG193" t="s">
        <v>192</v>
      </c>
      <c r="CJ193" t="s">
        <v>191</v>
      </c>
      <c r="CM193" t="s">
        <v>190</v>
      </c>
      <c r="CP193" t="s">
        <v>189</v>
      </c>
    </row>
    <row r="194" spans="55:96" x14ac:dyDescent="0.3">
      <c r="BC194" t="s">
        <v>172</v>
      </c>
      <c r="BD194" t="s">
        <v>173</v>
      </c>
      <c r="BE194" t="s">
        <v>174</v>
      </c>
      <c r="BF194" t="s">
        <v>172</v>
      </c>
      <c r="BG194" t="s">
        <v>173</v>
      </c>
      <c r="BH194" t="s">
        <v>174</v>
      </c>
      <c r="BI194" t="s">
        <v>172</v>
      </c>
      <c r="BJ194" t="s">
        <v>173</v>
      </c>
      <c r="BK194" t="s">
        <v>174</v>
      </c>
      <c r="BL194" t="s">
        <v>172</v>
      </c>
      <c r="BM194" t="s">
        <v>173</v>
      </c>
      <c r="BN194" t="s">
        <v>174</v>
      </c>
      <c r="BO194" t="s">
        <v>172</v>
      </c>
      <c r="BP194" t="s">
        <v>173</v>
      </c>
      <c r="BQ194" t="s">
        <v>174</v>
      </c>
      <c r="BR194" t="s">
        <v>172</v>
      </c>
      <c r="BS194" t="s">
        <v>173</v>
      </c>
      <c r="BT194" t="s">
        <v>174</v>
      </c>
      <c r="BU194" t="s">
        <v>172</v>
      </c>
      <c r="BV194" t="s">
        <v>173</v>
      </c>
      <c r="BW194" t="s">
        <v>174</v>
      </c>
      <c r="BX194" s="102" t="s">
        <v>172</v>
      </c>
      <c r="BY194" t="s">
        <v>173</v>
      </c>
      <c r="BZ194" t="s">
        <v>174</v>
      </c>
      <c r="CA194" t="s">
        <v>172</v>
      </c>
      <c r="CB194" t="s">
        <v>173</v>
      </c>
      <c r="CC194" t="s">
        <v>174</v>
      </c>
      <c r="CD194" t="s">
        <v>172</v>
      </c>
      <c r="CE194" t="s">
        <v>173</v>
      </c>
      <c r="CF194" t="s">
        <v>174</v>
      </c>
      <c r="CG194" t="s">
        <v>172</v>
      </c>
      <c r="CH194" t="s">
        <v>173</v>
      </c>
      <c r="CI194" t="s">
        <v>174</v>
      </c>
      <c r="CJ194" s="32" t="s">
        <v>172</v>
      </c>
      <c r="CK194" s="32" t="s">
        <v>173</v>
      </c>
      <c r="CL194" s="32" t="s">
        <v>174</v>
      </c>
      <c r="CM194" s="32" t="s">
        <v>172</v>
      </c>
      <c r="CN194" s="32" t="s">
        <v>173</v>
      </c>
      <c r="CO194" s="32" t="s">
        <v>174</v>
      </c>
      <c r="CP194" s="32" t="s">
        <v>172</v>
      </c>
      <c r="CQ194" s="32" t="s">
        <v>173</v>
      </c>
      <c r="CR194" s="32" t="s">
        <v>174</v>
      </c>
    </row>
    <row r="195" spans="55:96" x14ac:dyDescent="0.3">
      <c r="BC195" s="12">
        <f>BD126</f>
        <v>0.67889908256880738</v>
      </c>
      <c r="BD195" s="12">
        <f>BD127</f>
        <v>9.1743119266055051E-2</v>
      </c>
      <c r="BE195" s="12">
        <f>BD128</f>
        <v>0.22935779816513763</v>
      </c>
      <c r="BF195" s="12">
        <f>BE136</f>
        <v>0.66055045871559637</v>
      </c>
      <c r="BG195" s="12">
        <f>BE137</f>
        <v>7.3394495412844041E-2</v>
      </c>
      <c r="BH195" s="12">
        <f>BE138</f>
        <v>0.26605504587155965</v>
      </c>
      <c r="BI195" s="12">
        <f>BF146</f>
        <v>0.62385321100917435</v>
      </c>
      <c r="BJ195" s="12">
        <f>BF147</f>
        <v>7.3394495412844041E-2</v>
      </c>
      <c r="BK195" s="12">
        <f>BF148</f>
        <v>0.30275229357798167</v>
      </c>
      <c r="BL195" s="12">
        <f>BG156</f>
        <v>0.59633027522935778</v>
      </c>
      <c r="BM195" s="12">
        <f>BG157</f>
        <v>7.3394495412844041E-2</v>
      </c>
      <c r="BN195" s="12">
        <f>BG158</f>
        <v>0.33027522935779818</v>
      </c>
      <c r="BO195" s="66">
        <f>BH146</f>
        <v>0.51376146788990829</v>
      </c>
      <c r="BP195" s="66">
        <f>BH147</f>
        <v>0.11009174311926606</v>
      </c>
      <c r="BQ195" s="66">
        <f>BH148</f>
        <v>0.37614678899082571</v>
      </c>
      <c r="BR195" s="66">
        <f>BI136</f>
        <v>0.44036697247706424</v>
      </c>
      <c r="BS195" s="66">
        <f>BI137</f>
        <v>9.1743119266055051E-2</v>
      </c>
      <c r="BT195" s="66">
        <f>BI138</f>
        <v>0.46788990825688076</v>
      </c>
      <c r="BU195" s="66">
        <f>BJ126</f>
        <v>0.34862385321100919</v>
      </c>
      <c r="BV195" s="66">
        <f>BJ127</f>
        <v>0.13761467889908258</v>
      </c>
      <c r="BW195" s="66">
        <f>BJ128</f>
        <v>0.51376146788990829</v>
      </c>
      <c r="BX195" s="103">
        <f>BX126</f>
        <v>0.70642201834862384</v>
      </c>
      <c r="BY195" s="12">
        <f>BX127</f>
        <v>8.2568807339449546E-2</v>
      </c>
      <c r="BZ195" s="12">
        <f>BX128</f>
        <v>0.21100917431192662</v>
      </c>
      <c r="CA195" s="12">
        <f>BY136</f>
        <v>0.69724770642201839</v>
      </c>
      <c r="CB195" s="12">
        <f>BY137</f>
        <v>7.3394495412844041E-2</v>
      </c>
      <c r="CC195" s="12">
        <f>BY138</f>
        <v>0.22935779816513763</v>
      </c>
      <c r="CD195" s="12">
        <f>BZ146</f>
        <v>0.66055045871559637</v>
      </c>
      <c r="CE195" s="12">
        <f>BZ147</f>
        <v>6.4220183486238536E-2</v>
      </c>
      <c r="CF195" s="12">
        <f>BZ148</f>
        <v>0.27522935779816515</v>
      </c>
      <c r="CG195" s="12">
        <f>CA156</f>
        <v>0.64220183486238536</v>
      </c>
      <c r="CH195" s="12">
        <f>CA157</f>
        <v>3.669724770642202E-2</v>
      </c>
      <c r="CI195" s="12">
        <f>CA158</f>
        <v>0.32110091743119268</v>
      </c>
      <c r="CJ195" s="66">
        <f>CB146</f>
        <v>0.58715596330275233</v>
      </c>
      <c r="CK195" s="66">
        <f>CB147</f>
        <v>8.2568807339449546E-2</v>
      </c>
      <c r="CL195" s="66">
        <f>CB148</f>
        <v>0.33027522935779818</v>
      </c>
      <c r="CM195" s="66">
        <f>CC136</f>
        <v>0.47706422018348627</v>
      </c>
      <c r="CN195" s="66">
        <f>CC137</f>
        <v>0.11009174311926606</v>
      </c>
      <c r="CO195" s="66">
        <f>CC138</f>
        <v>0.41284403669724773</v>
      </c>
      <c r="CP195" s="66">
        <f>CD126</f>
        <v>0.41284403669724773</v>
      </c>
      <c r="CQ195" s="66">
        <f>CD127</f>
        <v>0.12844036697247707</v>
      </c>
      <c r="CR195" s="66">
        <f>CD128</f>
        <v>0.45871559633027525</v>
      </c>
    </row>
  </sheetData>
  <mergeCells count="4">
    <mergeCell ref="A3:G3"/>
    <mergeCell ref="H3:O3"/>
    <mergeCell ref="Z3:AG3"/>
    <mergeCell ref="AJ3:AQ3"/>
  </mergeCells>
  <phoneticPr fontId="21" type="noConversion"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8A725-8448-4EC7-BA9D-B243F0FCB6EA}">
  <dimension ref="A4:AR17"/>
  <sheetViews>
    <sheetView topLeftCell="A10" zoomScale="80" zoomScaleNormal="80" workbookViewId="0">
      <selection activeCell="A22" sqref="A22"/>
    </sheetView>
  </sheetViews>
  <sheetFormatPr defaultRowHeight="14.4" x14ac:dyDescent="0.3"/>
  <cols>
    <col min="1" max="1" width="18.77734375" customWidth="1"/>
    <col min="2" max="2" width="23.77734375" bestFit="1" customWidth="1"/>
    <col min="3" max="3" width="15.33203125" customWidth="1"/>
  </cols>
  <sheetData>
    <row r="4" spans="1:44" x14ac:dyDescent="0.3">
      <c r="C4" s="2"/>
      <c r="W4" s="32"/>
      <c r="X4" s="127"/>
    </row>
    <row r="5" spans="1:44" x14ac:dyDescent="0.3">
      <c r="C5" s="126" t="s">
        <v>272</v>
      </c>
      <c r="F5" t="s">
        <v>273</v>
      </c>
      <c r="I5" t="s">
        <v>274</v>
      </c>
      <c r="L5" t="s">
        <v>275</v>
      </c>
      <c r="O5" t="s">
        <v>276</v>
      </c>
      <c r="R5" t="s">
        <v>277</v>
      </c>
      <c r="U5" t="s">
        <v>278</v>
      </c>
      <c r="W5" s="32"/>
      <c r="X5" s="32"/>
    </row>
    <row r="6" spans="1:44" x14ac:dyDescent="0.3">
      <c r="C6" t="s">
        <v>189</v>
      </c>
      <c r="F6" t="s">
        <v>190</v>
      </c>
      <c r="I6" t="s">
        <v>191</v>
      </c>
      <c r="L6" t="s">
        <v>192</v>
      </c>
      <c r="O6" t="s">
        <v>191</v>
      </c>
      <c r="R6" t="s">
        <v>190</v>
      </c>
      <c r="U6" t="s">
        <v>189</v>
      </c>
      <c r="W6" s="32"/>
      <c r="X6" s="32"/>
    </row>
    <row r="7" spans="1:44" x14ac:dyDescent="0.3">
      <c r="C7" t="s">
        <v>172</v>
      </c>
      <c r="D7" t="s">
        <v>173</v>
      </c>
      <c r="E7" t="s">
        <v>174</v>
      </c>
      <c r="F7" t="s">
        <v>172</v>
      </c>
      <c r="G7" t="s">
        <v>173</v>
      </c>
      <c r="H7" t="s">
        <v>174</v>
      </c>
      <c r="I7" t="s">
        <v>172</v>
      </c>
      <c r="J7" t="s">
        <v>173</v>
      </c>
      <c r="K7" t="s">
        <v>174</v>
      </c>
      <c r="L7" t="s">
        <v>172</v>
      </c>
      <c r="M7" t="s">
        <v>173</v>
      </c>
      <c r="N7" t="s">
        <v>174</v>
      </c>
      <c r="O7" t="s">
        <v>172</v>
      </c>
      <c r="P7" t="s">
        <v>173</v>
      </c>
      <c r="Q7" t="s">
        <v>174</v>
      </c>
      <c r="R7" t="s">
        <v>172</v>
      </c>
      <c r="S7" t="s">
        <v>173</v>
      </c>
      <c r="T7" t="s">
        <v>174</v>
      </c>
      <c r="U7" t="s">
        <v>172</v>
      </c>
      <c r="V7" t="s">
        <v>173</v>
      </c>
      <c r="W7" s="32" t="s">
        <v>174</v>
      </c>
      <c r="X7" s="32"/>
      <c r="AJ7" s="32"/>
      <c r="AK7" s="32"/>
      <c r="AL7" s="32"/>
      <c r="AM7" s="32"/>
      <c r="AN7" s="32"/>
      <c r="AO7" s="32"/>
      <c r="AP7" s="32"/>
      <c r="AQ7" s="32"/>
      <c r="AR7" s="32"/>
    </row>
    <row r="8" spans="1:44" x14ac:dyDescent="0.3">
      <c r="A8" s="128" t="s">
        <v>270</v>
      </c>
      <c r="B8" s="127" t="s">
        <v>175</v>
      </c>
      <c r="C8" s="125">
        <f>AlphaTV_SensitivityAnalysis!BC195</f>
        <v>0.94495412844036697</v>
      </c>
      <c r="D8" s="125">
        <f>AlphaTV_SensitivityAnalysis!BD195</f>
        <v>5.5045871559633031E-2</v>
      </c>
      <c r="E8" s="125">
        <f>AlphaTV_SensitivityAnalysis!BE195</f>
        <v>0</v>
      </c>
      <c r="F8" s="125">
        <f>AlphaTV_SensitivityAnalysis!BF195</f>
        <v>0.92660550458715596</v>
      </c>
      <c r="G8" s="125">
        <f>AlphaTV_SensitivityAnalysis!BG195</f>
        <v>6.4220183486238536E-2</v>
      </c>
      <c r="H8" s="125">
        <f>AlphaTV_SensitivityAnalysis!BH195</f>
        <v>9.1743119266055051E-3</v>
      </c>
      <c r="I8" s="125">
        <f>AlphaTV_SensitivityAnalysis!BI195</f>
        <v>0.87155963302752293</v>
      </c>
      <c r="J8" s="125">
        <f>AlphaTV_SensitivityAnalysis!BJ195</f>
        <v>9.1743119266055051E-2</v>
      </c>
      <c r="K8" s="125">
        <f>AlphaTV_SensitivityAnalysis!BK195</f>
        <v>3.669724770642202E-2</v>
      </c>
      <c r="L8" s="125">
        <f>AlphaTV_SensitivityAnalysis!BL195</f>
        <v>0.86238532110091748</v>
      </c>
      <c r="M8" s="125">
        <f>AlphaTV_SensitivityAnalysis!BM195</f>
        <v>4.5871559633027525E-2</v>
      </c>
      <c r="N8" s="125">
        <f>AlphaTV_SensitivityAnalysis!BN195</f>
        <v>9.1743119266055051E-2</v>
      </c>
      <c r="O8" s="125">
        <f>AlphaTV_SensitivityAnalysis!BO195</f>
        <v>0.80733944954128445</v>
      </c>
      <c r="P8" s="125">
        <f>AlphaTV_SensitivityAnalysis!BP195</f>
        <v>6.4220183486238536E-2</v>
      </c>
      <c r="Q8" s="125">
        <f>AlphaTV_SensitivityAnalysis!BQ195</f>
        <v>0.12844036697247707</v>
      </c>
      <c r="R8" s="125">
        <f>AlphaTV_SensitivityAnalysis!BR195</f>
        <v>0.60550458715596334</v>
      </c>
      <c r="S8" s="125">
        <f>AlphaTV_SensitivityAnalysis!BS195</f>
        <v>0.22935779816513763</v>
      </c>
      <c r="T8" s="125">
        <f>AlphaTV_SensitivityAnalysis!BT195</f>
        <v>0.16513761467889909</v>
      </c>
      <c r="U8" s="125">
        <f>AlphaTV_SensitivityAnalysis!BU195</f>
        <v>0.41284403669724773</v>
      </c>
      <c r="V8" s="125">
        <f>AlphaTV_SensitivityAnalysis!BV195</f>
        <v>0.3577981651376147</v>
      </c>
      <c r="W8" s="131">
        <f>AlphaTV_SensitivityAnalysis!BW195</f>
        <v>0.22935779816513763</v>
      </c>
      <c r="X8" s="131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</row>
    <row r="9" spans="1:44" x14ac:dyDescent="0.3">
      <c r="A9" s="129"/>
      <c r="B9" s="127" t="s">
        <v>184</v>
      </c>
      <c r="C9" s="125">
        <f>AlphaTV_SensitivityAnalysis!BX195</f>
        <v>0.94495412844036697</v>
      </c>
      <c r="D9" s="125">
        <f>AlphaTV_SensitivityAnalysis!BY195</f>
        <v>5.5045871559633031E-2</v>
      </c>
      <c r="E9" s="125">
        <f>AlphaTV_SensitivityAnalysis!BZ195</f>
        <v>0</v>
      </c>
      <c r="F9" s="125">
        <f>AlphaTV_SensitivityAnalysis!CA195</f>
        <v>0.94495412844036697</v>
      </c>
      <c r="G9" s="125">
        <f>AlphaTV_SensitivityAnalysis!CB195</f>
        <v>4.5871559633027525E-2</v>
      </c>
      <c r="H9" s="125">
        <f>AlphaTV_SensitivityAnalysis!CC195</f>
        <v>9.1743119266055051E-3</v>
      </c>
      <c r="I9" s="125">
        <f>AlphaTV_SensitivityAnalysis!CD195</f>
        <v>0.88073394495412849</v>
      </c>
      <c r="J9" s="125">
        <f>AlphaTV_SensitivityAnalysis!CE195</f>
        <v>8.2568807339449546E-2</v>
      </c>
      <c r="K9" s="125">
        <f>AlphaTV_SensitivityAnalysis!CF195</f>
        <v>3.669724770642202E-2</v>
      </c>
      <c r="L9" s="125">
        <f>AlphaTV_SensitivityAnalysis!CG195</f>
        <v>0.86238532110091748</v>
      </c>
      <c r="M9" s="125">
        <f>AlphaTV_SensitivityAnalysis!CH195</f>
        <v>6.4220183486238536E-2</v>
      </c>
      <c r="N9" s="125">
        <f>AlphaTV_SensitivityAnalysis!CI195</f>
        <v>7.3394495412844041E-2</v>
      </c>
      <c r="O9" s="125">
        <f>AlphaTV_SensitivityAnalysis!CJ195</f>
        <v>0.8165137614678899</v>
      </c>
      <c r="P9" s="125">
        <f>AlphaTV_SensitivityAnalysis!CK195</f>
        <v>7.3394495412844041E-2</v>
      </c>
      <c r="Q9" s="125">
        <f>AlphaTV_SensitivityAnalysis!CL195</f>
        <v>0.11009174311926606</v>
      </c>
      <c r="R9" s="125">
        <f>AlphaTV_SensitivityAnalysis!CM195</f>
        <v>0.66055045871559637</v>
      </c>
      <c r="S9" s="125">
        <f>AlphaTV_SensitivityAnalysis!CN195</f>
        <v>0.1834862385321101</v>
      </c>
      <c r="T9" s="125">
        <f>AlphaTV_SensitivityAnalysis!CO195</f>
        <v>0.15596330275229359</v>
      </c>
      <c r="U9" s="125">
        <f>AlphaTV_SensitivityAnalysis!CP195</f>
        <v>0.43119266055045874</v>
      </c>
      <c r="V9" s="125">
        <f>AlphaTV_SensitivityAnalysis!CQ195</f>
        <v>0.3577981651376147</v>
      </c>
      <c r="W9" s="131">
        <f>AlphaTV_SensitivityAnalysis!CR195</f>
        <v>0.21100917431192662</v>
      </c>
    </row>
    <row r="10" spans="1:44" x14ac:dyDescent="0.3">
      <c r="A10" s="130" t="s">
        <v>271</v>
      </c>
      <c r="B10" s="127" t="s">
        <v>215</v>
      </c>
      <c r="C10" s="125">
        <f>AlphaTH_SensitivityAnalysis!BC195</f>
        <v>0.67889908256880738</v>
      </c>
      <c r="D10" s="125">
        <f>AlphaTH_SensitivityAnalysis!BD195</f>
        <v>9.1743119266055051E-2</v>
      </c>
      <c r="E10" s="125">
        <f>AlphaTH_SensitivityAnalysis!BE195</f>
        <v>0.22935779816513763</v>
      </c>
      <c r="F10" s="125">
        <f>AlphaTH_SensitivityAnalysis!BF195</f>
        <v>0.66055045871559637</v>
      </c>
      <c r="G10" s="125">
        <f>AlphaTH_SensitivityAnalysis!BG195</f>
        <v>7.3394495412844041E-2</v>
      </c>
      <c r="H10" s="125">
        <f>AlphaTH_SensitivityAnalysis!BH195</f>
        <v>0.26605504587155965</v>
      </c>
      <c r="I10" s="125">
        <f>AlphaTH_SensitivityAnalysis!BI195</f>
        <v>0.62385321100917435</v>
      </c>
      <c r="J10" s="125">
        <f>AlphaTH_SensitivityAnalysis!BJ195</f>
        <v>7.3394495412844041E-2</v>
      </c>
      <c r="K10" s="125">
        <f>AlphaTH_SensitivityAnalysis!BK195</f>
        <v>0.30275229357798167</v>
      </c>
      <c r="L10" s="125">
        <f>AlphaTH_SensitivityAnalysis!BL195</f>
        <v>0.59633027522935778</v>
      </c>
      <c r="M10" s="125">
        <f>AlphaTH_SensitivityAnalysis!BM195</f>
        <v>7.3394495412844041E-2</v>
      </c>
      <c r="N10" s="125">
        <f>AlphaTH_SensitivityAnalysis!BN195</f>
        <v>0.33027522935779818</v>
      </c>
      <c r="O10" s="125">
        <f>AlphaTH_SensitivityAnalysis!BO195</f>
        <v>0.51376146788990829</v>
      </c>
      <c r="P10" s="125">
        <f>AlphaTH_SensitivityAnalysis!BP195</f>
        <v>0.11009174311926606</v>
      </c>
      <c r="Q10" s="125">
        <f>AlphaTH_SensitivityAnalysis!BQ195</f>
        <v>0.37614678899082571</v>
      </c>
      <c r="R10" s="125">
        <f>AlphaTH_SensitivityAnalysis!BR195</f>
        <v>0.44036697247706424</v>
      </c>
      <c r="S10" s="125">
        <f>AlphaTH_SensitivityAnalysis!BS195</f>
        <v>9.1743119266055051E-2</v>
      </c>
      <c r="T10" s="125">
        <f>AlphaTH_SensitivityAnalysis!BT195</f>
        <v>0.46788990825688076</v>
      </c>
      <c r="U10" s="125">
        <f>AlphaTH_SensitivityAnalysis!BU195</f>
        <v>0.34862385321100919</v>
      </c>
      <c r="V10" s="125">
        <f>AlphaTH_SensitivityAnalysis!BV195</f>
        <v>0.13761467889908258</v>
      </c>
      <c r="W10" s="131">
        <f>AlphaTH_SensitivityAnalysis!BW195</f>
        <v>0.51376146788990829</v>
      </c>
    </row>
    <row r="11" spans="1:44" x14ac:dyDescent="0.3">
      <c r="B11" s="127" t="s">
        <v>220</v>
      </c>
      <c r="C11" s="125">
        <f>AlphaTH_SensitivityAnalysis!BX195</f>
        <v>0.70642201834862384</v>
      </c>
      <c r="D11" s="125">
        <f>AlphaTH_SensitivityAnalysis!BY195</f>
        <v>8.2568807339449546E-2</v>
      </c>
      <c r="E11" s="125">
        <f>AlphaTH_SensitivityAnalysis!BZ195</f>
        <v>0.21100917431192662</v>
      </c>
      <c r="F11" s="125">
        <f>AlphaTH_SensitivityAnalysis!CA195</f>
        <v>0.69724770642201839</v>
      </c>
      <c r="G11" s="125">
        <f>AlphaTH_SensitivityAnalysis!CB195</f>
        <v>7.3394495412844041E-2</v>
      </c>
      <c r="H11" s="125">
        <f>AlphaTH_SensitivityAnalysis!CC195</f>
        <v>0.22935779816513763</v>
      </c>
      <c r="I11" s="125">
        <f>AlphaTH_SensitivityAnalysis!CD195</f>
        <v>0.66055045871559637</v>
      </c>
      <c r="J11" s="125">
        <f>AlphaTH_SensitivityAnalysis!CE195</f>
        <v>6.4220183486238536E-2</v>
      </c>
      <c r="K11" s="125">
        <f>AlphaTH_SensitivityAnalysis!CF195</f>
        <v>0.27522935779816515</v>
      </c>
      <c r="L11" s="125">
        <f>AlphaTH_SensitivityAnalysis!CG195</f>
        <v>0.64220183486238536</v>
      </c>
      <c r="M11" s="125">
        <f>AlphaTH_SensitivityAnalysis!CH195</f>
        <v>3.669724770642202E-2</v>
      </c>
      <c r="N11" s="125">
        <f>AlphaTH_SensitivityAnalysis!CI195</f>
        <v>0.32110091743119268</v>
      </c>
      <c r="O11" s="125">
        <f>AlphaTH_SensitivityAnalysis!CJ195</f>
        <v>0.58715596330275233</v>
      </c>
      <c r="P11" s="125">
        <f>AlphaTH_SensitivityAnalysis!CK195</f>
        <v>8.2568807339449546E-2</v>
      </c>
      <c r="Q11" s="125">
        <f>AlphaTH_SensitivityAnalysis!CL195</f>
        <v>0.33027522935779818</v>
      </c>
      <c r="R11" s="125">
        <f>AlphaTH_SensitivityAnalysis!CM195</f>
        <v>0.47706422018348627</v>
      </c>
      <c r="S11" s="125">
        <f>AlphaTH_SensitivityAnalysis!CN195</f>
        <v>0.11009174311926606</v>
      </c>
      <c r="T11" s="125">
        <f>AlphaTH_SensitivityAnalysis!CO195</f>
        <v>0.41284403669724773</v>
      </c>
      <c r="U11" s="125">
        <f>AlphaTH_SensitivityAnalysis!CP195</f>
        <v>0.41284403669724773</v>
      </c>
      <c r="V11" s="125">
        <f>AlphaTH_SensitivityAnalysis!CQ195</f>
        <v>0.12844036697247707</v>
      </c>
      <c r="W11" s="131">
        <f>AlphaTH_SensitivityAnalysis!CR195</f>
        <v>0.45871559633027525</v>
      </c>
    </row>
    <row r="12" spans="1:44" x14ac:dyDescent="0.3">
      <c r="W12" s="32"/>
    </row>
    <row r="13" spans="1:44" x14ac:dyDescent="0.3">
      <c r="C13" s="2"/>
      <c r="W13" s="32"/>
      <c r="X13" s="127"/>
    </row>
    <row r="14" spans="1:44" x14ac:dyDescent="0.3">
      <c r="W14" s="32"/>
      <c r="X14" s="32"/>
    </row>
    <row r="15" spans="1:44" x14ac:dyDescent="0.3">
      <c r="W15" s="32"/>
      <c r="X15" s="32"/>
    </row>
    <row r="16" spans="1:44" x14ac:dyDescent="0.3">
      <c r="W16" s="32"/>
      <c r="X16" s="32"/>
      <c r="AJ16" s="32"/>
      <c r="AK16" s="32"/>
      <c r="AL16" s="32"/>
      <c r="AM16" s="32"/>
      <c r="AN16" s="32"/>
      <c r="AO16" s="32"/>
      <c r="AP16" s="32"/>
      <c r="AQ16" s="32"/>
      <c r="AR16" s="32"/>
    </row>
    <row r="17" spans="3:44" x14ac:dyDescent="0.3"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31"/>
      <c r="X17" s="131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F216C-BC7A-4276-B2F6-D8B345F63BFE}">
  <dimension ref="A3:R47"/>
  <sheetViews>
    <sheetView topLeftCell="A13" workbookViewId="0">
      <selection activeCell="L21" sqref="L21"/>
    </sheetView>
  </sheetViews>
  <sheetFormatPr defaultRowHeight="14.4" x14ac:dyDescent="0.3"/>
  <cols>
    <col min="1" max="1" width="38.21875" customWidth="1"/>
    <col min="2" max="3" width="11.6640625" customWidth="1"/>
    <col min="11" max="11" width="38.44140625" bestFit="1" customWidth="1"/>
    <col min="12" max="13" width="11.6640625" customWidth="1"/>
    <col min="18" max="18" width="10.5546875" bestFit="1" customWidth="1"/>
  </cols>
  <sheetData>
    <row r="3" spans="1:18" x14ac:dyDescent="0.3">
      <c r="A3" s="38" t="s">
        <v>256</v>
      </c>
      <c r="K3" s="36" t="s">
        <v>258</v>
      </c>
    </row>
    <row r="4" spans="1:18" x14ac:dyDescent="0.3">
      <c r="A4" s="38" t="s">
        <v>227</v>
      </c>
      <c r="B4" s="2" t="s">
        <v>264</v>
      </c>
      <c r="K4" s="36" t="s">
        <v>227</v>
      </c>
      <c r="L4" s="2" t="s">
        <v>266</v>
      </c>
    </row>
    <row r="5" spans="1:18" ht="15" thickBot="1" x14ac:dyDescent="0.35">
      <c r="B5" s="2" t="s">
        <v>261</v>
      </c>
      <c r="L5" s="2" t="s">
        <v>263</v>
      </c>
    </row>
    <row r="6" spans="1:18" ht="24" customHeight="1" thickBot="1" x14ac:dyDescent="0.35">
      <c r="A6" s="109" t="s">
        <v>132</v>
      </c>
      <c r="B6" s="110" t="s">
        <v>139</v>
      </c>
      <c r="C6" s="109" t="s">
        <v>138</v>
      </c>
      <c r="D6" s="133" t="s">
        <v>133</v>
      </c>
      <c r="E6" s="109" t="s">
        <v>134</v>
      </c>
      <c r="F6" s="109" t="s">
        <v>135</v>
      </c>
      <c r="G6" s="109" t="s">
        <v>136</v>
      </c>
      <c r="H6" s="109" t="s">
        <v>137</v>
      </c>
      <c r="K6" s="109" t="s">
        <v>132</v>
      </c>
      <c r="L6" s="110" t="s">
        <v>139</v>
      </c>
      <c r="M6" s="109" t="s">
        <v>138</v>
      </c>
      <c r="N6" s="133" t="s">
        <v>133</v>
      </c>
      <c r="O6" s="109" t="s">
        <v>134</v>
      </c>
      <c r="P6" s="109" t="s">
        <v>135</v>
      </c>
      <c r="Q6" s="109" t="s">
        <v>136</v>
      </c>
      <c r="R6" s="109" t="s">
        <v>137</v>
      </c>
    </row>
    <row r="7" spans="1:18" x14ac:dyDescent="0.3">
      <c r="A7" s="108" t="s">
        <v>228</v>
      </c>
      <c r="B7" s="118">
        <v>517.32501225317503</v>
      </c>
      <c r="C7" s="118">
        <v>12549.6607468969</v>
      </c>
      <c r="D7" s="31">
        <v>5</v>
      </c>
      <c r="E7" s="118">
        <v>0</v>
      </c>
      <c r="F7" s="118">
        <v>3.7</v>
      </c>
      <c r="G7" s="118">
        <v>96.3</v>
      </c>
      <c r="H7" s="120">
        <v>527.32501225317503</v>
      </c>
      <c r="K7" s="108" t="s">
        <v>244</v>
      </c>
      <c r="L7" s="118">
        <v>439.64566184586698</v>
      </c>
      <c r="M7" s="118">
        <v>6153.6108659601296</v>
      </c>
      <c r="N7" s="31">
        <v>5</v>
      </c>
      <c r="O7" s="118">
        <v>2.8</v>
      </c>
      <c r="P7" s="118">
        <v>6.4</v>
      </c>
      <c r="Q7" s="118">
        <v>90.8</v>
      </c>
      <c r="R7" s="120">
        <v>656.64566184586704</v>
      </c>
    </row>
    <row r="8" spans="1:18" x14ac:dyDescent="0.3">
      <c r="A8" s="108" t="s">
        <v>229</v>
      </c>
      <c r="B8" s="118">
        <v>285.12153519733903</v>
      </c>
      <c r="C8" s="118">
        <v>1490.9097500524299</v>
      </c>
      <c r="D8" s="31">
        <v>5</v>
      </c>
      <c r="E8" s="118">
        <v>22.9</v>
      </c>
      <c r="F8" s="118">
        <v>34.9</v>
      </c>
      <c r="G8" s="118">
        <v>42.2</v>
      </c>
      <c r="H8" s="123">
        <v>320.12153519733903</v>
      </c>
      <c r="K8" s="108" t="s">
        <v>246</v>
      </c>
      <c r="L8" s="118">
        <v>386.12109850892898</v>
      </c>
      <c r="M8" s="118">
        <v>3765.9042400343401</v>
      </c>
      <c r="N8" s="31">
        <v>5</v>
      </c>
      <c r="O8" s="118">
        <v>12.8</v>
      </c>
      <c r="P8" s="118">
        <v>3.7</v>
      </c>
      <c r="Q8" s="118">
        <v>83.5</v>
      </c>
      <c r="R8" s="123">
        <v>620.12109850892898</v>
      </c>
    </row>
    <row r="9" spans="1:18" x14ac:dyDescent="0.3">
      <c r="A9" s="108" t="s">
        <v>230</v>
      </c>
      <c r="B9" s="118">
        <v>522.07649503481503</v>
      </c>
      <c r="C9" s="118">
        <v>13108.819110545601</v>
      </c>
      <c r="D9" s="31">
        <v>5</v>
      </c>
      <c r="E9" s="118">
        <v>0</v>
      </c>
      <c r="F9" s="118">
        <v>3.7</v>
      </c>
      <c r="G9" s="118">
        <v>96.3</v>
      </c>
      <c r="H9" s="120">
        <v>532.07649503481503</v>
      </c>
      <c r="K9" s="108" t="s">
        <v>245</v>
      </c>
      <c r="L9" s="118">
        <v>445.60963965112097</v>
      </c>
      <c r="M9" s="118">
        <v>6499.6896844536404</v>
      </c>
      <c r="N9" s="31">
        <v>5</v>
      </c>
      <c r="O9" s="118">
        <v>2.8</v>
      </c>
      <c r="P9" s="118">
        <v>5.5</v>
      </c>
      <c r="Q9" s="118">
        <v>91.7</v>
      </c>
      <c r="R9" s="120">
        <v>664.60963965112103</v>
      </c>
    </row>
    <row r="10" spans="1:18" x14ac:dyDescent="0.3">
      <c r="A10" s="108" t="s">
        <v>231</v>
      </c>
      <c r="B10" s="118">
        <v>292.92043836225901</v>
      </c>
      <c r="C10" s="118">
        <v>1601.4926081229501</v>
      </c>
      <c r="D10" s="31">
        <v>5</v>
      </c>
      <c r="E10" s="118">
        <v>21.1</v>
      </c>
      <c r="F10" s="118">
        <v>34.9</v>
      </c>
      <c r="G10" s="118">
        <v>44</v>
      </c>
      <c r="H10" s="122">
        <v>325.92043836225901</v>
      </c>
      <c r="K10" s="108" t="s">
        <v>247</v>
      </c>
      <c r="L10" s="118">
        <v>393.01661542795</v>
      </c>
      <c r="M10" s="118">
        <v>4011.8385420023401</v>
      </c>
      <c r="N10" s="31">
        <v>5</v>
      </c>
      <c r="O10" s="118">
        <v>11</v>
      </c>
      <c r="P10" s="118">
        <v>5.5</v>
      </c>
      <c r="Q10" s="118">
        <v>83.5</v>
      </c>
      <c r="R10" s="122">
        <v>621.01661542795</v>
      </c>
    </row>
    <row r="11" spans="1:18" x14ac:dyDescent="0.3">
      <c r="A11" s="108" t="s">
        <v>232</v>
      </c>
      <c r="B11" s="118">
        <v>562.53401184307199</v>
      </c>
      <c r="C11" s="118">
        <v>19000.306245488398</v>
      </c>
      <c r="D11" s="31">
        <v>5</v>
      </c>
      <c r="E11" s="118">
        <v>22.9</v>
      </c>
      <c r="F11" s="118">
        <v>8.3000000000000007</v>
      </c>
      <c r="G11" s="118">
        <v>68.8</v>
      </c>
      <c r="H11" s="120">
        <v>597.53401184307199</v>
      </c>
      <c r="K11" s="108" t="s">
        <v>248</v>
      </c>
      <c r="L11" s="118">
        <v>515.81471509267999</v>
      </c>
      <c r="M11" s="118">
        <v>12376.972576095101</v>
      </c>
      <c r="N11" s="31">
        <v>5</v>
      </c>
      <c r="O11" s="118">
        <v>29.4</v>
      </c>
      <c r="P11" s="118">
        <v>7.3</v>
      </c>
      <c r="Q11" s="118">
        <v>63.3</v>
      </c>
      <c r="R11" s="120">
        <v>759.81471509267999</v>
      </c>
    </row>
    <row r="12" spans="1:18" x14ac:dyDescent="0.3">
      <c r="A12" s="108" t="s">
        <v>234</v>
      </c>
      <c r="B12" s="118">
        <v>451.41747225474103</v>
      </c>
      <c r="C12" s="118">
        <v>6855.4043871263002</v>
      </c>
      <c r="D12" s="31">
        <v>5</v>
      </c>
      <c r="E12" s="118">
        <v>51.4</v>
      </c>
      <c r="F12" s="118">
        <v>12.8</v>
      </c>
      <c r="G12" s="118">
        <v>35.799999999999997</v>
      </c>
      <c r="H12" s="120">
        <v>517.41747225474103</v>
      </c>
      <c r="K12" s="108" t="s">
        <v>250</v>
      </c>
      <c r="L12" s="118">
        <v>478.66745805289202</v>
      </c>
      <c r="M12" s="118">
        <v>8802.5123278441006</v>
      </c>
      <c r="N12" s="31">
        <v>5</v>
      </c>
      <c r="O12" s="118">
        <v>37.6</v>
      </c>
      <c r="P12" s="118">
        <v>7.3</v>
      </c>
      <c r="Q12" s="118">
        <v>55</v>
      </c>
      <c r="R12" s="120">
        <v>731.66745805289202</v>
      </c>
    </row>
    <row r="13" spans="1:18" x14ac:dyDescent="0.3">
      <c r="A13" s="108" t="s">
        <v>233</v>
      </c>
      <c r="B13" s="118">
        <v>584.04081189769204</v>
      </c>
      <c r="C13" s="118">
        <v>23144.685576874101</v>
      </c>
      <c r="D13" s="31">
        <v>6</v>
      </c>
      <c r="E13" s="118">
        <v>21.1</v>
      </c>
      <c r="F13" s="118">
        <v>7.3</v>
      </c>
      <c r="G13" s="118">
        <v>71.599999999999994</v>
      </c>
      <c r="H13" s="120">
        <v>619.04081189769204</v>
      </c>
      <c r="K13" s="108" t="s">
        <v>249</v>
      </c>
      <c r="L13" s="118">
        <v>536.90860446618501</v>
      </c>
      <c r="M13" s="118">
        <v>15019.654098824099</v>
      </c>
      <c r="N13" s="31">
        <v>6</v>
      </c>
      <c r="O13" s="118">
        <v>27.5</v>
      </c>
      <c r="P13" s="118">
        <v>3.7</v>
      </c>
      <c r="Q13" s="118">
        <v>68.8</v>
      </c>
      <c r="R13" s="120">
        <v>788.90860446618501</v>
      </c>
    </row>
    <row r="14" spans="1:18" ht="15" thickBot="1" x14ac:dyDescent="0.35">
      <c r="A14" s="111" t="s">
        <v>235</v>
      </c>
      <c r="B14" s="119">
        <v>462.233169073993</v>
      </c>
      <c r="C14" s="119">
        <v>7570.53606359279</v>
      </c>
      <c r="D14" s="112">
        <v>6</v>
      </c>
      <c r="E14" s="119">
        <v>45.9</v>
      </c>
      <c r="F14" s="119">
        <v>11.9</v>
      </c>
      <c r="G14" s="119">
        <v>42.2</v>
      </c>
      <c r="H14" s="121">
        <v>524.23316907399305</v>
      </c>
      <c r="K14" s="111" t="s">
        <v>251</v>
      </c>
      <c r="L14" s="119">
        <v>496.82174155202398</v>
      </c>
      <c r="M14" s="119">
        <v>10397.758272218</v>
      </c>
      <c r="N14" s="112">
        <v>6</v>
      </c>
      <c r="O14" s="119">
        <v>33</v>
      </c>
      <c r="P14" s="119">
        <v>8.3000000000000007</v>
      </c>
      <c r="Q14" s="119">
        <v>58.7</v>
      </c>
      <c r="R14" s="121">
        <v>744.82174155202404</v>
      </c>
    </row>
    <row r="15" spans="1:18" x14ac:dyDescent="0.3">
      <c r="A15" s="108"/>
      <c r="K15" s="108"/>
    </row>
    <row r="16" spans="1:18" x14ac:dyDescent="0.3">
      <c r="A16" s="108"/>
      <c r="K16" s="108"/>
    </row>
    <row r="17" spans="1:18" x14ac:dyDescent="0.3">
      <c r="A17" s="108"/>
      <c r="K17" s="108"/>
    </row>
    <row r="18" spans="1:18" x14ac:dyDescent="0.3">
      <c r="A18" s="37" t="s">
        <v>257</v>
      </c>
      <c r="K18" s="113" t="s">
        <v>259</v>
      </c>
    </row>
    <row r="19" spans="1:18" x14ac:dyDescent="0.3">
      <c r="A19" s="37" t="s">
        <v>227</v>
      </c>
      <c r="B19" s="2" t="s">
        <v>260</v>
      </c>
      <c r="K19" s="113" t="s">
        <v>227</v>
      </c>
      <c r="L19" s="2" t="s">
        <v>262</v>
      </c>
    </row>
    <row r="20" spans="1:18" ht="15" thickBot="1" x14ac:dyDescent="0.35">
      <c r="B20" s="2" t="s">
        <v>265</v>
      </c>
      <c r="L20" s="2" t="s">
        <v>267</v>
      </c>
    </row>
    <row r="21" spans="1:18" ht="15" thickBot="1" x14ac:dyDescent="0.35">
      <c r="A21" s="109" t="s">
        <v>132</v>
      </c>
      <c r="B21" s="110" t="s">
        <v>139</v>
      </c>
      <c r="C21" s="109" t="s">
        <v>138</v>
      </c>
      <c r="D21" s="133" t="s">
        <v>133</v>
      </c>
      <c r="E21" s="109" t="s">
        <v>134</v>
      </c>
      <c r="F21" s="109" t="s">
        <v>135</v>
      </c>
      <c r="G21" s="109" t="s">
        <v>136</v>
      </c>
      <c r="H21" s="109" t="s">
        <v>137</v>
      </c>
      <c r="K21" s="109" t="s">
        <v>132</v>
      </c>
      <c r="L21" s="110" t="s">
        <v>139</v>
      </c>
      <c r="M21" s="109" t="s">
        <v>138</v>
      </c>
      <c r="N21" s="133" t="s">
        <v>133</v>
      </c>
      <c r="O21" s="109" t="s">
        <v>134</v>
      </c>
      <c r="P21" s="109" t="s">
        <v>135</v>
      </c>
      <c r="Q21" s="109" t="s">
        <v>136</v>
      </c>
      <c r="R21" s="109" t="s">
        <v>137</v>
      </c>
    </row>
    <row r="22" spans="1:18" x14ac:dyDescent="0.3">
      <c r="A22" s="108" t="s">
        <v>236</v>
      </c>
      <c r="B22" s="118">
        <v>476.53504714404102</v>
      </c>
      <c r="C22" s="118">
        <v>8631.9787804143598</v>
      </c>
      <c r="D22" s="31">
        <v>5</v>
      </c>
      <c r="E22" s="118">
        <v>0.9</v>
      </c>
      <c r="F22" s="118">
        <v>6.4</v>
      </c>
      <c r="G22" s="118">
        <v>92.7</v>
      </c>
      <c r="H22" s="120">
        <v>589.53504714404096</v>
      </c>
      <c r="K22" s="108" t="s">
        <v>252</v>
      </c>
      <c r="L22" s="118">
        <v>414.97103719633498</v>
      </c>
      <c r="M22" s="118">
        <v>4907.0175763432899</v>
      </c>
      <c r="N22" s="31">
        <v>5</v>
      </c>
      <c r="O22" s="118">
        <v>7.3</v>
      </c>
      <c r="P22" s="118">
        <v>2.8</v>
      </c>
      <c r="Q22" s="118">
        <v>89.9</v>
      </c>
      <c r="R22" s="122">
        <v>750.97103719633503</v>
      </c>
    </row>
    <row r="23" spans="1:18" x14ac:dyDescent="0.3">
      <c r="A23" s="108" t="s">
        <v>238</v>
      </c>
      <c r="B23" s="118">
        <v>312.72529208548502</v>
      </c>
      <c r="C23" s="118">
        <v>1920.58913511265</v>
      </c>
      <c r="D23" s="31">
        <v>5</v>
      </c>
      <c r="E23" s="118">
        <v>16.5</v>
      </c>
      <c r="F23" s="118">
        <v>16.5</v>
      </c>
      <c r="G23" s="118">
        <v>67</v>
      </c>
      <c r="H23" s="123">
        <v>431.72529208548502</v>
      </c>
      <c r="K23" s="108"/>
      <c r="L23" s="118"/>
      <c r="M23" s="118"/>
      <c r="N23" s="31"/>
      <c r="R23" s="120"/>
    </row>
    <row r="24" spans="1:18" x14ac:dyDescent="0.3">
      <c r="A24" s="108" t="s">
        <v>237</v>
      </c>
      <c r="B24" s="118">
        <v>481.89200912100102</v>
      </c>
      <c r="C24" s="118">
        <v>9066.8074298252795</v>
      </c>
      <c r="D24" s="31">
        <v>5</v>
      </c>
      <c r="E24" s="118">
        <v>0</v>
      </c>
      <c r="F24" s="118">
        <v>4.5999999999999996</v>
      </c>
      <c r="G24" s="118">
        <v>95.4</v>
      </c>
      <c r="H24" s="120">
        <v>595.89200912100102</v>
      </c>
      <c r="K24" s="108" t="s">
        <v>253</v>
      </c>
      <c r="L24" s="118">
        <v>421.36288045378899</v>
      </c>
      <c r="M24" s="118">
        <v>5203.3731752209496</v>
      </c>
      <c r="N24" s="31">
        <v>5</v>
      </c>
      <c r="O24" s="118">
        <v>4.5999999999999996</v>
      </c>
      <c r="P24" s="118">
        <v>4.5999999999999996</v>
      </c>
      <c r="Q24" s="118">
        <v>90.8</v>
      </c>
      <c r="R24" s="123">
        <v>748.36288045378899</v>
      </c>
    </row>
    <row r="25" spans="1:18" x14ac:dyDescent="0.3">
      <c r="A25" s="108" t="s">
        <v>239</v>
      </c>
      <c r="B25" s="118">
        <v>320.58752139985802</v>
      </c>
      <c r="C25" s="118">
        <v>2064.2408348148001</v>
      </c>
      <c r="D25" s="31">
        <v>5</v>
      </c>
      <c r="E25" s="118">
        <v>15.9</v>
      </c>
      <c r="F25" s="118">
        <v>16.5</v>
      </c>
      <c r="G25" s="118">
        <v>67.900000000000006</v>
      </c>
      <c r="H25" s="122">
        <v>438.58752139985802</v>
      </c>
      <c r="K25" s="108"/>
      <c r="L25" s="118"/>
      <c r="M25" s="118"/>
      <c r="N25" s="31"/>
      <c r="O25" s="118"/>
      <c r="P25" s="118"/>
      <c r="Q25" s="118"/>
      <c r="R25" s="120"/>
    </row>
    <row r="26" spans="1:18" x14ac:dyDescent="0.3">
      <c r="A26" s="108" t="s">
        <v>240</v>
      </c>
      <c r="B26" s="118">
        <v>538.62951819948</v>
      </c>
      <c r="C26" s="118">
        <v>15258.6692369378</v>
      </c>
      <c r="D26" s="31">
        <v>5</v>
      </c>
      <c r="E26" s="118">
        <v>26.6</v>
      </c>
      <c r="F26" s="118">
        <v>6.4</v>
      </c>
      <c r="G26" s="118">
        <v>67</v>
      </c>
      <c r="H26" s="120">
        <v>679.62951819948</v>
      </c>
      <c r="K26" s="108" t="s">
        <v>254</v>
      </c>
      <c r="L26" s="118">
        <v>494.58569744581803</v>
      </c>
      <c r="M26" s="118">
        <v>10186.6298971699</v>
      </c>
      <c r="N26" s="31">
        <v>5</v>
      </c>
      <c r="O26" s="118">
        <v>33</v>
      </c>
      <c r="P26" s="118">
        <v>4.5999999999999996</v>
      </c>
      <c r="Q26" s="118">
        <v>62.4</v>
      </c>
      <c r="R26" s="120">
        <v>852.58569744581803</v>
      </c>
    </row>
    <row r="27" spans="1:18" x14ac:dyDescent="0.3">
      <c r="A27" s="108" t="s">
        <v>242</v>
      </c>
      <c r="B27" s="118">
        <v>456.78087548784498</v>
      </c>
      <c r="C27" s="118">
        <v>7201.1651338839902</v>
      </c>
      <c r="D27" s="31">
        <v>5</v>
      </c>
      <c r="E27" s="118">
        <v>46.8</v>
      </c>
      <c r="F27" s="118">
        <v>8.3000000000000007</v>
      </c>
      <c r="G27" s="118">
        <v>45</v>
      </c>
      <c r="H27" s="120">
        <v>617.78087548784504</v>
      </c>
      <c r="K27" s="108"/>
      <c r="L27" s="118"/>
      <c r="M27" s="118"/>
      <c r="N27" s="31"/>
      <c r="O27" s="118"/>
      <c r="P27" s="118"/>
      <c r="Q27" s="118"/>
      <c r="R27" s="120"/>
    </row>
    <row r="28" spans="1:18" x14ac:dyDescent="0.3">
      <c r="A28" s="108" t="s">
        <v>241</v>
      </c>
      <c r="B28" s="118">
        <v>560.18398048749202</v>
      </c>
      <c r="C28" s="118">
        <v>18595.045541994801</v>
      </c>
      <c r="D28" s="31">
        <v>6</v>
      </c>
      <c r="E28" s="118">
        <v>22.9</v>
      </c>
      <c r="F28" s="118">
        <v>6.4</v>
      </c>
      <c r="G28" s="118">
        <v>70.599999999999994</v>
      </c>
      <c r="H28" s="120">
        <v>699.18398048749202</v>
      </c>
      <c r="K28" s="108" t="s">
        <v>255</v>
      </c>
      <c r="L28" s="118">
        <v>514.48380577508794</v>
      </c>
      <c r="M28" s="118">
        <v>12226.7664353854</v>
      </c>
      <c r="N28" s="31">
        <v>6</v>
      </c>
      <c r="O28" s="118">
        <v>31.2</v>
      </c>
      <c r="P28" s="118">
        <v>2.8</v>
      </c>
      <c r="Q28" s="118">
        <v>66.099999999999994</v>
      </c>
      <c r="R28" s="120">
        <v>878.48380577508794</v>
      </c>
    </row>
    <row r="29" spans="1:18" ht="15" thickBot="1" x14ac:dyDescent="0.35">
      <c r="A29" s="111" t="s">
        <v>243</v>
      </c>
      <c r="B29" s="119">
        <v>469.93311844788798</v>
      </c>
      <c r="C29" s="119">
        <v>8124.6740990922999</v>
      </c>
      <c r="D29" s="112">
        <v>6</v>
      </c>
      <c r="E29" s="119">
        <v>41.3</v>
      </c>
      <c r="F29" s="119">
        <v>10.1</v>
      </c>
      <c r="G29" s="119">
        <v>48.6</v>
      </c>
      <c r="H29" s="121">
        <v>624.93311844788798</v>
      </c>
      <c r="K29" s="111"/>
      <c r="L29" s="119"/>
      <c r="M29" s="119"/>
      <c r="N29" s="112"/>
      <c r="O29" s="119"/>
      <c r="P29" s="119"/>
      <c r="Q29" s="119"/>
      <c r="R29" s="121"/>
    </row>
    <row r="30" spans="1:18" x14ac:dyDescent="0.3">
      <c r="O30" s="3"/>
    </row>
    <row r="31" spans="1:18" x14ac:dyDescent="0.3">
      <c r="O31" s="3"/>
    </row>
    <row r="32" spans="1:18" x14ac:dyDescent="0.3">
      <c r="O32" s="3"/>
    </row>
    <row r="33" spans="2:15" x14ac:dyDescent="0.3">
      <c r="O33" s="3"/>
    </row>
    <row r="34" spans="2:15" x14ac:dyDescent="0.3">
      <c r="O34" s="3"/>
    </row>
    <row r="35" spans="2:15" x14ac:dyDescent="0.3">
      <c r="O35" s="3"/>
    </row>
    <row r="36" spans="2:15" x14ac:dyDescent="0.3">
      <c r="O36" s="3"/>
    </row>
    <row r="37" spans="2:15" x14ac:dyDescent="0.3">
      <c r="O37" s="3"/>
    </row>
    <row r="38" spans="2:15" x14ac:dyDescent="0.3">
      <c r="O38" s="3"/>
    </row>
    <row r="39" spans="2:15" x14ac:dyDescent="0.3">
      <c r="O39" s="3"/>
    </row>
    <row r="42" spans="2:15" x14ac:dyDescent="0.3">
      <c r="D42" s="126" t="s">
        <v>272</v>
      </c>
      <c r="E42" t="s">
        <v>273</v>
      </c>
      <c r="F42" t="s">
        <v>274</v>
      </c>
      <c r="G42" t="s">
        <v>275</v>
      </c>
      <c r="H42" t="s">
        <v>276</v>
      </c>
      <c r="I42" t="s">
        <v>277</v>
      </c>
      <c r="J42" t="s">
        <v>278</v>
      </c>
      <c r="L42" s="32"/>
      <c r="M42" s="32"/>
    </row>
    <row r="43" spans="2:15" x14ac:dyDescent="0.3">
      <c r="D43" t="s">
        <v>189</v>
      </c>
      <c r="E43" t="s">
        <v>190</v>
      </c>
      <c r="F43" t="s">
        <v>191</v>
      </c>
      <c r="G43" t="s">
        <v>192</v>
      </c>
      <c r="H43" t="s">
        <v>191</v>
      </c>
      <c r="I43" t="s">
        <v>190</v>
      </c>
      <c r="J43" t="s">
        <v>189</v>
      </c>
      <c r="L43" s="32"/>
      <c r="M43" s="32"/>
    </row>
    <row r="44" spans="2:15" x14ac:dyDescent="0.3">
      <c r="B44" s="128" t="s">
        <v>270</v>
      </c>
      <c r="C44" s="127" t="s">
        <v>175</v>
      </c>
      <c r="D44" s="132">
        <f>H7</f>
        <v>527.32501225317503</v>
      </c>
      <c r="E44" s="132">
        <f>H22</f>
        <v>589.53504714404096</v>
      </c>
      <c r="F44" s="132">
        <f>R7</f>
        <v>656.64566184586704</v>
      </c>
      <c r="G44" s="132">
        <f>R22</f>
        <v>750.97103719633503</v>
      </c>
      <c r="H44" s="132">
        <f>R8</f>
        <v>620.12109850892898</v>
      </c>
      <c r="I44" s="132">
        <f>H23</f>
        <v>431.72529208548502</v>
      </c>
      <c r="J44" s="132">
        <f>H8</f>
        <v>320.12153519733903</v>
      </c>
    </row>
    <row r="45" spans="2:15" x14ac:dyDescent="0.3">
      <c r="B45" s="129"/>
      <c r="C45" s="127" t="s">
        <v>184</v>
      </c>
      <c r="D45" s="132">
        <f>H9</f>
        <v>532.07649503481503</v>
      </c>
      <c r="E45" s="132">
        <f>H24</f>
        <v>595.89200912100102</v>
      </c>
      <c r="F45" s="132">
        <f>R9</f>
        <v>664.60963965112103</v>
      </c>
      <c r="G45" s="132">
        <f>R24</f>
        <v>748.36288045378899</v>
      </c>
      <c r="H45" s="132">
        <f>R10</f>
        <v>621.01661542795</v>
      </c>
      <c r="I45" s="132">
        <f>H25</f>
        <v>438.58752139985802</v>
      </c>
      <c r="J45" s="132">
        <f>H10</f>
        <v>325.92043836225901</v>
      </c>
    </row>
    <row r="46" spans="2:15" x14ac:dyDescent="0.3">
      <c r="B46" s="130" t="s">
        <v>271</v>
      </c>
      <c r="C46" s="127" t="s">
        <v>215</v>
      </c>
      <c r="D46" s="132">
        <f>H11</f>
        <v>597.53401184307199</v>
      </c>
      <c r="E46" s="132">
        <f>H26</f>
        <v>679.62951819948</v>
      </c>
      <c r="F46" s="132">
        <f>R11</f>
        <v>759.81471509267999</v>
      </c>
      <c r="G46" s="132">
        <f>R26</f>
        <v>852.58569744581803</v>
      </c>
      <c r="H46" s="132">
        <f>R12</f>
        <v>731.66745805289202</v>
      </c>
      <c r="I46" s="132">
        <f>H27</f>
        <v>617.78087548784504</v>
      </c>
      <c r="J46" s="132">
        <f>H12</f>
        <v>517.41747225474103</v>
      </c>
    </row>
    <row r="47" spans="2:15" x14ac:dyDescent="0.3">
      <c r="C47" s="127" t="s">
        <v>220</v>
      </c>
      <c r="D47" s="132">
        <f>H13</f>
        <v>619.04081189769204</v>
      </c>
      <c r="E47" s="132">
        <f>H28</f>
        <v>699.18398048749202</v>
      </c>
      <c r="F47" s="132">
        <f>R13</f>
        <v>788.90860446618501</v>
      </c>
      <c r="G47" s="132">
        <f>R28</f>
        <v>878.48380577508794</v>
      </c>
      <c r="H47" s="132">
        <f>R14</f>
        <v>744.82174155202404</v>
      </c>
      <c r="I47" s="132">
        <f>H29</f>
        <v>624.93311844788798</v>
      </c>
      <c r="J47" s="132">
        <f>H14</f>
        <v>524.23316907399305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798F7-2A31-4603-B2EA-AAEF5BBC1E90}">
  <dimension ref="A1:U136"/>
  <sheetViews>
    <sheetView tabSelected="1" topLeftCell="A13" workbookViewId="0">
      <selection activeCell="H26" sqref="H26"/>
    </sheetView>
  </sheetViews>
  <sheetFormatPr defaultRowHeight="14.4" x14ac:dyDescent="0.3"/>
  <cols>
    <col min="2" max="2" width="15.6640625" bestFit="1" customWidth="1"/>
    <col min="10" max="10" width="8.88671875" style="176"/>
    <col min="11" max="11" width="16.6640625" customWidth="1"/>
    <col min="12" max="12" width="15.44140625" customWidth="1"/>
    <col min="13" max="13" width="17" customWidth="1"/>
    <col min="14" max="14" width="13.88671875" customWidth="1"/>
    <col min="15" max="15" width="16.21875" customWidth="1"/>
    <col min="16" max="16" width="8.88671875" style="176"/>
    <col min="17" max="17" width="17.5546875" customWidth="1"/>
    <col min="18" max="18" width="14.5546875" customWidth="1"/>
    <col min="19" max="19" width="16.88671875" customWidth="1"/>
    <col min="20" max="20" width="14.33203125" customWidth="1"/>
    <col min="21" max="21" width="16.6640625" customWidth="1"/>
  </cols>
  <sheetData>
    <row r="1" spans="1:21" ht="18" x14ac:dyDescent="0.35">
      <c r="Q1" s="201" t="s">
        <v>316</v>
      </c>
    </row>
    <row r="3" spans="1:21" x14ac:dyDescent="0.3">
      <c r="Q3" s="135" t="s">
        <v>314</v>
      </c>
    </row>
    <row r="4" spans="1:21" x14ac:dyDescent="0.3">
      <c r="R4" s="2" t="s">
        <v>174</v>
      </c>
      <c r="S4" s="2" t="s">
        <v>280</v>
      </c>
      <c r="T4" s="2" t="s">
        <v>281</v>
      </c>
      <c r="U4" s="2" t="s">
        <v>282</v>
      </c>
    </row>
    <row r="5" spans="1:21" x14ac:dyDescent="0.3">
      <c r="Q5" s="2" t="s">
        <v>174</v>
      </c>
      <c r="R5" s="160">
        <v>1</v>
      </c>
      <c r="S5" s="160">
        <v>4</v>
      </c>
      <c r="T5" s="160">
        <v>3</v>
      </c>
      <c r="U5" s="160">
        <v>7</v>
      </c>
    </row>
    <row r="6" spans="1:21" x14ac:dyDescent="0.3">
      <c r="Q6" s="2" t="s">
        <v>280</v>
      </c>
      <c r="R6" s="161">
        <v>0.25</v>
      </c>
      <c r="S6" s="160">
        <v>1</v>
      </c>
      <c r="T6" s="161">
        <v>0.33333333333333331</v>
      </c>
      <c r="U6" s="160">
        <v>3</v>
      </c>
    </row>
    <row r="7" spans="1:21" x14ac:dyDescent="0.3">
      <c r="Q7" s="2" t="s">
        <v>281</v>
      </c>
      <c r="R7" s="161">
        <v>0.33333333333333331</v>
      </c>
      <c r="S7" s="160">
        <v>3</v>
      </c>
      <c r="T7" s="160">
        <v>1</v>
      </c>
      <c r="U7" s="160">
        <v>5</v>
      </c>
    </row>
    <row r="8" spans="1:21" x14ac:dyDescent="0.3">
      <c r="Q8" s="2" t="s">
        <v>282</v>
      </c>
      <c r="R8" s="161">
        <v>0.14285714285714285</v>
      </c>
      <c r="S8" s="161">
        <v>0.33333333333333331</v>
      </c>
      <c r="T8" s="179">
        <v>0.2</v>
      </c>
      <c r="U8" s="160">
        <v>1</v>
      </c>
    </row>
    <row r="9" spans="1:21" x14ac:dyDescent="0.3">
      <c r="Q9" s="141" t="s">
        <v>291</v>
      </c>
      <c r="R9" s="177">
        <f>SUM(R5:R8)</f>
        <v>1.7261904761904761</v>
      </c>
      <c r="S9" s="177">
        <f>SUM(S5:S8)</f>
        <v>8.3333333333333339</v>
      </c>
      <c r="T9" s="177">
        <f>SUM(T5:T8)</f>
        <v>4.5333333333333341</v>
      </c>
      <c r="U9" s="177">
        <f>SUM(U5:U8)</f>
        <v>16</v>
      </c>
    </row>
    <row r="14" spans="1:21" x14ac:dyDescent="0.3">
      <c r="K14" s="135" t="s">
        <v>325</v>
      </c>
    </row>
    <row r="15" spans="1:21" x14ac:dyDescent="0.3">
      <c r="A15" s="2" t="str">
        <f>Dispersivity!F3</f>
        <v>αtv</v>
      </c>
      <c r="B15" s="38" t="str" cm="1">
        <f t="array" ref="B15:D21">Dispersivity!G3:I9</f>
        <v>Poorly reliable</v>
      </c>
      <c r="C15" t="str">
        <v>&lt;</v>
      </c>
      <c r="D15">
        <v>1.5000000000000001E-4</v>
      </c>
      <c r="L15" s="2" t="s">
        <v>174</v>
      </c>
      <c r="M15" s="2" t="s">
        <v>280</v>
      </c>
      <c r="N15" s="2" t="s">
        <v>281</v>
      </c>
      <c r="O15" s="2" t="s">
        <v>282</v>
      </c>
      <c r="P15" s="193"/>
    </row>
    <row r="16" spans="1:21" x14ac:dyDescent="0.3">
      <c r="B16" s="37" t="str">
        <v>Moderate reliable</v>
      </c>
      <c r="C16">
        <v>1.5000000000000001E-4</v>
      </c>
      <c r="D16">
        <v>7.3999999999999999E-4</v>
      </c>
      <c r="K16" s="2" t="s">
        <v>174</v>
      </c>
      <c r="L16" s="160">
        <v>1</v>
      </c>
      <c r="M16" s="160">
        <v>5</v>
      </c>
      <c r="N16" s="160">
        <v>3</v>
      </c>
      <c r="O16" s="160">
        <v>7</v>
      </c>
      <c r="P16" s="194"/>
    </row>
    <row r="17" spans="1:21" x14ac:dyDescent="0.3">
      <c r="B17" s="36" t="str">
        <v>Reliable</v>
      </c>
      <c r="C17">
        <v>7.5000000000000002E-4</v>
      </c>
      <c r="D17">
        <v>1.4E-3</v>
      </c>
      <c r="K17" s="2" t="s">
        <v>280</v>
      </c>
      <c r="L17" s="161">
        <v>0.2</v>
      </c>
      <c r="M17" s="160">
        <v>1</v>
      </c>
      <c r="N17" s="161">
        <v>0.33333333333333331</v>
      </c>
      <c r="O17" s="160">
        <v>3</v>
      </c>
      <c r="Q17" s="135" t="s">
        <v>315</v>
      </c>
    </row>
    <row r="18" spans="1:21" x14ac:dyDescent="0.3">
      <c r="B18" s="49" t="str">
        <v>High Reliability</v>
      </c>
      <c r="C18" s="175">
        <v>1.5E-3</v>
      </c>
      <c r="D18" s="105">
        <v>2.2000000000000001E-3</v>
      </c>
      <c r="K18" s="2" t="s">
        <v>281</v>
      </c>
      <c r="L18" s="161">
        <v>0.33333333333333331</v>
      </c>
      <c r="M18" s="160">
        <v>3</v>
      </c>
      <c r="N18" s="160">
        <v>1</v>
      </c>
      <c r="O18" s="160">
        <v>5</v>
      </c>
      <c r="R18" s="2" t="s">
        <v>174</v>
      </c>
      <c r="S18" s="2" t="s">
        <v>280</v>
      </c>
      <c r="T18" s="2" t="s">
        <v>281</v>
      </c>
      <c r="U18" s="2" t="s">
        <v>282</v>
      </c>
    </row>
    <row r="19" spans="1:21" x14ac:dyDescent="0.3">
      <c r="B19" s="36" t="str">
        <v>Reliable</v>
      </c>
      <c r="C19">
        <v>2.3E-3</v>
      </c>
      <c r="D19">
        <v>4.4000000000000003E-3</v>
      </c>
      <c r="K19" s="2" t="s">
        <v>282</v>
      </c>
      <c r="L19" s="161">
        <v>0.14285714285714285</v>
      </c>
      <c r="M19" s="161">
        <v>0.33333333333333331</v>
      </c>
      <c r="N19" s="179">
        <v>0.2</v>
      </c>
      <c r="O19" s="160">
        <v>1</v>
      </c>
      <c r="Q19" s="2" t="s">
        <v>174</v>
      </c>
      <c r="R19" s="160">
        <v>1</v>
      </c>
      <c r="S19" s="160">
        <v>6</v>
      </c>
      <c r="T19" s="160">
        <v>3</v>
      </c>
      <c r="U19" s="160">
        <v>7</v>
      </c>
    </row>
    <row r="20" spans="1:21" x14ac:dyDescent="0.3">
      <c r="B20" s="37" t="str">
        <v>Moderate reliable</v>
      </c>
      <c r="C20">
        <v>4.5000000000000005E-3</v>
      </c>
      <c r="D20">
        <v>2.2000000000000002E-2</v>
      </c>
      <c r="K20" s="141"/>
      <c r="L20" s="177"/>
      <c r="M20" s="177"/>
      <c r="N20" s="177"/>
      <c r="O20" s="177"/>
      <c r="P20" s="195"/>
      <c r="Q20" s="2" t="s">
        <v>280</v>
      </c>
      <c r="R20" s="161">
        <v>0.16666666666666666</v>
      </c>
      <c r="S20" s="160">
        <v>1</v>
      </c>
      <c r="T20" s="161">
        <v>0.33333333333333331</v>
      </c>
      <c r="U20" s="160">
        <v>3</v>
      </c>
    </row>
    <row r="21" spans="1:21" x14ac:dyDescent="0.3">
      <c r="B21" s="38" t="str">
        <v>Poorly reliable</v>
      </c>
      <c r="C21" t="str">
        <v>&gt;</v>
      </c>
      <c r="D21">
        <v>2.2000000000000002E-2</v>
      </c>
      <c r="K21" s="2"/>
      <c r="L21" s="143"/>
      <c r="M21" s="143"/>
      <c r="N21" s="143"/>
      <c r="O21" s="143"/>
      <c r="P21" s="144"/>
      <c r="Q21" s="2" t="s">
        <v>281</v>
      </c>
      <c r="R21" s="161">
        <v>0.33333333333333331</v>
      </c>
      <c r="S21" s="160">
        <v>3</v>
      </c>
      <c r="T21" s="160">
        <v>1</v>
      </c>
      <c r="U21" s="160">
        <v>5</v>
      </c>
    </row>
    <row r="22" spans="1:21" x14ac:dyDescent="0.3">
      <c r="K22" s="180"/>
      <c r="L22" s="32"/>
      <c r="M22" s="32"/>
      <c r="N22" s="32"/>
      <c r="O22" s="32"/>
      <c r="Q22" s="2" t="s">
        <v>282</v>
      </c>
      <c r="R22" s="161">
        <v>0.14285714285714285</v>
      </c>
      <c r="S22" s="161">
        <v>0.33333333333333331</v>
      </c>
      <c r="T22" s="179">
        <v>0.2</v>
      </c>
      <c r="U22" s="160">
        <v>1</v>
      </c>
    </row>
    <row r="23" spans="1:21" x14ac:dyDescent="0.3">
      <c r="K23" s="32"/>
      <c r="L23" s="127"/>
      <c r="M23" s="127"/>
      <c r="N23" s="127"/>
      <c r="O23" s="127"/>
      <c r="P23" s="193"/>
      <c r="Q23" s="141"/>
      <c r="R23" s="177"/>
      <c r="S23" s="177"/>
      <c r="T23" s="177"/>
      <c r="U23" s="177"/>
    </row>
    <row r="24" spans="1:21" x14ac:dyDescent="0.3">
      <c r="K24" s="127"/>
      <c r="L24" s="181"/>
      <c r="M24" s="181"/>
      <c r="N24" s="181"/>
      <c r="O24" s="181"/>
      <c r="Q24" s="32"/>
      <c r="R24" s="32"/>
      <c r="S24" s="32"/>
    </row>
    <row r="25" spans="1:21" x14ac:dyDescent="0.3">
      <c r="A25" s="2" t="str">
        <f>Dispersivity!F12</f>
        <v>αth</v>
      </c>
      <c r="B25" s="38" t="str" cm="1">
        <f t="array" ref="B25:D31">Dispersivity!G12:I18</f>
        <v>Poorly reliable</v>
      </c>
      <c r="C25" t="str">
        <v>&lt;</v>
      </c>
      <c r="D25">
        <v>1.8E-3</v>
      </c>
      <c r="K25" s="127"/>
      <c r="L25" s="181"/>
      <c r="M25" s="181"/>
      <c r="N25" s="181"/>
      <c r="O25" s="181"/>
      <c r="Q25" s="32"/>
      <c r="R25" s="32"/>
      <c r="S25" s="32"/>
    </row>
    <row r="26" spans="1:21" ht="18" x14ac:dyDescent="0.35">
      <c r="B26" s="37" t="str">
        <v>Moderate reliable</v>
      </c>
      <c r="C26">
        <v>1.8E-3</v>
      </c>
      <c r="D26">
        <v>8.0000000000000002E-3</v>
      </c>
      <c r="K26" s="127"/>
      <c r="L26" s="181"/>
      <c r="M26" s="181"/>
      <c r="N26" s="181"/>
      <c r="O26" s="181"/>
      <c r="Q26" s="200" t="s">
        <v>317</v>
      </c>
      <c r="R26" s="32"/>
      <c r="S26" s="32"/>
    </row>
    <row r="27" spans="1:21" x14ac:dyDescent="0.3">
      <c r="B27" s="36" t="str">
        <v>Reliable</v>
      </c>
      <c r="C27">
        <v>8.9999999999999993E-3</v>
      </c>
      <c r="D27">
        <v>1.6999999999999998E-2</v>
      </c>
      <c r="K27" s="127"/>
      <c r="L27" s="181"/>
      <c r="M27" s="181"/>
      <c r="N27" s="181"/>
      <c r="O27" s="181"/>
      <c r="Q27" s="32"/>
      <c r="R27" s="32"/>
      <c r="S27" s="32"/>
    </row>
    <row r="28" spans="1:21" x14ac:dyDescent="0.3">
      <c r="B28" s="49" t="str">
        <v>High Reliability</v>
      </c>
      <c r="C28" s="175">
        <v>1.7999999999999999E-2</v>
      </c>
      <c r="D28" s="105">
        <v>0.05</v>
      </c>
      <c r="K28" s="32"/>
      <c r="L28" s="182"/>
      <c r="M28" s="182"/>
      <c r="N28" s="182"/>
      <c r="O28" s="182"/>
      <c r="P28" s="144"/>
      <c r="Q28" s="135" t="s">
        <v>314</v>
      </c>
    </row>
    <row r="29" spans="1:21" x14ac:dyDescent="0.3">
      <c r="B29" s="36" t="str">
        <v>Reliable</v>
      </c>
      <c r="C29">
        <v>5.1000000000000004E-2</v>
      </c>
      <c r="D29">
        <v>0.1</v>
      </c>
      <c r="K29" s="32"/>
      <c r="L29" s="32"/>
      <c r="M29" s="32"/>
      <c r="N29" s="32"/>
      <c r="O29" s="32"/>
      <c r="R29" s="2" t="s">
        <v>174</v>
      </c>
      <c r="S29" s="2" t="s">
        <v>280</v>
      </c>
      <c r="T29" s="2" t="s">
        <v>281</v>
      </c>
      <c r="U29" s="2" t="s">
        <v>282</v>
      </c>
    </row>
    <row r="30" spans="1:21" x14ac:dyDescent="0.3">
      <c r="B30" s="37" t="str">
        <v>Moderate reliable</v>
      </c>
      <c r="C30">
        <v>0.11</v>
      </c>
      <c r="D30">
        <v>0.5</v>
      </c>
      <c r="K30" s="180"/>
      <c r="L30" s="32"/>
      <c r="M30" s="32"/>
      <c r="N30" s="32"/>
      <c r="O30" s="32"/>
      <c r="Q30" s="2" t="s">
        <v>174</v>
      </c>
      <c r="R30" s="160">
        <v>1</v>
      </c>
      <c r="S30" s="160">
        <v>2</v>
      </c>
      <c r="T30" s="160">
        <v>2</v>
      </c>
      <c r="U30" s="160">
        <v>6</v>
      </c>
    </row>
    <row r="31" spans="1:21" x14ac:dyDescent="0.3">
      <c r="B31" s="38" t="str">
        <v>Poorly reliable</v>
      </c>
      <c r="C31" t="str">
        <v>&gt;</v>
      </c>
      <c r="D31">
        <v>0.5</v>
      </c>
      <c r="K31" s="32"/>
      <c r="L31" s="183"/>
      <c r="M31" s="32"/>
      <c r="N31" s="32"/>
      <c r="O31" s="32"/>
      <c r="Q31" s="2" t="s">
        <v>280</v>
      </c>
      <c r="R31" s="161">
        <v>0.5</v>
      </c>
      <c r="S31" s="160">
        <v>1</v>
      </c>
      <c r="T31" s="161">
        <v>0.5</v>
      </c>
      <c r="U31" s="160">
        <v>4</v>
      </c>
    </row>
    <row r="32" spans="1:21" x14ac:dyDescent="0.3">
      <c r="K32" s="127"/>
      <c r="L32" s="186"/>
      <c r="M32" s="187"/>
      <c r="N32" s="156"/>
      <c r="O32" s="156"/>
      <c r="P32" s="196"/>
      <c r="Q32" s="2" t="s">
        <v>281</v>
      </c>
      <c r="R32" s="161">
        <v>0.5</v>
      </c>
      <c r="S32" s="160">
        <v>2</v>
      </c>
      <c r="T32" s="160">
        <v>1</v>
      </c>
      <c r="U32" s="160">
        <v>5</v>
      </c>
    </row>
    <row r="33" spans="11:21" x14ac:dyDescent="0.3">
      <c r="K33" s="127"/>
      <c r="L33" s="186"/>
      <c r="M33" s="187"/>
      <c r="N33" s="156"/>
      <c r="O33" s="156"/>
      <c r="P33" s="196"/>
      <c r="Q33" s="2" t="s">
        <v>282</v>
      </c>
      <c r="R33" s="161">
        <v>0.16666666666666666</v>
      </c>
      <c r="S33" s="161">
        <v>0.25</v>
      </c>
      <c r="T33" s="179">
        <v>0.2</v>
      </c>
      <c r="U33" s="160">
        <v>1</v>
      </c>
    </row>
    <row r="34" spans="11:21" x14ac:dyDescent="0.3">
      <c r="K34" s="127"/>
      <c r="L34" s="186"/>
      <c r="M34" s="187"/>
      <c r="N34" s="156"/>
      <c r="O34" s="156"/>
      <c r="P34" s="196"/>
      <c r="Q34" s="141"/>
      <c r="R34" s="177"/>
      <c r="S34" s="177"/>
      <c r="T34" s="177"/>
      <c r="U34" s="177"/>
    </row>
    <row r="35" spans="11:21" x14ac:dyDescent="0.3">
      <c r="K35" s="127"/>
      <c r="L35" s="186"/>
      <c r="M35" s="187"/>
      <c r="N35" s="156"/>
      <c r="O35" s="156"/>
      <c r="P35" s="196"/>
    </row>
    <row r="36" spans="11:21" x14ac:dyDescent="0.3">
      <c r="K36" s="32"/>
      <c r="L36" s="184"/>
      <c r="M36" s="32"/>
      <c r="N36" s="32"/>
      <c r="O36" s="32"/>
    </row>
    <row r="37" spans="11:21" x14ac:dyDescent="0.3">
      <c r="K37" s="32"/>
      <c r="L37" s="32"/>
      <c r="M37" s="32"/>
      <c r="N37" s="32"/>
      <c r="O37" s="32"/>
    </row>
    <row r="38" spans="11:21" x14ac:dyDescent="0.3">
      <c r="K38" s="180"/>
      <c r="L38" s="32"/>
      <c r="M38" s="32"/>
      <c r="N38" s="32"/>
      <c r="O38" s="32"/>
    </row>
    <row r="39" spans="11:21" x14ac:dyDescent="0.3">
      <c r="K39" s="127"/>
      <c r="L39" s="32"/>
      <c r="M39" s="32"/>
      <c r="N39" s="32"/>
      <c r="O39" s="32"/>
    </row>
    <row r="40" spans="11:21" x14ac:dyDescent="0.3">
      <c r="K40" s="188"/>
      <c r="L40" s="32"/>
      <c r="M40" s="189"/>
      <c r="N40" s="189"/>
      <c r="O40" s="189"/>
      <c r="P40" s="197"/>
    </row>
    <row r="41" spans="11:21" x14ac:dyDescent="0.3">
      <c r="K41" s="188"/>
      <c r="L41" s="32"/>
      <c r="M41" s="190"/>
      <c r="N41" s="189"/>
      <c r="O41" s="190"/>
      <c r="P41" s="197"/>
    </row>
    <row r="42" spans="11:21" x14ac:dyDescent="0.3">
      <c r="K42" s="188"/>
      <c r="L42" s="187"/>
      <c r="M42" s="190"/>
      <c r="N42" s="189"/>
      <c r="O42" s="189"/>
      <c r="P42" s="197"/>
      <c r="Q42" s="135" t="s">
        <v>315</v>
      </c>
    </row>
    <row r="43" spans="11:21" x14ac:dyDescent="0.3">
      <c r="K43" s="188"/>
      <c r="L43" s="32"/>
      <c r="M43" s="190"/>
      <c r="N43" s="190"/>
      <c r="O43" s="191"/>
      <c r="P43" s="197"/>
      <c r="R43" s="2" t="s">
        <v>174</v>
      </c>
      <c r="S43" s="2" t="s">
        <v>280</v>
      </c>
      <c r="T43" s="2" t="s">
        <v>281</v>
      </c>
      <c r="U43" s="2" t="s">
        <v>282</v>
      </c>
    </row>
    <row r="44" spans="11:21" x14ac:dyDescent="0.3">
      <c r="K44" s="127"/>
      <c r="L44" s="32"/>
      <c r="M44" s="32"/>
      <c r="N44" s="32"/>
      <c r="O44" s="32"/>
      <c r="Q44" s="2" t="s">
        <v>174</v>
      </c>
      <c r="R44" s="160">
        <v>1</v>
      </c>
      <c r="S44" s="160">
        <v>7</v>
      </c>
      <c r="T44" s="160">
        <v>4</v>
      </c>
      <c r="U44" s="160">
        <v>8</v>
      </c>
    </row>
    <row r="45" spans="11:21" x14ac:dyDescent="0.3">
      <c r="K45" s="127"/>
      <c r="L45" s="32"/>
      <c r="M45" s="32"/>
      <c r="N45" s="32"/>
      <c r="O45" s="32"/>
      <c r="Q45" s="2" t="s">
        <v>280</v>
      </c>
      <c r="R45" s="161">
        <v>0.14285714285714285</v>
      </c>
      <c r="S45" s="160">
        <v>1</v>
      </c>
      <c r="T45" s="161">
        <v>0.25</v>
      </c>
      <c r="U45" s="160">
        <v>4</v>
      </c>
    </row>
    <row r="46" spans="11:21" x14ac:dyDescent="0.3">
      <c r="K46" s="127"/>
      <c r="L46" s="32"/>
      <c r="M46" s="32"/>
      <c r="N46" s="32"/>
      <c r="O46" s="32"/>
      <c r="Q46" s="2" t="s">
        <v>281</v>
      </c>
      <c r="R46" s="161">
        <v>0.25</v>
      </c>
      <c r="S46" s="160">
        <v>4</v>
      </c>
      <c r="T46" s="160">
        <v>1</v>
      </c>
      <c r="U46" s="160">
        <v>5</v>
      </c>
    </row>
    <row r="47" spans="11:21" x14ac:dyDescent="0.3">
      <c r="K47" s="188"/>
      <c r="L47" s="32"/>
      <c r="M47" s="188"/>
      <c r="N47" s="32"/>
      <c r="O47" s="188"/>
      <c r="Q47" s="2" t="s">
        <v>282</v>
      </c>
      <c r="R47" s="161">
        <v>0.125</v>
      </c>
      <c r="S47" s="161">
        <v>0.25</v>
      </c>
      <c r="T47" s="179">
        <v>0.2</v>
      </c>
      <c r="U47" s="160">
        <v>1</v>
      </c>
    </row>
    <row r="48" spans="11:21" x14ac:dyDescent="0.3">
      <c r="K48" s="188"/>
      <c r="L48" s="32"/>
      <c r="M48" s="188"/>
      <c r="N48" s="32"/>
      <c r="O48" s="188"/>
      <c r="Q48" s="141"/>
      <c r="R48" s="177"/>
      <c r="S48" s="177"/>
      <c r="T48" s="177"/>
      <c r="U48" s="177"/>
    </row>
    <row r="49" spans="11:19" x14ac:dyDescent="0.3">
      <c r="K49" s="188"/>
      <c r="L49" s="187"/>
      <c r="M49" s="188"/>
      <c r="N49" s="189"/>
      <c r="O49" s="188"/>
      <c r="Q49" s="32"/>
      <c r="R49" s="32"/>
      <c r="S49" s="32"/>
    </row>
    <row r="50" spans="11:19" x14ac:dyDescent="0.3">
      <c r="K50" s="188"/>
      <c r="L50" s="32"/>
      <c r="M50" s="188"/>
      <c r="N50" s="32"/>
      <c r="O50" s="188"/>
      <c r="Q50" s="32"/>
      <c r="R50" s="32"/>
      <c r="S50" s="32"/>
    </row>
    <row r="51" spans="11:19" x14ac:dyDescent="0.3">
      <c r="K51" s="127"/>
      <c r="L51" s="32"/>
      <c r="M51" s="32"/>
      <c r="N51" s="32"/>
      <c r="O51" s="32"/>
      <c r="Q51" s="32"/>
      <c r="R51" s="32"/>
      <c r="S51" s="32"/>
    </row>
    <row r="52" spans="11:19" x14ac:dyDescent="0.3">
      <c r="K52" s="127"/>
      <c r="L52" s="32"/>
      <c r="M52" s="32"/>
      <c r="N52" s="32"/>
      <c r="O52" s="32"/>
      <c r="Q52" s="32"/>
      <c r="R52" s="32"/>
      <c r="S52" s="32"/>
    </row>
    <row r="53" spans="11:19" x14ac:dyDescent="0.3">
      <c r="K53" s="107"/>
      <c r="L53" s="185"/>
      <c r="M53" s="32"/>
      <c r="N53" s="32"/>
      <c r="O53" s="32"/>
      <c r="Q53" s="32"/>
      <c r="R53" s="32"/>
      <c r="S53" s="32"/>
    </row>
    <row r="54" spans="11:19" x14ac:dyDescent="0.3">
      <c r="K54" s="127"/>
      <c r="L54" s="32"/>
      <c r="M54" s="32"/>
      <c r="N54" s="32"/>
      <c r="O54" s="32"/>
      <c r="Q54" s="32"/>
      <c r="R54" s="32"/>
      <c r="S54" s="32"/>
    </row>
    <row r="55" spans="11:19" x14ac:dyDescent="0.3">
      <c r="K55" s="180"/>
      <c r="L55" s="32"/>
      <c r="M55" s="32"/>
      <c r="N55" s="180"/>
      <c r="O55" s="180"/>
      <c r="P55" s="198"/>
      <c r="Q55" s="32"/>
      <c r="R55" s="32"/>
      <c r="S55" s="32"/>
    </row>
    <row r="56" spans="11:19" x14ac:dyDescent="0.3">
      <c r="K56" s="32"/>
      <c r="L56" s="32"/>
      <c r="M56" s="32"/>
      <c r="N56" s="32"/>
      <c r="O56" s="32"/>
      <c r="Q56" s="32"/>
      <c r="R56" s="32"/>
      <c r="S56" s="32"/>
    </row>
    <row r="57" spans="11:19" x14ac:dyDescent="0.3">
      <c r="K57" s="127"/>
      <c r="L57" s="178"/>
      <c r="M57" s="32"/>
      <c r="N57" s="127"/>
      <c r="O57" s="186"/>
      <c r="P57" s="199"/>
      <c r="Q57" s="192"/>
      <c r="R57" s="32"/>
      <c r="S57" s="32"/>
    </row>
    <row r="58" spans="11:19" x14ac:dyDescent="0.3">
      <c r="K58" s="32"/>
      <c r="L58" s="32"/>
      <c r="M58" s="32"/>
      <c r="N58" s="127"/>
      <c r="O58" s="32"/>
      <c r="Q58" s="32"/>
      <c r="R58" s="32"/>
      <c r="S58" s="32"/>
    </row>
    <row r="59" spans="11:19" x14ac:dyDescent="0.3">
      <c r="K59" s="32"/>
      <c r="L59" s="32"/>
      <c r="M59" s="32"/>
      <c r="N59" s="32"/>
      <c r="O59" s="32"/>
      <c r="Q59" s="32"/>
      <c r="R59" s="32"/>
      <c r="S59" s="32"/>
    </row>
    <row r="60" spans="11:19" x14ac:dyDescent="0.3">
      <c r="K60" s="32"/>
      <c r="L60" s="32"/>
      <c r="M60" s="32"/>
      <c r="N60" s="32"/>
      <c r="O60" s="32"/>
      <c r="Q60" s="32"/>
      <c r="R60" s="32"/>
      <c r="S60" s="32"/>
    </row>
    <row r="61" spans="11:19" x14ac:dyDescent="0.3">
      <c r="K61" s="32"/>
      <c r="L61" s="32"/>
      <c r="M61" s="32"/>
      <c r="N61" s="32"/>
      <c r="O61" s="32"/>
      <c r="Q61" s="32"/>
      <c r="R61" s="32"/>
      <c r="S61" s="32"/>
    </row>
    <row r="62" spans="11:19" x14ac:dyDescent="0.3">
      <c r="K62" s="32"/>
      <c r="L62" s="32"/>
      <c r="M62" s="32"/>
      <c r="N62" s="32"/>
      <c r="O62" s="32"/>
      <c r="Q62" s="32"/>
      <c r="R62" s="32"/>
      <c r="S62" s="32"/>
    </row>
    <row r="63" spans="11:19" x14ac:dyDescent="0.3">
      <c r="K63" s="32"/>
      <c r="L63" s="32"/>
      <c r="M63" s="32"/>
      <c r="N63" s="32"/>
      <c r="O63" s="32"/>
      <c r="Q63" s="32"/>
      <c r="R63" s="32"/>
      <c r="S63" s="32"/>
    </row>
    <row r="64" spans="11:19" x14ac:dyDescent="0.3">
      <c r="K64" s="32"/>
      <c r="L64" s="32"/>
      <c r="M64" s="32"/>
      <c r="N64" s="32"/>
      <c r="O64" s="32"/>
      <c r="Q64" s="32"/>
      <c r="R64" s="32"/>
      <c r="S64" s="32"/>
    </row>
    <row r="65" spans="11:19" x14ac:dyDescent="0.3">
      <c r="K65" s="32"/>
      <c r="L65" s="32"/>
      <c r="M65" s="32"/>
      <c r="N65" s="32"/>
      <c r="O65" s="32"/>
      <c r="Q65" s="32"/>
      <c r="R65" s="32"/>
      <c r="S65" s="32"/>
    </row>
    <row r="66" spans="11:19" x14ac:dyDescent="0.3">
      <c r="K66" s="32"/>
      <c r="L66" s="32"/>
      <c r="M66" s="32"/>
      <c r="N66" s="32"/>
      <c r="O66" s="32"/>
      <c r="Q66" s="32"/>
      <c r="R66" s="32"/>
      <c r="S66" s="32"/>
    </row>
    <row r="67" spans="11:19" x14ac:dyDescent="0.3">
      <c r="K67" s="32"/>
      <c r="L67" s="32"/>
      <c r="M67" s="32"/>
      <c r="N67" s="32"/>
      <c r="O67" s="32"/>
      <c r="Q67" s="32"/>
      <c r="R67" s="32"/>
      <c r="S67" s="32"/>
    </row>
    <row r="68" spans="11:19" x14ac:dyDescent="0.3">
      <c r="K68" s="32"/>
      <c r="L68" s="32"/>
      <c r="M68" s="32"/>
      <c r="N68" s="32"/>
      <c r="O68" s="32"/>
      <c r="Q68" s="32"/>
      <c r="R68" s="32"/>
      <c r="S68" s="32"/>
    </row>
    <row r="69" spans="11:19" x14ac:dyDescent="0.3">
      <c r="K69" s="32"/>
      <c r="L69" s="32"/>
      <c r="M69" s="32"/>
      <c r="N69" s="32"/>
      <c r="O69" s="32"/>
      <c r="Q69" s="32"/>
      <c r="R69" s="32"/>
      <c r="S69" s="32"/>
    </row>
    <row r="70" spans="11:19" x14ac:dyDescent="0.3">
      <c r="K70" s="32"/>
      <c r="L70" s="32"/>
      <c r="M70" s="32"/>
      <c r="N70" s="32"/>
      <c r="O70" s="32"/>
      <c r="Q70" s="32"/>
      <c r="R70" s="32"/>
      <c r="S70" s="32"/>
    </row>
    <row r="71" spans="11:19" x14ac:dyDescent="0.3">
      <c r="K71" s="32"/>
      <c r="L71" s="32"/>
      <c r="M71" s="32"/>
      <c r="N71" s="32"/>
      <c r="O71" s="32"/>
      <c r="Q71" s="32"/>
      <c r="R71" s="32"/>
      <c r="S71" s="32"/>
    </row>
    <row r="72" spans="11:19" x14ac:dyDescent="0.3">
      <c r="K72" s="32"/>
      <c r="L72" s="32"/>
      <c r="M72" s="32"/>
      <c r="N72" s="32"/>
      <c r="O72" s="32"/>
      <c r="Q72" s="32"/>
      <c r="R72" s="32"/>
      <c r="S72" s="32"/>
    </row>
    <row r="73" spans="11:19" x14ac:dyDescent="0.3">
      <c r="K73" s="32"/>
      <c r="L73" s="32"/>
      <c r="M73" s="32"/>
      <c r="N73" s="32"/>
      <c r="O73" s="32"/>
      <c r="Q73" s="32"/>
      <c r="R73" s="32"/>
      <c r="S73" s="32"/>
    </row>
    <row r="74" spans="11:19" x14ac:dyDescent="0.3">
      <c r="K74" s="32"/>
      <c r="L74" s="32"/>
      <c r="M74" s="32"/>
      <c r="N74" s="32"/>
      <c r="O74" s="32"/>
      <c r="Q74" s="32"/>
      <c r="R74" s="32"/>
      <c r="S74" s="32"/>
    </row>
    <row r="75" spans="11:19" x14ac:dyDescent="0.3">
      <c r="K75" s="32"/>
      <c r="L75" s="32"/>
      <c r="M75" s="32"/>
      <c r="N75" s="32"/>
      <c r="O75" s="32"/>
      <c r="Q75" s="32"/>
      <c r="R75" s="32"/>
      <c r="S75" s="32"/>
    </row>
    <row r="76" spans="11:19" x14ac:dyDescent="0.3">
      <c r="K76" s="32"/>
      <c r="L76" s="32"/>
      <c r="M76" s="32"/>
      <c r="N76" s="32"/>
      <c r="O76" s="32"/>
      <c r="Q76" s="32"/>
      <c r="R76" s="32"/>
      <c r="S76" s="32"/>
    </row>
    <row r="77" spans="11:19" x14ac:dyDescent="0.3">
      <c r="K77" s="32"/>
      <c r="L77" s="32"/>
      <c r="M77" s="32"/>
      <c r="N77" s="32"/>
      <c r="O77" s="32"/>
      <c r="Q77" s="32"/>
      <c r="R77" s="32"/>
      <c r="S77" s="32"/>
    </row>
    <row r="78" spans="11:19" x14ac:dyDescent="0.3">
      <c r="K78" s="32"/>
      <c r="L78" s="32"/>
      <c r="M78" s="32"/>
      <c r="N78" s="32"/>
      <c r="O78" s="32"/>
      <c r="Q78" s="32"/>
      <c r="R78" s="32"/>
      <c r="S78" s="32"/>
    </row>
    <row r="79" spans="11:19" x14ac:dyDescent="0.3">
      <c r="K79" s="32"/>
      <c r="L79" s="32"/>
      <c r="M79" s="32"/>
      <c r="N79" s="32"/>
      <c r="O79" s="32"/>
      <c r="Q79" s="32"/>
      <c r="R79" s="32"/>
      <c r="S79" s="32"/>
    </row>
    <row r="80" spans="11:19" x14ac:dyDescent="0.3">
      <c r="K80" s="32"/>
      <c r="L80" s="32"/>
      <c r="M80" s="32"/>
      <c r="N80" s="32"/>
      <c r="O80" s="32"/>
      <c r="Q80" s="32"/>
      <c r="R80" s="32"/>
      <c r="S80" s="32"/>
    </row>
    <row r="81" spans="11:19" x14ac:dyDescent="0.3">
      <c r="K81" s="32"/>
      <c r="L81" s="32"/>
      <c r="M81" s="32"/>
      <c r="N81" s="32"/>
      <c r="O81" s="32"/>
      <c r="Q81" s="32"/>
      <c r="R81" s="32"/>
      <c r="S81" s="32"/>
    </row>
    <row r="82" spans="11:19" x14ac:dyDescent="0.3">
      <c r="K82" s="32"/>
      <c r="L82" s="32"/>
      <c r="M82" s="32"/>
      <c r="N82" s="32"/>
      <c r="O82" s="32"/>
      <c r="Q82" s="32"/>
      <c r="R82" s="32"/>
      <c r="S82" s="32"/>
    </row>
    <row r="83" spans="11:19" x14ac:dyDescent="0.3">
      <c r="K83" s="32"/>
      <c r="L83" s="32"/>
      <c r="M83" s="32"/>
      <c r="N83" s="32"/>
      <c r="O83" s="32"/>
      <c r="Q83" s="32"/>
      <c r="R83" s="32"/>
      <c r="S83" s="32"/>
    </row>
    <row r="84" spans="11:19" x14ac:dyDescent="0.3">
      <c r="K84" s="32"/>
      <c r="L84" s="32"/>
      <c r="M84" s="32"/>
      <c r="N84" s="32"/>
      <c r="O84" s="32"/>
      <c r="Q84" s="32"/>
      <c r="R84" s="32"/>
      <c r="S84" s="32"/>
    </row>
    <row r="85" spans="11:19" x14ac:dyDescent="0.3">
      <c r="K85" s="32"/>
      <c r="L85" s="32"/>
      <c r="M85" s="32"/>
      <c r="N85" s="32"/>
      <c r="O85" s="32"/>
      <c r="Q85" s="32"/>
      <c r="R85" s="32"/>
      <c r="S85" s="32"/>
    </row>
    <row r="86" spans="11:19" x14ac:dyDescent="0.3">
      <c r="K86" s="32"/>
      <c r="L86" s="32"/>
      <c r="M86" s="32"/>
      <c r="N86" s="32"/>
      <c r="O86" s="32"/>
      <c r="Q86" s="32"/>
      <c r="R86" s="32"/>
      <c r="S86" s="32"/>
    </row>
    <row r="87" spans="11:19" x14ac:dyDescent="0.3">
      <c r="K87" s="32"/>
      <c r="L87" s="32"/>
      <c r="M87" s="32"/>
      <c r="N87" s="32"/>
      <c r="O87" s="32"/>
      <c r="Q87" s="32"/>
      <c r="R87" s="32"/>
      <c r="S87" s="32"/>
    </row>
    <row r="88" spans="11:19" x14ac:dyDescent="0.3">
      <c r="K88" s="32"/>
      <c r="L88" s="32"/>
      <c r="M88" s="32"/>
      <c r="N88" s="32"/>
      <c r="O88" s="32"/>
      <c r="Q88" s="32"/>
      <c r="R88" s="32"/>
      <c r="S88" s="32"/>
    </row>
    <row r="89" spans="11:19" x14ac:dyDescent="0.3">
      <c r="K89" s="32"/>
      <c r="L89" s="32"/>
      <c r="M89" s="32"/>
      <c r="N89" s="32"/>
      <c r="O89" s="32"/>
      <c r="Q89" s="32"/>
      <c r="R89" s="32"/>
      <c r="S89" s="32"/>
    </row>
    <row r="90" spans="11:19" x14ac:dyDescent="0.3">
      <c r="K90" s="32"/>
      <c r="L90" s="32"/>
      <c r="M90" s="32"/>
      <c r="N90" s="32"/>
      <c r="O90" s="32"/>
      <c r="Q90" s="32"/>
      <c r="R90" s="32"/>
      <c r="S90" s="32"/>
    </row>
    <row r="91" spans="11:19" x14ac:dyDescent="0.3">
      <c r="K91" s="32"/>
      <c r="L91" s="32"/>
      <c r="M91" s="32"/>
      <c r="N91" s="32"/>
      <c r="O91" s="32"/>
      <c r="Q91" s="32"/>
      <c r="R91" s="32"/>
      <c r="S91" s="32"/>
    </row>
    <row r="92" spans="11:19" x14ac:dyDescent="0.3">
      <c r="K92" s="32"/>
      <c r="L92" s="32"/>
      <c r="M92" s="32"/>
      <c r="N92" s="32"/>
      <c r="O92" s="32"/>
      <c r="Q92" s="32"/>
      <c r="R92" s="32"/>
      <c r="S92" s="32"/>
    </row>
    <row r="93" spans="11:19" x14ac:dyDescent="0.3">
      <c r="K93" s="32"/>
      <c r="L93" s="32"/>
      <c r="M93" s="32"/>
      <c r="N93" s="32"/>
      <c r="O93" s="32"/>
      <c r="Q93" s="32"/>
      <c r="R93" s="32"/>
      <c r="S93" s="32"/>
    </row>
    <row r="94" spans="11:19" x14ac:dyDescent="0.3">
      <c r="K94" s="32"/>
      <c r="L94" s="32"/>
      <c r="M94" s="32"/>
      <c r="N94" s="32"/>
      <c r="O94" s="32"/>
      <c r="Q94" s="32"/>
      <c r="R94" s="32"/>
      <c r="S94" s="32"/>
    </row>
    <row r="95" spans="11:19" x14ac:dyDescent="0.3">
      <c r="K95" s="32"/>
      <c r="L95" s="32"/>
      <c r="M95" s="32"/>
      <c r="N95" s="32"/>
      <c r="O95" s="32"/>
      <c r="Q95" s="32"/>
      <c r="R95" s="32"/>
      <c r="S95" s="32"/>
    </row>
    <row r="96" spans="11:19" x14ac:dyDescent="0.3">
      <c r="K96" s="32"/>
      <c r="L96" s="32"/>
      <c r="M96" s="32"/>
      <c r="N96" s="32"/>
      <c r="O96" s="32"/>
      <c r="Q96" s="32"/>
      <c r="R96" s="32"/>
      <c r="S96" s="32"/>
    </row>
    <row r="97" spans="11:19" x14ac:dyDescent="0.3">
      <c r="K97" s="32"/>
      <c r="L97" s="32"/>
      <c r="M97" s="32"/>
      <c r="N97" s="32"/>
      <c r="O97" s="32"/>
      <c r="Q97" s="32"/>
      <c r="R97" s="32"/>
      <c r="S97" s="32"/>
    </row>
    <row r="98" spans="11:19" x14ac:dyDescent="0.3">
      <c r="K98" s="32"/>
      <c r="L98" s="32"/>
      <c r="M98" s="32"/>
      <c r="N98" s="32"/>
      <c r="O98" s="32"/>
      <c r="Q98" s="32"/>
      <c r="R98" s="32"/>
      <c r="S98" s="32"/>
    </row>
    <row r="99" spans="11:19" x14ac:dyDescent="0.3">
      <c r="K99" s="32"/>
      <c r="L99" s="32"/>
      <c r="M99" s="32"/>
      <c r="N99" s="32"/>
      <c r="O99" s="32"/>
      <c r="Q99" s="32"/>
      <c r="R99" s="32"/>
      <c r="S99" s="32"/>
    </row>
    <row r="100" spans="11:19" x14ac:dyDescent="0.3">
      <c r="K100" s="32"/>
      <c r="L100" s="32"/>
      <c r="M100" s="32"/>
      <c r="N100" s="32"/>
      <c r="O100" s="32"/>
      <c r="Q100" s="32"/>
      <c r="R100" s="32"/>
      <c r="S100" s="32"/>
    </row>
    <row r="101" spans="11:19" x14ac:dyDescent="0.3">
      <c r="K101" s="32"/>
      <c r="L101" s="32"/>
      <c r="M101" s="32"/>
      <c r="N101" s="32"/>
      <c r="O101" s="32"/>
      <c r="Q101" s="32"/>
      <c r="R101" s="32"/>
      <c r="S101" s="32"/>
    </row>
    <row r="102" spans="11:19" x14ac:dyDescent="0.3">
      <c r="K102" s="32"/>
      <c r="L102" s="32"/>
      <c r="M102" s="32"/>
      <c r="N102" s="32"/>
      <c r="O102" s="32"/>
      <c r="Q102" s="32"/>
      <c r="R102" s="32"/>
      <c r="S102" s="32"/>
    </row>
    <row r="103" spans="11:19" x14ac:dyDescent="0.3">
      <c r="K103" s="32"/>
      <c r="L103" s="32"/>
      <c r="M103" s="32"/>
      <c r="N103" s="32"/>
      <c r="O103" s="32"/>
      <c r="Q103" s="32"/>
      <c r="R103" s="32"/>
      <c r="S103" s="32"/>
    </row>
    <row r="104" spans="11:19" x14ac:dyDescent="0.3">
      <c r="K104" s="32"/>
      <c r="L104" s="32"/>
      <c r="M104" s="32"/>
      <c r="N104" s="32"/>
      <c r="O104" s="32"/>
      <c r="Q104" s="32"/>
      <c r="R104" s="32"/>
      <c r="S104" s="32"/>
    </row>
    <row r="105" spans="11:19" x14ac:dyDescent="0.3">
      <c r="K105" s="32"/>
      <c r="L105" s="32"/>
      <c r="M105" s="32"/>
      <c r="N105" s="32"/>
      <c r="O105" s="32"/>
      <c r="Q105" s="32"/>
      <c r="R105" s="32"/>
      <c r="S105" s="32"/>
    </row>
    <row r="106" spans="11:19" x14ac:dyDescent="0.3">
      <c r="K106" s="32"/>
      <c r="L106" s="32"/>
      <c r="M106" s="32"/>
      <c r="N106" s="32"/>
      <c r="O106" s="32"/>
      <c r="Q106" s="32"/>
      <c r="R106" s="32"/>
      <c r="S106" s="32"/>
    </row>
    <row r="107" spans="11:19" x14ac:dyDescent="0.3">
      <c r="K107" s="32"/>
      <c r="L107" s="32"/>
      <c r="M107" s="32"/>
      <c r="N107" s="32"/>
      <c r="O107" s="32"/>
      <c r="Q107" s="32"/>
      <c r="R107" s="32"/>
      <c r="S107" s="32"/>
    </row>
    <row r="108" spans="11:19" x14ac:dyDescent="0.3">
      <c r="K108" s="32"/>
      <c r="L108" s="32"/>
      <c r="M108" s="32"/>
      <c r="N108" s="32"/>
      <c r="O108" s="32"/>
      <c r="Q108" s="32"/>
      <c r="R108" s="32"/>
      <c r="S108" s="32"/>
    </row>
    <row r="109" spans="11:19" x14ac:dyDescent="0.3">
      <c r="K109" s="32"/>
      <c r="L109" s="32"/>
      <c r="M109" s="32"/>
      <c r="N109" s="32"/>
      <c r="O109" s="32"/>
      <c r="Q109" s="32"/>
      <c r="R109" s="32"/>
      <c r="S109" s="32"/>
    </row>
    <row r="110" spans="11:19" x14ac:dyDescent="0.3">
      <c r="K110" s="32"/>
      <c r="L110" s="32"/>
      <c r="M110" s="32"/>
      <c r="N110" s="32"/>
      <c r="O110" s="32"/>
      <c r="Q110" s="32"/>
      <c r="R110" s="32"/>
      <c r="S110" s="32"/>
    </row>
    <row r="111" spans="11:19" x14ac:dyDescent="0.3">
      <c r="K111" s="32"/>
      <c r="L111" s="32"/>
      <c r="M111" s="32"/>
      <c r="N111" s="32"/>
      <c r="O111" s="32"/>
      <c r="Q111" s="32"/>
      <c r="R111" s="32"/>
      <c r="S111" s="32"/>
    </row>
    <row r="112" spans="11:19" x14ac:dyDescent="0.3">
      <c r="K112" s="32"/>
      <c r="L112" s="32"/>
      <c r="M112" s="32"/>
      <c r="N112" s="32"/>
      <c r="O112" s="32"/>
      <c r="Q112" s="32"/>
      <c r="R112" s="32"/>
      <c r="S112" s="32"/>
    </row>
    <row r="113" spans="11:19" x14ac:dyDescent="0.3">
      <c r="K113" s="32"/>
      <c r="L113" s="32"/>
      <c r="M113" s="32"/>
      <c r="N113" s="32"/>
      <c r="O113" s="32"/>
      <c r="Q113" s="32"/>
      <c r="R113" s="32"/>
      <c r="S113" s="32"/>
    </row>
    <row r="114" spans="11:19" x14ac:dyDescent="0.3">
      <c r="K114" s="32"/>
      <c r="L114" s="32"/>
      <c r="M114" s="32"/>
      <c r="N114" s="32"/>
      <c r="O114" s="32"/>
      <c r="Q114" s="32"/>
      <c r="R114" s="32"/>
      <c r="S114" s="32"/>
    </row>
    <row r="115" spans="11:19" x14ac:dyDescent="0.3">
      <c r="K115" s="32"/>
      <c r="L115" s="32"/>
      <c r="M115" s="32"/>
      <c r="N115" s="32"/>
      <c r="O115" s="32"/>
      <c r="Q115" s="32"/>
      <c r="R115" s="32"/>
      <c r="S115" s="32"/>
    </row>
    <row r="116" spans="11:19" x14ac:dyDescent="0.3">
      <c r="K116" s="32"/>
      <c r="L116" s="32"/>
      <c r="M116" s="32"/>
      <c r="N116" s="32"/>
      <c r="O116" s="32"/>
      <c r="Q116" s="32"/>
      <c r="R116" s="32"/>
      <c r="S116" s="32"/>
    </row>
    <row r="117" spans="11:19" x14ac:dyDescent="0.3">
      <c r="K117" s="32"/>
      <c r="L117" s="32"/>
      <c r="M117" s="32"/>
      <c r="N117" s="32"/>
      <c r="O117" s="32"/>
      <c r="Q117" s="32"/>
      <c r="R117" s="32"/>
      <c r="S117" s="32"/>
    </row>
    <row r="118" spans="11:19" x14ac:dyDescent="0.3">
      <c r="K118" s="32"/>
      <c r="L118" s="32"/>
      <c r="M118" s="32"/>
      <c r="N118" s="32"/>
      <c r="O118" s="32"/>
      <c r="Q118" s="32"/>
      <c r="R118" s="32"/>
      <c r="S118" s="32"/>
    </row>
    <row r="119" spans="11:19" x14ac:dyDescent="0.3">
      <c r="K119" s="32"/>
      <c r="L119" s="32"/>
      <c r="M119" s="32"/>
      <c r="N119" s="32"/>
      <c r="O119" s="32"/>
      <c r="Q119" s="32"/>
      <c r="R119" s="32"/>
      <c r="S119" s="32"/>
    </row>
    <row r="120" spans="11:19" x14ac:dyDescent="0.3">
      <c r="K120" s="32"/>
      <c r="L120" s="32"/>
      <c r="M120" s="32"/>
      <c r="N120" s="32"/>
      <c r="O120" s="32"/>
      <c r="Q120" s="32"/>
      <c r="R120" s="32"/>
      <c r="S120" s="32"/>
    </row>
    <row r="121" spans="11:19" x14ac:dyDescent="0.3">
      <c r="K121" s="32"/>
      <c r="L121" s="32"/>
      <c r="M121" s="32"/>
      <c r="N121" s="32"/>
      <c r="O121" s="32"/>
      <c r="Q121" s="32"/>
      <c r="R121" s="32"/>
      <c r="S121" s="32"/>
    </row>
    <row r="122" spans="11:19" x14ac:dyDescent="0.3">
      <c r="K122" s="32"/>
      <c r="L122" s="32"/>
      <c r="M122" s="32"/>
      <c r="N122" s="32"/>
      <c r="O122" s="32"/>
      <c r="Q122" s="32"/>
      <c r="R122" s="32"/>
      <c r="S122" s="32"/>
    </row>
    <row r="123" spans="11:19" x14ac:dyDescent="0.3">
      <c r="K123" s="32"/>
      <c r="L123" s="32"/>
      <c r="M123" s="32"/>
      <c r="N123" s="32"/>
      <c r="O123" s="32"/>
      <c r="Q123" s="32"/>
      <c r="R123" s="32"/>
      <c r="S123" s="32"/>
    </row>
    <row r="124" spans="11:19" x14ac:dyDescent="0.3">
      <c r="K124" s="32"/>
      <c r="L124" s="32"/>
      <c r="M124" s="32"/>
      <c r="N124" s="32"/>
      <c r="O124" s="32"/>
      <c r="Q124" s="32"/>
      <c r="R124" s="32"/>
      <c r="S124" s="32"/>
    </row>
    <row r="125" spans="11:19" x14ac:dyDescent="0.3">
      <c r="K125" s="32"/>
      <c r="L125" s="32"/>
      <c r="M125" s="32"/>
      <c r="N125" s="32"/>
      <c r="O125" s="32"/>
      <c r="Q125" s="32"/>
      <c r="R125" s="32"/>
      <c r="S125" s="32"/>
    </row>
    <row r="126" spans="11:19" x14ac:dyDescent="0.3">
      <c r="K126" s="32"/>
      <c r="L126" s="32"/>
      <c r="M126" s="32"/>
      <c r="N126" s="32"/>
      <c r="O126" s="32"/>
      <c r="Q126" s="32"/>
      <c r="R126" s="32"/>
      <c r="S126" s="32"/>
    </row>
    <row r="127" spans="11:19" x14ac:dyDescent="0.3">
      <c r="K127" s="32"/>
      <c r="L127" s="32"/>
      <c r="M127" s="32"/>
      <c r="N127" s="32"/>
      <c r="O127" s="32"/>
      <c r="Q127" s="32"/>
      <c r="R127" s="32"/>
      <c r="S127" s="32"/>
    </row>
    <row r="128" spans="11:19" x14ac:dyDescent="0.3">
      <c r="K128" s="32"/>
      <c r="L128" s="32"/>
      <c r="M128" s="32"/>
      <c r="N128" s="32"/>
      <c r="O128" s="32"/>
      <c r="Q128" s="32"/>
      <c r="R128" s="32"/>
      <c r="S128" s="32"/>
    </row>
    <row r="129" spans="11:19" x14ac:dyDescent="0.3">
      <c r="K129" s="32"/>
      <c r="L129" s="32"/>
      <c r="M129" s="32"/>
      <c r="N129" s="32"/>
      <c r="O129" s="32"/>
      <c r="Q129" s="32"/>
      <c r="R129" s="32"/>
      <c r="S129" s="32"/>
    </row>
    <row r="130" spans="11:19" x14ac:dyDescent="0.3">
      <c r="K130" s="32"/>
      <c r="L130" s="32"/>
      <c r="M130" s="32"/>
      <c r="N130" s="32"/>
      <c r="O130" s="32"/>
      <c r="Q130" s="32"/>
      <c r="R130" s="32"/>
      <c r="S130" s="32"/>
    </row>
    <row r="131" spans="11:19" x14ac:dyDescent="0.3">
      <c r="K131" s="32"/>
      <c r="L131" s="32"/>
      <c r="M131" s="32"/>
      <c r="N131" s="32"/>
      <c r="O131" s="32"/>
      <c r="Q131" s="32"/>
      <c r="R131" s="32"/>
      <c r="S131" s="32"/>
    </row>
    <row r="132" spans="11:19" x14ac:dyDescent="0.3">
      <c r="K132" s="32"/>
      <c r="L132" s="32"/>
      <c r="M132" s="32"/>
      <c r="N132" s="32"/>
      <c r="O132" s="32"/>
      <c r="Q132" s="32"/>
      <c r="R132" s="32"/>
      <c r="S132" s="32"/>
    </row>
    <row r="133" spans="11:19" x14ac:dyDescent="0.3">
      <c r="K133" s="32"/>
      <c r="L133" s="32"/>
      <c r="M133" s="32"/>
      <c r="N133" s="32"/>
      <c r="O133" s="32"/>
      <c r="Q133" s="32"/>
      <c r="R133" s="32"/>
      <c r="S133" s="32"/>
    </row>
    <row r="134" spans="11:19" x14ac:dyDescent="0.3">
      <c r="K134" s="32"/>
      <c r="L134" s="32"/>
      <c r="M134" s="32"/>
      <c r="N134" s="32"/>
      <c r="O134" s="32"/>
      <c r="Q134" s="32"/>
      <c r="R134" s="32"/>
      <c r="S134" s="32"/>
    </row>
    <row r="135" spans="11:19" x14ac:dyDescent="0.3">
      <c r="K135" s="32"/>
      <c r="L135" s="32"/>
      <c r="M135" s="32"/>
      <c r="N135" s="32"/>
      <c r="O135" s="32"/>
      <c r="Q135" s="32"/>
      <c r="R135" s="32"/>
      <c r="S135" s="32"/>
    </row>
    <row r="136" spans="11:19" x14ac:dyDescent="0.3">
      <c r="K136" s="32"/>
      <c r="L136" s="32"/>
      <c r="M136" s="32"/>
      <c r="N136" s="32"/>
      <c r="O136" s="32"/>
      <c r="Q136" s="32"/>
      <c r="R136" s="32"/>
      <c r="S136" s="32"/>
    </row>
  </sheetData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6B0DE-7E5B-4A41-80B5-FDB32887658A}">
  <dimension ref="A1:AU78"/>
  <sheetViews>
    <sheetView topLeftCell="A31" workbookViewId="0">
      <selection activeCell="A49" sqref="A49"/>
    </sheetView>
  </sheetViews>
  <sheetFormatPr defaultRowHeight="14.4" x14ac:dyDescent="0.3"/>
  <cols>
    <col min="1" max="1" width="17.109375" customWidth="1"/>
    <col min="2" max="2" width="16.77734375" bestFit="1" customWidth="1"/>
    <col min="3" max="3" width="16.6640625" customWidth="1"/>
    <col min="4" max="4" width="14.44140625" customWidth="1"/>
    <col min="5" max="5" width="16.44140625" bestFit="1" customWidth="1"/>
    <col min="6" max="6" width="10.88671875" customWidth="1"/>
    <col min="7" max="7" width="9.5546875" bestFit="1" customWidth="1"/>
    <col min="8" max="8" width="10.6640625" bestFit="1" customWidth="1"/>
    <col min="9" max="9" width="9.5546875" bestFit="1" customWidth="1"/>
    <col min="10" max="10" width="17.33203125" customWidth="1"/>
    <col min="11" max="11" width="9.5546875" bestFit="1" customWidth="1"/>
    <col min="12" max="12" width="9.5546875" customWidth="1"/>
    <col min="13" max="13" width="10.44140625" customWidth="1"/>
    <col min="14" max="14" width="10.88671875" customWidth="1"/>
    <col min="15" max="15" width="10.6640625" bestFit="1" customWidth="1"/>
    <col min="16" max="16" width="10.44140625" customWidth="1"/>
    <col min="17" max="17" width="10.88671875" customWidth="1"/>
    <col min="18" max="18" width="9.5546875" bestFit="1" customWidth="1"/>
    <col min="20" max="20" width="10.88671875" bestFit="1" customWidth="1"/>
    <col min="24" max="24" width="11.77734375" bestFit="1" customWidth="1"/>
    <col min="27" max="27" width="11.77734375" bestFit="1" customWidth="1"/>
    <col min="29" max="29" width="9.77734375" customWidth="1"/>
    <col min="30" max="30" width="14.109375" customWidth="1"/>
    <col min="31" max="31" width="10.77734375" bestFit="1" customWidth="1"/>
    <col min="34" max="34" width="10.88671875" bestFit="1" customWidth="1"/>
    <col min="40" max="40" width="14.21875" customWidth="1"/>
  </cols>
  <sheetData>
    <row r="1" spans="1:45" ht="24" thickBot="1" x14ac:dyDescent="0.5">
      <c r="A1" s="202" t="s">
        <v>318</v>
      </c>
      <c r="B1" s="134"/>
      <c r="C1" s="134"/>
      <c r="D1" s="134"/>
    </row>
    <row r="2" spans="1:45" ht="15" thickTop="1" x14ac:dyDescent="0.3">
      <c r="A2" s="135" t="s">
        <v>279</v>
      </c>
      <c r="U2" s="136"/>
      <c r="V2" s="136"/>
      <c r="W2" s="136"/>
      <c r="X2" s="136"/>
      <c r="Y2" s="136"/>
      <c r="AB2" s="136"/>
      <c r="AC2" s="136"/>
      <c r="AD2" s="136"/>
      <c r="AE2" s="136"/>
      <c r="AF2" s="136"/>
      <c r="AI2" s="136"/>
      <c r="AJ2" s="136"/>
      <c r="AK2" s="136"/>
      <c r="AL2" s="136"/>
      <c r="AM2" s="136"/>
    </row>
    <row r="3" spans="1:45" x14ac:dyDescent="0.3">
      <c r="B3" s="2" t="s">
        <v>174</v>
      </c>
      <c r="C3" s="2" t="s">
        <v>280</v>
      </c>
      <c r="D3" s="2" t="s">
        <v>281</v>
      </c>
      <c r="E3" s="2" t="s">
        <v>282</v>
      </c>
      <c r="F3" s="2"/>
      <c r="I3" s="102" t="s">
        <v>283</v>
      </c>
      <c r="J3" t="s">
        <v>174</v>
      </c>
      <c r="K3" s="2" t="s">
        <v>284</v>
      </c>
      <c r="L3" s="2" t="s">
        <v>285</v>
      </c>
      <c r="M3" s="2" t="s">
        <v>286</v>
      </c>
      <c r="N3" s="2" t="s">
        <v>287</v>
      </c>
      <c r="O3" s="2"/>
      <c r="S3" t="s">
        <v>288</v>
      </c>
      <c r="T3" t="s">
        <v>289</v>
      </c>
      <c r="U3" s="2" t="s">
        <v>284</v>
      </c>
      <c r="V3" s="2" t="s">
        <v>285</v>
      </c>
      <c r="W3" s="2" t="s">
        <v>286</v>
      </c>
      <c r="X3" s="2" t="s">
        <v>287</v>
      </c>
      <c r="Y3" s="2"/>
      <c r="AC3" t="s">
        <v>139</v>
      </c>
      <c r="AD3" t="s">
        <v>281</v>
      </c>
      <c r="AE3" s="2" t="s">
        <v>284</v>
      </c>
      <c r="AF3" s="2" t="s">
        <v>285</v>
      </c>
      <c r="AG3" s="2" t="s">
        <v>286</v>
      </c>
      <c r="AH3" s="2" t="s">
        <v>287</v>
      </c>
      <c r="AI3" s="2"/>
      <c r="AN3" t="s">
        <v>290</v>
      </c>
      <c r="AO3" s="2" t="s">
        <v>284</v>
      </c>
      <c r="AP3" s="2" t="s">
        <v>285</v>
      </c>
      <c r="AQ3" s="2" t="s">
        <v>286</v>
      </c>
      <c r="AR3" s="2" t="s">
        <v>287</v>
      </c>
      <c r="AS3" s="2"/>
    </row>
    <row r="4" spans="1:45" x14ac:dyDescent="0.3">
      <c r="A4" s="2" t="s">
        <v>174</v>
      </c>
      <c r="B4" cm="1">
        <f t="array" ref="B4:E7">AHP!L16:O19</f>
        <v>1</v>
      </c>
      <c r="C4">
        <v>5</v>
      </c>
      <c r="D4">
        <v>3</v>
      </c>
      <c r="E4">
        <v>7</v>
      </c>
      <c r="F4" s="137"/>
      <c r="I4" s="102">
        <f>AIC!O22</f>
        <v>7.3</v>
      </c>
      <c r="J4" s="2" t="s">
        <v>284</v>
      </c>
      <c r="K4">
        <v>1</v>
      </c>
      <c r="L4" s="137">
        <v>0.33333333333333331</v>
      </c>
      <c r="M4">
        <v>7</v>
      </c>
      <c r="N4">
        <v>6</v>
      </c>
      <c r="S4">
        <f>AIC!Q22</f>
        <v>89.9</v>
      </c>
      <c r="T4" s="2" t="s">
        <v>284</v>
      </c>
      <c r="U4" s="204">
        <v>1</v>
      </c>
      <c r="V4" s="204">
        <v>1</v>
      </c>
      <c r="W4" s="203">
        <v>0.16666666666666666</v>
      </c>
      <c r="X4" s="203">
        <v>0.2</v>
      </c>
      <c r="AC4" s="132">
        <f>AIC!L22</f>
        <v>414.97103719633498</v>
      </c>
      <c r="AD4" s="2" t="s">
        <v>284</v>
      </c>
      <c r="AE4">
        <v>1</v>
      </c>
      <c r="AF4">
        <v>2</v>
      </c>
      <c r="AG4">
        <v>7</v>
      </c>
      <c r="AH4">
        <v>9</v>
      </c>
      <c r="AN4" s="2" t="s">
        <v>284</v>
      </c>
      <c r="AO4">
        <v>1</v>
      </c>
      <c r="AP4">
        <v>1</v>
      </c>
      <c r="AQ4" s="137">
        <v>0.2</v>
      </c>
      <c r="AR4">
        <v>5</v>
      </c>
    </row>
    <row r="5" spans="1:45" x14ac:dyDescent="0.3">
      <c r="A5" s="2" t="s">
        <v>280</v>
      </c>
      <c r="B5" s="137">
        <v>0.2</v>
      </c>
      <c r="C5">
        <v>1</v>
      </c>
      <c r="D5" s="137">
        <v>0.33333333333333331</v>
      </c>
      <c r="E5">
        <v>3</v>
      </c>
      <c r="I5" s="102">
        <f>AIC!O24</f>
        <v>4.5999999999999996</v>
      </c>
      <c r="J5" s="2" t="s">
        <v>285</v>
      </c>
      <c r="K5">
        <v>3</v>
      </c>
      <c r="L5">
        <v>1</v>
      </c>
      <c r="M5">
        <v>8</v>
      </c>
      <c r="N5">
        <v>7</v>
      </c>
      <c r="S5">
        <f>AIC!Q24</f>
        <v>90.8</v>
      </c>
      <c r="T5" s="2" t="s">
        <v>285</v>
      </c>
      <c r="U5" s="204">
        <v>1</v>
      </c>
      <c r="V5" s="204">
        <v>1</v>
      </c>
      <c r="W5" s="203">
        <v>0.16666666666666666</v>
      </c>
      <c r="X5" s="203">
        <v>0.16666666666666666</v>
      </c>
      <c r="AC5" s="132">
        <f>AIC!L24</f>
        <v>421.36288045378899</v>
      </c>
      <c r="AD5" s="2" t="s">
        <v>285</v>
      </c>
      <c r="AE5" s="137">
        <v>0.5</v>
      </c>
      <c r="AF5">
        <v>1</v>
      </c>
      <c r="AG5">
        <v>6</v>
      </c>
      <c r="AH5">
        <v>8</v>
      </c>
      <c r="AN5" s="2" t="s">
        <v>285</v>
      </c>
      <c r="AO5">
        <v>1</v>
      </c>
      <c r="AP5">
        <v>1</v>
      </c>
      <c r="AQ5" s="137">
        <v>0.2</v>
      </c>
      <c r="AR5">
        <v>5</v>
      </c>
    </row>
    <row r="6" spans="1:45" x14ac:dyDescent="0.3">
      <c r="A6" s="2" t="s">
        <v>281</v>
      </c>
      <c r="B6" s="137">
        <v>0.33333333333333331</v>
      </c>
      <c r="C6">
        <v>3</v>
      </c>
      <c r="D6">
        <v>1</v>
      </c>
      <c r="E6">
        <v>5</v>
      </c>
      <c r="I6" s="102">
        <f>AIC!O26</f>
        <v>33</v>
      </c>
      <c r="J6" s="2" t="s">
        <v>286</v>
      </c>
      <c r="K6" s="137">
        <v>0.14285714285714285</v>
      </c>
      <c r="L6" s="137">
        <v>0.125</v>
      </c>
      <c r="M6">
        <v>1</v>
      </c>
      <c r="N6" s="137">
        <v>0.5</v>
      </c>
      <c r="S6">
        <f>AIC!Q26</f>
        <v>62.4</v>
      </c>
      <c r="T6" s="2" t="s">
        <v>286</v>
      </c>
      <c r="U6" s="204">
        <v>6</v>
      </c>
      <c r="V6" s="204">
        <v>6</v>
      </c>
      <c r="W6" s="204">
        <v>1</v>
      </c>
      <c r="X6" s="204">
        <v>2</v>
      </c>
      <c r="Z6" s="138"/>
      <c r="AA6" s="139"/>
      <c r="AB6" s="138"/>
      <c r="AC6" s="132">
        <f>AIC!L26</f>
        <v>494.58569744581803</v>
      </c>
      <c r="AD6" s="2" t="s">
        <v>286</v>
      </c>
      <c r="AE6" s="137">
        <v>0.14285714285714285</v>
      </c>
      <c r="AF6" s="137">
        <v>0.16666666666666666</v>
      </c>
      <c r="AG6">
        <v>1</v>
      </c>
      <c r="AH6">
        <v>3</v>
      </c>
      <c r="AN6" s="2" t="s">
        <v>286</v>
      </c>
      <c r="AO6">
        <v>5</v>
      </c>
      <c r="AP6">
        <v>5</v>
      </c>
      <c r="AQ6">
        <v>1</v>
      </c>
      <c r="AR6">
        <v>9</v>
      </c>
    </row>
    <row r="7" spans="1:45" x14ac:dyDescent="0.3">
      <c r="A7" s="2" t="s">
        <v>282</v>
      </c>
      <c r="B7" s="137">
        <v>0.14285714285714285</v>
      </c>
      <c r="C7" s="137">
        <v>0.33333333333333331</v>
      </c>
      <c r="D7" s="203">
        <v>0.2</v>
      </c>
      <c r="E7">
        <v>1</v>
      </c>
      <c r="I7" s="102">
        <f>AIC!O28</f>
        <v>31.2</v>
      </c>
      <c r="J7" s="2" t="s">
        <v>287</v>
      </c>
      <c r="K7" s="137">
        <v>0.16666666666666666</v>
      </c>
      <c r="L7" s="137">
        <v>0.14285714285714285</v>
      </c>
      <c r="M7">
        <v>2</v>
      </c>
      <c r="N7">
        <v>1</v>
      </c>
      <c r="S7">
        <f>AIC!Q28</f>
        <v>66.099999999999994</v>
      </c>
      <c r="T7" s="2" t="s">
        <v>287</v>
      </c>
      <c r="U7" s="204">
        <v>5</v>
      </c>
      <c r="V7" s="204">
        <v>6</v>
      </c>
      <c r="W7" s="203">
        <v>0.5</v>
      </c>
      <c r="X7" s="204">
        <v>1</v>
      </c>
      <c r="AC7" s="132">
        <f>AIC!L28</f>
        <v>514.48380577508794</v>
      </c>
      <c r="AD7" s="2" t="s">
        <v>287</v>
      </c>
      <c r="AE7" s="137">
        <v>0.1111111111111111</v>
      </c>
      <c r="AF7" s="137">
        <v>0.125</v>
      </c>
      <c r="AG7" s="137">
        <v>0.33333333333333331</v>
      </c>
      <c r="AH7">
        <v>1</v>
      </c>
      <c r="AN7" s="2" t="s">
        <v>287</v>
      </c>
      <c r="AO7" s="137">
        <v>0.2</v>
      </c>
      <c r="AP7" s="137">
        <v>0.2</v>
      </c>
      <c r="AQ7" s="137">
        <v>0.1111111111111111</v>
      </c>
      <c r="AR7">
        <v>1</v>
      </c>
    </row>
    <row r="8" spans="1:45" x14ac:dyDescent="0.3">
      <c r="A8" s="141" t="s">
        <v>291</v>
      </c>
      <c r="B8" s="142">
        <f>SUM(B4:B7)</f>
        <v>1.676190476190476</v>
      </c>
      <c r="C8" s="142">
        <f>SUM(C4:C7)</f>
        <v>9.3333333333333339</v>
      </c>
      <c r="D8" s="142">
        <f>SUM(D4:D7)</f>
        <v>4.5333333333333341</v>
      </c>
      <c r="E8" s="142">
        <f>SUM(E4:E7)</f>
        <v>16</v>
      </c>
      <c r="F8" s="142"/>
      <c r="G8" t="s">
        <v>292</v>
      </c>
      <c r="I8" s="102"/>
      <c r="J8" s="141" t="s">
        <v>291</v>
      </c>
      <c r="K8" s="142">
        <f>SUM(K4:K7)</f>
        <v>4.3095238095238102</v>
      </c>
      <c r="L8" s="142">
        <f>SUM(L4:L7)</f>
        <v>1.6011904761904761</v>
      </c>
      <c r="M8" s="142">
        <f>SUM(M4:M7)</f>
        <v>18</v>
      </c>
      <c r="N8" s="142">
        <f>SUM(N4:N7)</f>
        <v>14.5</v>
      </c>
      <c r="O8" s="142"/>
      <c r="T8" s="141" t="s">
        <v>291</v>
      </c>
      <c r="U8" s="142">
        <f>SUM(U4:U7)</f>
        <v>13</v>
      </c>
      <c r="V8" s="142">
        <f>SUM(V4:V7)</f>
        <v>14</v>
      </c>
      <c r="W8" s="142">
        <f>SUM(W4:W7)</f>
        <v>1.8333333333333333</v>
      </c>
      <c r="X8" s="142">
        <f>SUM(X4:X7)</f>
        <v>3.3666666666666667</v>
      </c>
      <c r="Y8" s="142"/>
      <c r="AD8" s="141" t="s">
        <v>291</v>
      </c>
      <c r="AE8" s="142">
        <f>SUM(AE4:AE7)</f>
        <v>1.753968253968254</v>
      </c>
      <c r="AF8" s="142">
        <f>SUM(AF4:AF7)</f>
        <v>3.2916666666666665</v>
      </c>
      <c r="AG8" s="142">
        <f>SUM(AG4:AG7)</f>
        <v>14.333333333333334</v>
      </c>
      <c r="AH8" s="142">
        <f>SUM(AH4:AH7)</f>
        <v>21</v>
      </c>
      <c r="AN8" s="141" t="s">
        <v>291</v>
      </c>
      <c r="AO8" s="142">
        <f>SUM(AO4:AO7)</f>
        <v>7.2</v>
      </c>
      <c r="AP8" s="142">
        <f>SUM(AP4:AP7)</f>
        <v>7.2</v>
      </c>
      <c r="AQ8" s="142">
        <f>SUM(AQ4:AQ7)</f>
        <v>1.5111111111111111</v>
      </c>
      <c r="AR8" s="142">
        <f>SUM(AR4:AR7)</f>
        <v>20</v>
      </c>
    </row>
    <row r="9" spans="1:45" x14ac:dyDescent="0.3">
      <c r="A9" s="2"/>
      <c r="B9" s="143"/>
      <c r="C9" s="143"/>
      <c r="D9" s="143"/>
      <c r="E9" s="143"/>
      <c r="F9" s="143"/>
      <c r="I9" s="102"/>
    </row>
    <row r="10" spans="1:45" x14ac:dyDescent="0.3">
      <c r="A10" s="135" t="s">
        <v>293</v>
      </c>
      <c r="I10" s="102"/>
      <c r="J10" s="135" t="s">
        <v>293</v>
      </c>
      <c r="T10" s="135" t="s">
        <v>293</v>
      </c>
      <c r="Z10" s="139"/>
      <c r="AA10" s="139"/>
      <c r="AB10" s="138"/>
      <c r="AD10" s="135" t="s">
        <v>293</v>
      </c>
      <c r="AN10" s="135" t="s">
        <v>293</v>
      </c>
    </row>
    <row r="11" spans="1:45" x14ac:dyDescent="0.3">
      <c r="B11" s="2" t="s">
        <v>174</v>
      </c>
      <c r="C11" s="2" t="s">
        <v>280</v>
      </c>
      <c r="D11" s="2" t="s">
        <v>281</v>
      </c>
      <c r="E11" s="2" t="s">
        <v>282</v>
      </c>
      <c r="F11" s="2"/>
      <c r="I11" s="102"/>
      <c r="J11" t="s">
        <v>174</v>
      </c>
      <c r="K11" s="2" t="s">
        <v>284</v>
      </c>
      <c r="L11" s="2" t="s">
        <v>285</v>
      </c>
      <c r="M11" s="2" t="s">
        <v>286</v>
      </c>
      <c r="N11" s="2" t="s">
        <v>287</v>
      </c>
      <c r="O11" s="2"/>
      <c r="T11" t="s">
        <v>289</v>
      </c>
      <c r="U11" s="2" t="s">
        <v>284</v>
      </c>
      <c r="V11" s="2" t="s">
        <v>285</v>
      </c>
      <c r="W11" s="2" t="s">
        <v>286</v>
      </c>
      <c r="X11" s="2" t="s">
        <v>287</v>
      </c>
      <c r="Y11" s="2"/>
      <c r="AD11" t="s">
        <v>281</v>
      </c>
      <c r="AE11" s="2" t="s">
        <v>284</v>
      </c>
      <c r="AF11" s="2" t="s">
        <v>285</v>
      </c>
      <c r="AG11" s="2" t="s">
        <v>286</v>
      </c>
      <c r="AH11" s="2" t="s">
        <v>287</v>
      </c>
      <c r="AN11" t="s">
        <v>281</v>
      </c>
      <c r="AO11" s="2" t="s">
        <v>284</v>
      </c>
      <c r="AP11" s="2" t="s">
        <v>285</v>
      </c>
      <c r="AQ11" s="2" t="s">
        <v>286</v>
      </c>
      <c r="AR11" s="2" t="s">
        <v>287</v>
      </c>
    </row>
    <row r="12" spans="1:45" x14ac:dyDescent="0.3">
      <c r="A12" s="2" t="s">
        <v>174</v>
      </c>
      <c r="B12">
        <f>B4/$B$8</f>
        <v>0.59659090909090917</v>
      </c>
      <c r="C12">
        <f>C4/C$8</f>
        <v>0.5357142857142857</v>
      </c>
      <c r="D12">
        <f>D4/$D$8</f>
        <v>0.66176470588235281</v>
      </c>
      <c r="E12">
        <f>E4/$E$8</f>
        <v>0.4375</v>
      </c>
      <c r="I12" s="102"/>
      <c r="J12" s="2" t="s">
        <v>284</v>
      </c>
      <c r="K12">
        <f>K4/$K$8</f>
        <v>0.23204419889502759</v>
      </c>
      <c r="L12">
        <f>L4/L$8</f>
        <v>0.20817843866171004</v>
      </c>
      <c r="M12">
        <f>M4/$M$8</f>
        <v>0.3888888888888889</v>
      </c>
      <c r="N12">
        <f>N4/$N$8</f>
        <v>0.41379310344827586</v>
      </c>
      <c r="T12" s="2" t="s">
        <v>284</v>
      </c>
      <c r="U12">
        <f>U4/$U$8</f>
        <v>7.6923076923076927E-2</v>
      </c>
      <c r="V12">
        <f>V4/V$8</f>
        <v>7.1428571428571425E-2</v>
      </c>
      <c r="W12">
        <f>W4/$W$8</f>
        <v>9.0909090909090912E-2</v>
      </c>
      <c r="X12">
        <f>X4/$X$8</f>
        <v>5.940594059405941E-2</v>
      </c>
      <c r="AD12" s="2" t="s">
        <v>284</v>
      </c>
      <c r="AE12">
        <f>AE4/$AE$8</f>
        <v>0.57013574660633481</v>
      </c>
      <c r="AF12">
        <f>AF4/AF$8</f>
        <v>0.60759493670886078</v>
      </c>
      <c r="AG12">
        <f>AG4/$AG$8</f>
        <v>0.48837209302325579</v>
      </c>
      <c r="AH12">
        <f>AH4/$AH$8</f>
        <v>0.42857142857142855</v>
      </c>
      <c r="AN12" s="2" t="s">
        <v>284</v>
      </c>
      <c r="AO12">
        <f>AO4/$AO$8</f>
        <v>0.1388888888888889</v>
      </c>
      <c r="AP12">
        <f>AP4/AP$8</f>
        <v>0.1388888888888889</v>
      </c>
      <c r="AQ12">
        <f>AQ4/$AQ$8</f>
        <v>0.13235294117647059</v>
      </c>
      <c r="AR12">
        <f>AR4/$AR$8</f>
        <v>0.25</v>
      </c>
    </row>
    <row r="13" spans="1:45" x14ac:dyDescent="0.3">
      <c r="A13" s="2" t="s">
        <v>280</v>
      </c>
      <c r="B13">
        <f>B5/$B$8</f>
        <v>0.11931818181818184</v>
      </c>
      <c r="C13">
        <f>C5/C$8</f>
        <v>0.10714285714285714</v>
      </c>
      <c r="D13">
        <f>D5/$D$8</f>
        <v>7.3529411764705871E-2</v>
      </c>
      <c r="E13">
        <f>E5/$E$8</f>
        <v>0.1875</v>
      </c>
      <c r="I13" s="102"/>
      <c r="J13" s="2" t="s">
        <v>285</v>
      </c>
      <c r="K13">
        <f>K5/$K$8</f>
        <v>0.69613259668508276</v>
      </c>
      <c r="L13">
        <f>L5/L$8</f>
        <v>0.62453531598513012</v>
      </c>
      <c r="M13">
        <f>M5/$M$8</f>
        <v>0.44444444444444442</v>
      </c>
      <c r="N13">
        <f>N5/$N$8</f>
        <v>0.48275862068965519</v>
      </c>
      <c r="T13" s="2" t="s">
        <v>285</v>
      </c>
      <c r="U13">
        <f t="shared" ref="U13:U15" si="0">U5/$U$8</f>
        <v>7.6923076923076927E-2</v>
      </c>
      <c r="V13">
        <f>V5/V$8</f>
        <v>7.1428571428571425E-2</v>
      </c>
      <c r="W13">
        <f t="shared" ref="W13:W15" si="1">W5/$W$8</f>
        <v>9.0909090909090912E-2</v>
      </c>
      <c r="X13">
        <f t="shared" ref="X13:X15" si="2">X5/$X$8</f>
        <v>4.95049504950495E-2</v>
      </c>
      <c r="AD13" s="2" t="s">
        <v>285</v>
      </c>
      <c r="AE13">
        <f>AE5/$AE$8</f>
        <v>0.28506787330316741</v>
      </c>
      <c r="AF13">
        <f>AF5/AF$8</f>
        <v>0.30379746835443039</v>
      </c>
      <c r="AG13">
        <f>AG5/$AG$8</f>
        <v>0.41860465116279066</v>
      </c>
      <c r="AH13">
        <f>AH5/$AH$8</f>
        <v>0.38095238095238093</v>
      </c>
      <c r="AN13" s="2" t="s">
        <v>285</v>
      </c>
      <c r="AO13">
        <f t="shared" ref="AO13:AO15" si="3">AO5/$AO$8</f>
        <v>0.1388888888888889</v>
      </c>
      <c r="AP13">
        <f>AP5/AP$8</f>
        <v>0.1388888888888889</v>
      </c>
      <c r="AQ13">
        <f t="shared" ref="AQ13:AQ15" si="4">AQ5/$AQ$8</f>
        <v>0.13235294117647059</v>
      </c>
      <c r="AR13">
        <f t="shared" ref="AR13:AR15" si="5">AR5/$AR$8</f>
        <v>0.25</v>
      </c>
    </row>
    <row r="14" spans="1:45" x14ac:dyDescent="0.3">
      <c r="A14" s="2" t="s">
        <v>281</v>
      </c>
      <c r="B14">
        <f>B6/$B$8</f>
        <v>0.19886363636363638</v>
      </c>
      <c r="C14">
        <f>C6/C$8</f>
        <v>0.3214285714285714</v>
      </c>
      <c r="D14">
        <f>D6/$D$8</f>
        <v>0.22058823529411761</v>
      </c>
      <c r="E14">
        <f>E6/$E$8</f>
        <v>0.3125</v>
      </c>
      <c r="I14" s="102"/>
      <c r="J14" s="2" t="s">
        <v>286</v>
      </c>
      <c r="K14">
        <f>K6/$K$8</f>
        <v>3.3149171270718224E-2</v>
      </c>
      <c r="L14">
        <f>L6/L$8</f>
        <v>7.8066914498141265E-2</v>
      </c>
      <c r="M14">
        <f>M6/$M$8</f>
        <v>5.5555555555555552E-2</v>
      </c>
      <c r="N14">
        <f>N6/$N$8</f>
        <v>3.4482758620689655E-2</v>
      </c>
      <c r="T14" s="2" t="s">
        <v>286</v>
      </c>
      <c r="U14">
        <f t="shared" si="0"/>
        <v>0.46153846153846156</v>
      </c>
      <c r="V14">
        <f>V6/V$8</f>
        <v>0.42857142857142855</v>
      </c>
      <c r="W14">
        <f t="shared" si="1"/>
        <v>0.54545454545454553</v>
      </c>
      <c r="X14">
        <f t="shared" si="2"/>
        <v>0.59405940594059403</v>
      </c>
      <c r="AA14" s="139"/>
      <c r="AD14" s="2" t="s">
        <v>286</v>
      </c>
      <c r="AE14">
        <f>AE6/$AE$8</f>
        <v>8.1447963800904979E-2</v>
      </c>
      <c r="AF14">
        <f>AF6/AF$8</f>
        <v>5.0632911392405063E-2</v>
      </c>
      <c r="AG14">
        <f>AG6/$AG$8</f>
        <v>6.9767441860465115E-2</v>
      </c>
      <c r="AH14">
        <f>AH6/$AH$8</f>
        <v>0.14285714285714285</v>
      </c>
      <c r="AN14" s="2" t="s">
        <v>286</v>
      </c>
      <c r="AO14">
        <f t="shared" si="3"/>
        <v>0.69444444444444442</v>
      </c>
      <c r="AP14">
        <f>AP6/AP$8</f>
        <v>0.69444444444444442</v>
      </c>
      <c r="AQ14">
        <f t="shared" si="4"/>
        <v>0.66176470588235292</v>
      </c>
      <c r="AR14">
        <f t="shared" si="5"/>
        <v>0.45</v>
      </c>
    </row>
    <row r="15" spans="1:45" x14ac:dyDescent="0.3">
      <c r="A15" s="2" t="s">
        <v>282</v>
      </c>
      <c r="B15">
        <f>B7/$B$8</f>
        <v>8.5227272727272735E-2</v>
      </c>
      <c r="C15">
        <f>C7/C$8</f>
        <v>3.5714285714285712E-2</v>
      </c>
      <c r="D15">
        <f>D7/$D$8</f>
        <v>4.4117647058823525E-2</v>
      </c>
      <c r="E15">
        <f>E7/$E$8</f>
        <v>6.25E-2</v>
      </c>
      <c r="G15" t="s">
        <v>294</v>
      </c>
      <c r="I15" s="102"/>
      <c r="J15" s="2" t="s">
        <v>287</v>
      </c>
      <c r="K15">
        <f>K7/$K$8</f>
        <v>3.8674033149171262E-2</v>
      </c>
      <c r="L15">
        <f>L7/L$8</f>
        <v>8.9219330855018583E-2</v>
      </c>
      <c r="M15">
        <f>M7/$M$8</f>
        <v>0.1111111111111111</v>
      </c>
      <c r="N15">
        <f>N7/$N$8</f>
        <v>6.8965517241379309E-2</v>
      </c>
      <c r="T15" s="2" t="s">
        <v>287</v>
      </c>
      <c r="U15">
        <f t="shared" si="0"/>
        <v>0.38461538461538464</v>
      </c>
      <c r="V15">
        <f>V7/V$8</f>
        <v>0.42857142857142855</v>
      </c>
      <c r="W15">
        <f t="shared" si="1"/>
        <v>0.27272727272727276</v>
      </c>
      <c r="X15">
        <f t="shared" si="2"/>
        <v>0.29702970297029702</v>
      </c>
      <c r="AD15" s="2" t="s">
        <v>287</v>
      </c>
      <c r="AE15">
        <f>AE7/$AE$8</f>
        <v>6.3348416289592757E-2</v>
      </c>
      <c r="AF15">
        <f>AF7/AF$8</f>
        <v>3.7974683544303799E-2</v>
      </c>
      <c r="AG15">
        <f>AG7/$AG$8</f>
        <v>2.3255813953488368E-2</v>
      </c>
      <c r="AH15">
        <f>AH7/$AH$8</f>
        <v>4.7619047619047616E-2</v>
      </c>
      <c r="AN15" s="2" t="s">
        <v>287</v>
      </c>
      <c r="AO15">
        <f t="shared" si="3"/>
        <v>2.777777777777778E-2</v>
      </c>
      <c r="AP15">
        <f>AP7/AP$8</f>
        <v>2.777777777777778E-2</v>
      </c>
      <c r="AQ15">
        <f t="shared" si="4"/>
        <v>7.3529411764705885E-2</v>
      </c>
      <c r="AR15">
        <f t="shared" si="5"/>
        <v>0.05</v>
      </c>
    </row>
    <row r="16" spans="1:45" x14ac:dyDescent="0.3">
      <c r="A16" s="141" t="s">
        <v>291</v>
      </c>
      <c r="B16" s="142">
        <f>SUM(B12:B15)</f>
        <v>1.0000000000000002</v>
      </c>
      <c r="C16" s="142">
        <f t="shared" ref="C16:D16" si="6">SUM(C12:C15)</f>
        <v>0.99999999999999989</v>
      </c>
      <c r="D16" s="142">
        <f t="shared" si="6"/>
        <v>0.99999999999999978</v>
      </c>
      <c r="E16" s="142">
        <f>SUM(E12:E15)</f>
        <v>1</v>
      </c>
      <c r="F16" s="142"/>
      <c r="H16" s="144"/>
      <c r="J16" s="141" t="s">
        <v>291</v>
      </c>
      <c r="K16" s="142">
        <f>SUM(K12:K15)</f>
        <v>0.99999999999999989</v>
      </c>
      <c r="L16" s="142">
        <f t="shared" ref="L16:M16" si="7">SUM(L12:L15)</f>
        <v>1</v>
      </c>
      <c r="M16" s="142">
        <f t="shared" si="7"/>
        <v>1</v>
      </c>
      <c r="N16" s="142">
        <f>SUM(N12:N15)</f>
        <v>1</v>
      </c>
      <c r="O16" s="141"/>
      <c r="T16" s="141" t="s">
        <v>291</v>
      </c>
      <c r="U16" s="142">
        <f>SUM(U12:U15)</f>
        <v>1</v>
      </c>
      <c r="V16" s="142">
        <f t="shared" ref="V16:W16" si="8">SUM(V12:V15)</f>
        <v>1</v>
      </c>
      <c r="W16" s="142">
        <f t="shared" si="8"/>
        <v>1</v>
      </c>
      <c r="X16" s="142">
        <f>SUM(X12:X15)</f>
        <v>1</v>
      </c>
      <c r="Y16" s="141"/>
      <c r="AD16" s="141" t="s">
        <v>291</v>
      </c>
      <c r="AE16" s="142">
        <f>SUM(AE12:AE15)</f>
        <v>1</v>
      </c>
      <c r="AF16" s="142">
        <f t="shared" ref="AF16:AG16" si="9">SUM(AF12:AF15)</f>
        <v>1</v>
      </c>
      <c r="AG16" s="142">
        <f t="shared" si="9"/>
        <v>1</v>
      </c>
      <c r="AH16" s="142">
        <f>SUM(AH12:AH15)</f>
        <v>1</v>
      </c>
      <c r="AN16" s="141" t="s">
        <v>291</v>
      </c>
      <c r="AO16" s="142">
        <f>SUM(AO12:AO15)</f>
        <v>1</v>
      </c>
      <c r="AP16" s="142">
        <f t="shared" ref="AP16:AQ16" si="10">SUM(AP12:AP15)</f>
        <v>1</v>
      </c>
      <c r="AQ16" s="142">
        <f t="shared" si="10"/>
        <v>1</v>
      </c>
      <c r="AR16" s="142">
        <f>SUM(AR12:AR15)</f>
        <v>1</v>
      </c>
    </row>
    <row r="17" spans="1:47" x14ac:dyDescent="0.3">
      <c r="I17" s="102"/>
    </row>
    <row r="18" spans="1:47" x14ac:dyDescent="0.3">
      <c r="A18" s="135" t="s">
        <v>295</v>
      </c>
      <c r="I18" s="102"/>
      <c r="J18" s="135" t="s">
        <v>295</v>
      </c>
      <c r="K18" s="73" t="s">
        <v>296</v>
      </c>
      <c r="T18" s="135" t="s">
        <v>295</v>
      </c>
      <c r="U18" s="73" t="s">
        <v>296</v>
      </c>
      <c r="AD18" s="135" t="s">
        <v>295</v>
      </c>
      <c r="AE18" s="73" t="s">
        <v>296</v>
      </c>
      <c r="AN18" s="135" t="s">
        <v>295</v>
      </c>
      <c r="AO18" s="73" t="s">
        <v>296</v>
      </c>
    </row>
    <row r="19" spans="1:47" x14ac:dyDescent="0.3">
      <c r="B19" s="73" t="s">
        <v>297</v>
      </c>
      <c r="G19" s="145"/>
      <c r="H19" s="146"/>
      <c r="I19" s="102"/>
      <c r="J19" s="2" t="s">
        <v>284</v>
      </c>
      <c r="K19" s="147">
        <f>AVERAGE(K12:N12)</f>
        <v>0.31072615747347559</v>
      </c>
      <c r="L19" s="148" t="s">
        <v>300</v>
      </c>
      <c r="M19" s="156">
        <f>K19</f>
        <v>0.31072615747347559</v>
      </c>
      <c r="T19" s="2" t="s">
        <v>284</v>
      </c>
      <c r="U19" s="147">
        <f>AVERAGE(U12:X12)</f>
        <v>7.4666669963699667E-2</v>
      </c>
      <c r="V19" s="150" t="s">
        <v>300</v>
      </c>
      <c r="W19" s="151">
        <f>U19</f>
        <v>7.4666669963699667E-2</v>
      </c>
      <c r="AD19" s="2" t="s">
        <v>284</v>
      </c>
      <c r="AE19" s="147">
        <f>AVERAGE(AE12:AH12)</f>
        <v>0.52366855122746991</v>
      </c>
      <c r="AF19" s="150" t="s">
        <v>300</v>
      </c>
      <c r="AG19" s="152">
        <v>0.52366855122746991</v>
      </c>
      <c r="AN19" s="2" t="s">
        <v>284</v>
      </c>
      <c r="AO19" s="147">
        <f>AVERAGE(AO12:AR12)</f>
        <v>0.16503267973856209</v>
      </c>
      <c r="AP19" s="150" t="s">
        <v>300</v>
      </c>
      <c r="AQ19" s="153">
        <f>AO19</f>
        <v>0.16503267973856209</v>
      </c>
    </row>
    <row r="20" spans="1:47" x14ac:dyDescent="0.3">
      <c r="A20" s="2" t="s">
        <v>174</v>
      </c>
      <c r="B20" s="147">
        <f>AVERAGE(B12:E12)</f>
        <v>0.55789247517188689</v>
      </c>
      <c r="C20" s="148" t="s">
        <v>300</v>
      </c>
      <c r="D20" s="149">
        <v>0.55789247517188689</v>
      </c>
      <c r="E20" s="154"/>
      <c r="F20" s="155"/>
      <c r="I20" s="102"/>
      <c r="J20" s="2" t="s">
        <v>285</v>
      </c>
      <c r="K20" s="147">
        <f>AVERAGE(K13:N13)</f>
        <v>0.56196774445107811</v>
      </c>
      <c r="L20" s="148" t="s">
        <v>300</v>
      </c>
      <c r="M20" s="149">
        <f t="shared" ref="M20:M22" si="11">K20</f>
        <v>0.56196774445107811</v>
      </c>
      <c r="T20" s="2" t="s">
        <v>285</v>
      </c>
      <c r="U20" s="147">
        <f>AVERAGE(U13:X13)</f>
        <v>7.2191422438947189E-2</v>
      </c>
      <c r="V20" s="150" t="s">
        <v>300</v>
      </c>
      <c r="W20" s="151">
        <f>U20</f>
        <v>7.2191422438947189E-2</v>
      </c>
      <c r="AD20" s="2" t="s">
        <v>285</v>
      </c>
      <c r="AE20" s="147">
        <f>AVERAGE(AE13:AH13)</f>
        <v>0.34710559344319236</v>
      </c>
      <c r="AF20" s="150" t="s">
        <v>300</v>
      </c>
      <c r="AG20" s="153">
        <v>0.34710559344319236</v>
      </c>
      <c r="AN20" s="2" t="s">
        <v>285</v>
      </c>
      <c r="AO20" s="147">
        <f>AVERAGE(AO13:AR13)</f>
        <v>0.16503267973856209</v>
      </c>
      <c r="AP20" s="150" t="s">
        <v>300</v>
      </c>
      <c r="AQ20" s="153">
        <f t="shared" ref="AQ20:AQ22" si="12">AO20</f>
        <v>0.16503267973856209</v>
      </c>
    </row>
    <row r="21" spans="1:47" x14ac:dyDescent="0.3">
      <c r="A21" s="2" t="s">
        <v>280</v>
      </c>
      <c r="B21" s="147">
        <f>AVERAGE(B13:E13)</f>
        <v>0.1218726126814362</v>
      </c>
      <c r="C21" s="148" t="s">
        <v>300</v>
      </c>
      <c r="D21" s="156">
        <v>0.1218726126814362</v>
      </c>
      <c r="E21" s="156"/>
      <c r="F21" s="157"/>
      <c r="I21" s="102"/>
      <c r="J21" s="2" t="s">
        <v>286</v>
      </c>
      <c r="K21" s="147">
        <f>AVERAGE(K14:N14)</f>
        <v>5.0313599986276172E-2</v>
      </c>
      <c r="L21" s="148" t="s">
        <v>300</v>
      </c>
      <c r="M21" s="156">
        <f t="shared" si="11"/>
        <v>5.0313599986276172E-2</v>
      </c>
      <c r="T21" s="2" t="s">
        <v>286</v>
      </c>
      <c r="U21" s="147">
        <f>AVERAGE(U14:X14)</f>
        <v>0.5074059603762574</v>
      </c>
      <c r="V21" s="150" t="s">
        <v>300</v>
      </c>
      <c r="W21" s="151">
        <f>U21</f>
        <v>0.5074059603762574</v>
      </c>
      <c r="AD21" s="2" t="s">
        <v>286</v>
      </c>
      <c r="AE21" s="147">
        <f>AVERAGE(AE14:AH14)</f>
        <v>8.61763649777295E-2</v>
      </c>
      <c r="AF21" s="150" t="s">
        <v>300</v>
      </c>
      <c r="AG21" s="153">
        <v>8.61763649777295E-2</v>
      </c>
      <c r="AN21" s="2" t="s">
        <v>286</v>
      </c>
      <c r="AO21" s="147">
        <f>AVERAGE(AO14:AR14)</f>
        <v>0.62516339869281046</v>
      </c>
      <c r="AP21" s="150" t="s">
        <v>300</v>
      </c>
      <c r="AQ21" s="152">
        <f t="shared" si="12"/>
        <v>0.62516339869281046</v>
      </c>
    </row>
    <row r="22" spans="1:47" x14ac:dyDescent="0.3">
      <c r="A22" s="2" t="s">
        <v>281</v>
      </c>
      <c r="B22" s="147">
        <f>AVERAGE(B14:E14)</f>
        <v>0.26334511077158135</v>
      </c>
      <c r="C22" s="148" t="s">
        <v>300</v>
      </c>
      <c r="D22" s="154">
        <v>0.26334511077158135</v>
      </c>
      <c r="E22" s="154"/>
      <c r="F22" s="155"/>
      <c r="I22" s="102"/>
      <c r="J22" s="2" t="s">
        <v>287</v>
      </c>
      <c r="K22" s="147">
        <f>AVERAGE(K15:N15)</f>
        <v>7.6992498089170067E-2</v>
      </c>
      <c r="L22" s="148" t="s">
        <v>300</v>
      </c>
      <c r="M22" s="156">
        <f t="shared" si="11"/>
        <v>7.6992498089170067E-2</v>
      </c>
      <c r="T22" s="2" t="s">
        <v>287</v>
      </c>
      <c r="U22" s="147">
        <f>AVERAGE(U15:X15)</f>
        <v>0.34573594722109574</v>
      </c>
      <c r="V22" s="150" t="s">
        <v>300</v>
      </c>
      <c r="W22" s="151">
        <f>U22</f>
        <v>0.34573594722109574</v>
      </c>
      <c r="AD22" s="2" t="s">
        <v>287</v>
      </c>
      <c r="AE22" s="147">
        <f>AVERAGE(AE15:AH15)</f>
        <v>4.3049490351608141E-2</v>
      </c>
      <c r="AF22" s="150" t="s">
        <v>300</v>
      </c>
      <c r="AG22" s="153">
        <v>4.3049490351608141E-2</v>
      </c>
      <c r="AN22" s="2" t="s">
        <v>287</v>
      </c>
      <c r="AO22" s="147">
        <f>AVERAGE(AO15:AR15)</f>
        <v>4.4771241830065367E-2</v>
      </c>
      <c r="AP22" s="150" t="s">
        <v>300</v>
      </c>
      <c r="AQ22" s="153">
        <f t="shared" si="12"/>
        <v>4.4771241830065367E-2</v>
      </c>
    </row>
    <row r="23" spans="1:47" x14ac:dyDescent="0.3">
      <c r="A23" s="2" t="s">
        <v>282</v>
      </c>
      <c r="B23" s="147">
        <f>AVERAGE(B15:E15)</f>
        <v>5.6889801375095493E-2</v>
      </c>
      <c r="C23" s="148" t="s">
        <v>300</v>
      </c>
      <c r="D23" s="154">
        <v>5.6889801375095493E-2</v>
      </c>
      <c r="E23" s="154"/>
      <c r="F23" s="155"/>
      <c r="I23" s="102"/>
      <c r="J23" s="2"/>
      <c r="K23" s="147"/>
      <c r="L23" s="148"/>
      <c r="M23" s="154"/>
      <c r="T23" s="2"/>
      <c r="U23" s="158"/>
      <c r="V23" s="150"/>
      <c r="W23" s="153"/>
      <c r="AD23" s="2"/>
      <c r="AE23" s="158"/>
      <c r="AF23" s="150"/>
      <c r="AG23" s="153"/>
      <c r="AN23" s="2"/>
      <c r="AO23" s="158"/>
      <c r="AP23" s="150"/>
      <c r="AQ23" s="153"/>
    </row>
    <row r="24" spans="1:47" x14ac:dyDescent="0.3">
      <c r="B24" s="145" t="s">
        <v>298</v>
      </c>
      <c r="H24" s="205"/>
      <c r="I24" s="32"/>
      <c r="K24" s="36"/>
    </row>
    <row r="25" spans="1:47" x14ac:dyDescent="0.3">
      <c r="I25" s="102"/>
    </row>
    <row r="26" spans="1:47" x14ac:dyDescent="0.3">
      <c r="A26" s="135" t="s">
        <v>301</v>
      </c>
      <c r="I26" s="102"/>
      <c r="J26" s="135" t="s">
        <v>301</v>
      </c>
      <c r="T26" s="135" t="s">
        <v>301</v>
      </c>
      <c r="AD26" s="135" t="s">
        <v>301</v>
      </c>
      <c r="AN26" s="135" t="s">
        <v>301</v>
      </c>
    </row>
    <row r="27" spans="1:47" x14ac:dyDescent="0.3">
      <c r="A27" s="2" t="s">
        <v>302</v>
      </c>
      <c r="I27" s="102"/>
      <c r="J27" s="2" t="s">
        <v>302</v>
      </c>
      <c r="T27" s="2" t="s">
        <v>302</v>
      </c>
      <c r="AD27" s="2" t="s">
        <v>302</v>
      </c>
      <c r="AN27" s="2" t="s">
        <v>302</v>
      </c>
    </row>
    <row r="28" spans="1:47" x14ac:dyDescent="0.3">
      <c r="A28" s="159" cm="1">
        <f t="array" ref="A28:A31">MMULT(C28:F31,H28:H31)</f>
        <v>2.3555194805194803</v>
      </c>
      <c r="C28" s="160" cm="1">
        <f t="array" ref="C28:F31">_xlfn.ANCHORARRAY(B4)</f>
        <v>1</v>
      </c>
      <c r="D28" s="160">
        <v>5</v>
      </c>
      <c r="E28" s="160">
        <v>3</v>
      </c>
      <c r="F28" s="160">
        <v>7</v>
      </c>
      <c r="H28" s="159" cm="1">
        <f t="array" ref="H28:H31">B20:B23</f>
        <v>0.55789247517188689</v>
      </c>
      <c r="I28" s="102"/>
      <c r="J28" s="159" cm="1">
        <f t="array" ref="J28:J31">MMULT(L28:O31,Q28:Q31)</f>
        <v>1.3121989273961219</v>
      </c>
      <c r="L28" cm="1">
        <f t="array" ref="L28:O31">K4:N7</f>
        <v>1</v>
      </c>
      <c r="M28" s="137">
        <v>0.33333333333333331</v>
      </c>
      <c r="N28">
        <v>7</v>
      </c>
      <c r="O28">
        <v>6</v>
      </c>
      <c r="Q28" s="159" cm="1">
        <f t="array" ref="Q28:Q31">K19:K22</f>
        <v>0.31072615747347559</v>
      </c>
      <c r="T28" s="159" cm="1">
        <f t="array" ref="T28:T31">MMULT(V28:Y31,AA28:AA31)</f>
        <v>0.30057294190957556</v>
      </c>
      <c r="V28" s="204" cm="1">
        <f t="array" ref="V28:Y31">U4:X7</f>
        <v>1</v>
      </c>
      <c r="W28" s="204">
        <v>1</v>
      </c>
      <c r="X28" s="203">
        <v>0.16666666666666666</v>
      </c>
      <c r="Y28" s="204">
        <v>0.2</v>
      </c>
      <c r="AA28" s="5">
        <f>U19</f>
        <v>7.4666669963699667E-2</v>
      </c>
      <c r="AD28" s="159" cm="1">
        <f t="array" ref="AD28:AD31">MMULT(AF28:AI31,AK28:AK31)</f>
        <v>2.2085597061224345</v>
      </c>
      <c r="AF28" cm="1">
        <f t="array" ref="AF28:AI31">AE4:AH7</f>
        <v>1</v>
      </c>
      <c r="AG28">
        <v>2</v>
      </c>
      <c r="AH28">
        <v>7</v>
      </c>
      <c r="AI28">
        <v>9</v>
      </c>
      <c r="AK28" s="159" cm="1">
        <f t="array" ref="AK28:AK31">AE19:AE22</f>
        <v>0.52366855122746991</v>
      </c>
      <c r="AN28" s="159" cm="1">
        <f t="array" ref="AN28:AN31">MMULT(AP28:AS31,AU28:AU31)</f>
        <v>0.67895424836601315</v>
      </c>
      <c r="AP28" cm="1">
        <f t="array" ref="AP28:AS31">AO4:AR7</f>
        <v>1</v>
      </c>
      <c r="AQ28">
        <v>1</v>
      </c>
      <c r="AR28" s="137">
        <v>0.2</v>
      </c>
      <c r="AS28">
        <v>5</v>
      </c>
      <c r="AU28" s="159" cm="1">
        <f t="array" ref="AU28:AU31">AO19:AO22</f>
        <v>0.16503267973856209</v>
      </c>
    </row>
    <row r="29" spans="1:47" x14ac:dyDescent="0.3">
      <c r="A29" s="159">
        <v>0.49190221543162721</v>
      </c>
      <c r="C29" s="161">
        <v>0.2</v>
      </c>
      <c r="D29" s="160">
        <v>1</v>
      </c>
      <c r="E29" s="161">
        <v>0.33333333333333331</v>
      </c>
      <c r="F29" s="160">
        <v>3</v>
      </c>
      <c r="H29" s="159">
        <v>0.1218726126814362</v>
      </c>
      <c r="I29" s="102"/>
      <c r="J29" s="159">
        <v>2.4356025033859048</v>
      </c>
      <c r="L29">
        <v>3</v>
      </c>
      <c r="M29">
        <v>1</v>
      </c>
      <c r="N29">
        <v>8</v>
      </c>
      <c r="O29">
        <v>7</v>
      </c>
      <c r="Q29" s="159">
        <v>0.56196774445107811</v>
      </c>
      <c r="T29" s="159">
        <v>0.28904841033553902</v>
      </c>
      <c r="V29" s="204">
        <v>1</v>
      </c>
      <c r="W29" s="204">
        <v>1</v>
      </c>
      <c r="X29" s="203">
        <v>0.16666666666666666</v>
      </c>
      <c r="Y29" s="203">
        <v>0.16666666666666666</v>
      </c>
      <c r="AA29" s="5">
        <f>U20</f>
        <v>7.2191422438947189E-2</v>
      </c>
      <c r="AD29" s="159">
        <v>1.4703939817361693</v>
      </c>
      <c r="AF29" s="137">
        <v>0.5</v>
      </c>
      <c r="AG29">
        <v>1</v>
      </c>
      <c r="AH29">
        <v>6</v>
      </c>
      <c r="AI29">
        <v>8</v>
      </c>
      <c r="AK29" s="159">
        <v>0.34710559344319236</v>
      </c>
      <c r="AN29" s="159">
        <v>0.67895424836601315</v>
      </c>
      <c r="AP29">
        <v>1</v>
      </c>
      <c r="AQ29">
        <v>1</v>
      </c>
      <c r="AR29" s="137">
        <v>0.2</v>
      </c>
      <c r="AS29">
        <v>5</v>
      </c>
      <c r="AU29" s="159">
        <v>0.16503267973856209</v>
      </c>
    </row>
    <row r="30" spans="1:47" x14ac:dyDescent="0.3">
      <c r="A30" s="159">
        <v>1.0993761140819964</v>
      </c>
      <c r="B30" s="148" t="s">
        <v>300</v>
      </c>
      <c r="C30" s="161">
        <v>0.33333333333333331</v>
      </c>
      <c r="D30" s="160">
        <v>3</v>
      </c>
      <c r="E30" s="160">
        <v>1</v>
      </c>
      <c r="F30" s="160">
        <v>5</v>
      </c>
      <c r="G30" s="160" t="s">
        <v>303</v>
      </c>
      <c r="H30" s="159">
        <v>0.26334511077158135</v>
      </c>
      <c r="I30" s="102"/>
      <c r="J30" s="159">
        <v>0.20344526815488534</v>
      </c>
      <c r="K30" s="148" t="s">
        <v>300</v>
      </c>
      <c r="L30" s="137">
        <v>0.14285714285714285</v>
      </c>
      <c r="M30" s="137">
        <v>0.125</v>
      </c>
      <c r="N30">
        <v>1</v>
      </c>
      <c r="O30" s="137">
        <v>0.5</v>
      </c>
      <c r="P30" s="160" t="s">
        <v>303</v>
      </c>
      <c r="Q30" s="159">
        <v>5.0313599986276172E-2</v>
      </c>
      <c r="T30" s="159">
        <v>2.0800264092343301</v>
      </c>
      <c r="U30" s="148" t="s">
        <v>300</v>
      </c>
      <c r="V30" s="204">
        <v>6</v>
      </c>
      <c r="W30" s="204">
        <v>6</v>
      </c>
      <c r="X30" s="204">
        <v>1</v>
      </c>
      <c r="Y30" s="204">
        <v>2</v>
      </c>
      <c r="Z30" s="160" t="s">
        <v>303</v>
      </c>
      <c r="AA30" s="5">
        <f>U21</f>
        <v>0.5074059603762574</v>
      </c>
      <c r="AD30" s="159">
        <v>0.34798556130558167</v>
      </c>
      <c r="AE30" s="148" t="s">
        <v>300</v>
      </c>
      <c r="AF30" s="137">
        <v>0.14285714285714285</v>
      </c>
      <c r="AG30" s="137">
        <v>0.16666666666666666</v>
      </c>
      <c r="AH30">
        <v>1</v>
      </c>
      <c r="AI30">
        <v>3</v>
      </c>
      <c r="AJ30" s="160" t="s">
        <v>303</v>
      </c>
      <c r="AK30" s="159">
        <v>8.61763649777295E-2</v>
      </c>
      <c r="AN30" s="159">
        <v>2.6784313725490194</v>
      </c>
      <c r="AO30" s="148" t="s">
        <v>300</v>
      </c>
      <c r="AP30">
        <v>5</v>
      </c>
      <c r="AQ30">
        <v>5</v>
      </c>
      <c r="AR30">
        <v>1</v>
      </c>
      <c r="AS30">
        <v>9</v>
      </c>
      <c r="AT30" s="160" t="s">
        <v>303</v>
      </c>
      <c r="AU30" s="159">
        <v>0.62516339869281046</v>
      </c>
    </row>
    <row r="31" spans="1:47" x14ac:dyDescent="0.3">
      <c r="A31" s="159">
        <v>0.22988195278111243</v>
      </c>
      <c r="C31" s="161">
        <v>0.14285714285714285</v>
      </c>
      <c r="D31" s="161">
        <v>0.33333333333333331</v>
      </c>
      <c r="E31" s="179">
        <v>0.2</v>
      </c>
      <c r="F31" s="160">
        <v>1</v>
      </c>
      <c r="H31" s="159">
        <v>5.6889801375095493E-2</v>
      </c>
      <c r="I31" s="102"/>
      <c r="J31" s="159">
        <v>0.30968849732412235</v>
      </c>
      <c r="L31" s="137">
        <v>0.16666666666666666</v>
      </c>
      <c r="M31" s="137">
        <v>0.14285714285714285</v>
      </c>
      <c r="N31">
        <v>2</v>
      </c>
      <c r="O31">
        <v>1</v>
      </c>
      <c r="Q31" s="159">
        <v>7.6992498089170067E-2</v>
      </c>
      <c r="T31" s="159">
        <v>1.4059208118614059</v>
      </c>
      <c r="V31" s="204">
        <v>5</v>
      </c>
      <c r="W31" s="204">
        <v>6</v>
      </c>
      <c r="X31" s="203">
        <v>0.5</v>
      </c>
      <c r="Y31" s="204">
        <v>1</v>
      </c>
      <c r="AA31" s="5">
        <f>U22</f>
        <v>0.34573594722109574</v>
      </c>
      <c r="AD31" s="159">
        <v>0.1733485391054137</v>
      </c>
      <c r="AF31" s="137">
        <v>0.1111111111111111</v>
      </c>
      <c r="AG31" s="137">
        <v>0.125</v>
      </c>
      <c r="AH31" s="137">
        <v>0.33333333333333331</v>
      </c>
      <c r="AI31">
        <v>1</v>
      </c>
      <c r="AK31" s="159">
        <v>4.3049490351608141E-2</v>
      </c>
      <c r="AN31" s="159">
        <v>0.18024691358024691</v>
      </c>
      <c r="AP31" s="137">
        <v>0.2</v>
      </c>
      <c r="AQ31" s="137">
        <v>0.2</v>
      </c>
      <c r="AR31" s="137">
        <v>0.1111111111111111</v>
      </c>
      <c r="AS31">
        <v>1</v>
      </c>
      <c r="AU31" s="159">
        <v>4.4771241830065367E-2</v>
      </c>
    </row>
    <row r="32" spans="1:47" x14ac:dyDescent="0.3">
      <c r="A32" s="2"/>
      <c r="I32" s="102"/>
      <c r="J32" s="159"/>
      <c r="L32" s="137"/>
      <c r="M32" s="137"/>
      <c r="N32" s="137"/>
      <c r="O32" s="137"/>
      <c r="Q32" s="159"/>
      <c r="T32" s="159"/>
      <c r="V32" s="137"/>
      <c r="W32" s="137"/>
      <c r="X32" s="137"/>
      <c r="Y32" s="137"/>
      <c r="AA32" s="159"/>
      <c r="AD32" s="159"/>
      <c r="AF32" s="137"/>
      <c r="AG32" s="137"/>
      <c r="AH32" s="137"/>
      <c r="AI32" s="137"/>
      <c r="AK32" s="159"/>
      <c r="AN32" s="159"/>
      <c r="AP32" s="137"/>
      <c r="AQ32" s="137"/>
      <c r="AR32" s="137"/>
      <c r="AS32" s="137"/>
      <c r="AU32" s="159"/>
    </row>
    <row r="33" spans="1:47" x14ac:dyDescent="0.3">
      <c r="A33" s="2" t="s">
        <v>304</v>
      </c>
      <c r="I33" s="102"/>
      <c r="J33" s="2" t="s">
        <v>304</v>
      </c>
      <c r="T33" s="2" t="s">
        <v>304</v>
      </c>
      <c r="AD33" s="2" t="s">
        <v>304</v>
      </c>
      <c r="AN33" s="2" t="s">
        <v>304</v>
      </c>
    </row>
    <row r="34" spans="1:47" x14ac:dyDescent="0.3">
      <c r="A34" s="2"/>
      <c r="I34" s="102"/>
      <c r="J34" s="159">
        <f>L34*N34</f>
        <v>4.2230076092262507</v>
      </c>
      <c r="L34" s="159" cm="1">
        <f t="array" ref="L34:L37">_xlfn.ANCHORARRAY(J28)</f>
        <v>1.3121989273961219</v>
      </c>
      <c r="N34" s="159">
        <f>1/K19</f>
        <v>3.2182678411467904</v>
      </c>
      <c r="T34" s="159">
        <f>V34*X34</f>
        <v>4.0255302942491431</v>
      </c>
      <c r="V34" s="159">
        <f>T28</f>
        <v>0.30057294190957556</v>
      </c>
      <c r="X34" s="159">
        <f>1/U19</f>
        <v>13.392856551472901</v>
      </c>
      <c r="AD34" s="159">
        <f>AF34*AH34</f>
        <v>4.2174763043257215</v>
      </c>
      <c r="AF34" s="159" cm="1">
        <f t="array" ref="AF34:AF37">_xlfn.ANCHORARRAY(AD28)</f>
        <v>2.2085597061224345</v>
      </c>
      <c r="AH34" s="159">
        <f>1/AE19</f>
        <v>1.9096048400386418</v>
      </c>
      <c r="AN34" s="159">
        <f>AP34*AR34</f>
        <v>4.1140594059405942</v>
      </c>
      <c r="AP34" s="159" cm="1">
        <f t="array" ref="AP34:AP37">_xlfn.ANCHORARRAY(AN28)</f>
        <v>0.67895424836601315</v>
      </c>
      <c r="AR34" s="159">
        <f>1/AO19</f>
        <v>6.0594059405940595</v>
      </c>
    </row>
    <row r="35" spans="1:47" x14ac:dyDescent="0.3">
      <c r="A35" s="159">
        <f>C35*E35</f>
        <v>4.2221746758526253</v>
      </c>
      <c r="C35" s="159" cm="1">
        <f t="array" ref="C35:C38">_xlfn.ANCHORARRAY(A28)</f>
        <v>2.3555194805194803</v>
      </c>
      <c r="E35" s="159">
        <f>1/H28</f>
        <v>1.7924600967093158</v>
      </c>
      <c r="I35" s="102"/>
      <c r="J35" s="159">
        <f t="shared" ref="J35:J37" si="13">L35*N35</f>
        <v>4.334061033636309</v>
      </c>
      <c r="L35" s="159">
        <v>2.4356025033859048</v>
      </c>
      <c r="N35" s="159">
        <f>1/K20</f>
        <v>1.7794615614047127</v>
      </c>
      <c r="T35" s="159">
        <f t="shared" ref="T35:T37" si="14">V35*X35</f>
        <v>4.0039162627663885</v>
      </c>
      <c r="V35" s="159">
        <f>T29</f>
        <v>0.28904841033553902</v>
      </c>
      <c r="X35" s="159">
        <f>1/U20</f>
        <v>13.852061175906421</v>
      </c>
      <c r="AD35" s="159">
        <f t="shared" ref="AD35:AD37" si="15">AF35*AH35</f>
        <v>4.2361575541041105</v>
      </c>
      <c r="AF35" s="159">
        <v>1.4703939817361693</v>
      </c>
      <c r="AH35" s="159">
        <f>1/AE20</f>
        <v>2.8809676907832977</v>
      </c>
      <c r="AN35" s="159">
        <f t="shared" ref="AN35:AN37" si="16">AP35*AR35</f>
        <v>4.1140594059405942</v>
      </c>
      <c r="AP35" s="159">
        <v>0.67895424836601315</v>
      </c>
      <c r="AR35" s="159">
        <f>1/AO20</f>
        <v>6.0594059405940595</v>
      </c>
    </row>
    <row r="36" spans="1:47" x14ac:dyDescent="0.3">
      <c r="A36" s="159">
        <f t="shared" ref="A36:A38" si="17">C36*E36</f>
        <v>4.0361998041136147</v>
      </c>
      <c r="C36" s="159">
        <v>0.49190221543162721</v>
      </c>
      <c r="E36" s="159">
        <f t="shared" ref="E36:E38" si="18">1/H29</f>
        <v>8.2052889324191973</v>
      </c>
      <c r="I36" s="102"/>
      <c r="J36" s="159">
        <f t="shared" si="13"/>
        <v>4.0435442546424474</v>
      </c>
      <c r="K36" s="148" t="s">
        <v>300</v>
      </c>
      <c r="L36" s="159">
        <v>0.20344526815488534</v>
      </c>
      <c r="M36" s="160" t="s">
        <v>303</v>
      </c>
      <c r="N36" s="159">
        <f>1/K21</f>
        <v>19.875341861301234</v>
      </c>
      <c r="T36" s="159">
        <f t="shared" si="14"/>
        <v>4.0993338109231621</v>
      </c>
      <c r="U36" s="148" t="s">
        <v>300</v>
      </c>
      <c r="V36" s="159">
        <f>T30</f>
        <v>2.0800264092343301</v>
      </c>
      <c r="W36" s="160" t="s">
        <v>303</v>
      </c>
      <c r="X36" s="159">
        <f>1/U21</f>
        <v>1.9708085400858688</v>
      </c>
      <c r="AD36" s="159">
        <f t="shared" si="15"/>
        <v>4.0380626566868001</v>
      </c>
      <c r="AE36" s="148" t="s">
        <v>300</v>
      </c>
      <c r="AF36" s="159">
        <v>0.34798556130558167</v>
      </c>
      <c r="AG36" s="160" t="s">
        <v>303</v>
      </c>
      <c r="AH36" s="159">
        <f>1/AE21</f>
        <v>11.604109784143592</v>
      </c>
      <c r="AN36" s="159">
        <f t="shared" si="16"/>
        <v>4.284370099320439</v>
      </c>
      <c r="AO36" s="148" t="s">
        <v>300</v>
      </c>
      <c r="AP36" s="159">
        <v>2.6784313725490194</v>
      </c>
      <c r="AQ36" s="160" t="s">
        <v>303</v>
      </c>
      <c r="AR36" s="159">
        <f>1/AO21</f>
        <v>1.59958180867747</v>
      </c>
    </row>
    <row r="37" spans="1:47" x14ac:dyDescent="0.3">
      <c r="A37" s="159">
        <f t="shared" si="17"/>
        <v>4.1746592935061795</v>
      </c>
      <c r="B37" s="148" t="s">
        <v>300</v>
      </c>
      <c r="C37" s="159">
        <v>1.0993761140819964</v>
      </c>
      <c r="D37" s="160" t="s">
        <v>303</v>
      </c>
      <c r="E37" s="159">
        <f t="shared" si="18"/>
        <v>3.7972985223461158</v>
      </c>
      <c r="I37" s="102"/>
      <c r="J37" s="159">
        <f t="shared" si="13"/>
        <v>4.0223204209512948</v>
      </c>
      <c r="L37" s="159">
        <v>0.30968849732412235</v>
      </c>
      <c r="N37" s="159">
        <f>1/K22</f>
        <v>12.988278401381837</v>
      </c>
      <c r="T37" s="159">
        <f t="shared" si="14"/>
        <v>4.0664582990623455</v>
      </c>
      <c r="V37" s="159">
        <f>T31</f>
        <v>1.4059208118614059</v>
      </c>
      <c r="X37" s="159">
        <f>1/U22</f>
        <v>2.8923807548438316</v>
      </c>
      <c r="AD37" s="159">
        <f t="shared" si="15"/>
        <v>4.026726859936872</v>
      </c>
      <c r="AF37" s="159">
        <v>0.1733485391054137</v>
      </c>
      <c r="AH37" s="159">
        <f>1/AE22</f>
        <v>23.229078714578659</v>
      </c>
      <c r="AN37" s="159">
        <f t="shared" si="16"/>
        <v>4.025952960259529</v>
      </c>
      <c r="AP37" s="159">
        <v>0.18024691358024691</v>
      </c>
      <c r="AR37" s="159">
        <f>1/AO22</f>
        <v>22.335766423357661</v>
      </c>
    </row>
    <row r="38" spans="1:47" x14ac:dyDescent="0.3">
      <c r="A38" s="159">
        <f t="shared" si="17"/>
        <v>4.040828887157045</v>
      </c>
      <c r="C38" s="159">
        <v>0.22988195278111243</v>
      </c>
      <c r="E38" s="159">
        <f t="shared" si="18"/>
        <v>17.577843054972725</v>
      </c>
      <c r="I38" s="102"/>
      <c r="J38" s="159"/>
      <c r="L38" s="159"/>
      <c r="N38" s="159"/>
      <c r="T38" s="159"/>
      <c r="V38" s="159"/>
      <c r="X38" s="159"/>
      <c r="AD38" s="159"/>
      <c r="AF38" s="159"/>
      <c r="AH38" s="159"/>
      <c r="AN38" s="159"/>
      <c r="AP38" s="159"/>
      <c r="AR38" s="159"/>
    </row>
    <row r="39" spans="1:47" x14ac:dyDescent="0.3">
      <c r="A39" s="2"/>
      <c r="I39" s="102"/>
    </row>
    <row r="40" spans="1:47" x14ac:dyDescent="0.3">
      <c r="A40" s="2" t="s">
        <v>305</v>
      </c>
      <c r="I40" s="102"/>
      <c r="J40" s="2" t="s">
        <v>305</v>
      </c>
      <c r="T40" s="2" t="s">
        <v>305</v>
      </c>
      <c r="AD40" s="2" t="s">
        <v>305</v>
      </c>
      <c r="AN40" s="2" t="s">
        <v>305</v>
      </c>
    </row>
    <row r="41" spans="1:47" x14ac:dyDescent="0.3">
      <c r="A41" s="5">
        <f>AVERAGE(A35:A38)</f>
        <v>4.1184656651573661</v>
      </c>
      <c r="B41" s="146" t="s">
        <v>299</v>
      </c>
      <c r="I41" s="102"/>
      <c r="J41" s="5">
        <f>AVERAGE(J34:J37)</f>
        <v>4.1557333296140762</v>
      </c>
      <c r="T41" s="5">
        <f>AVERAGE(T34:T37)</f>
        <v>4.0488096667502607</v>
      </c>
      <c r="AD41" s="5">
        <f>AVERAGE(AD34:AD37)</f>
        <v>4.1296058437633762</v>
      </c>
      <c r="AN41" s="5">
        <f>AVERAGE(AN34:AN37)</f>
        <v>4.1346104678652891</v>
      </c>
    </row>
    <row r="42" spans="1:47" x14ac:dyDescent="0.3">
      <c r="A42" s="2"/>
      <c r="I42" s="102"/>
      <c r="J42" s="2"/>
      <c r="T42" s="2"/>
      <c r="AD42" s="2"/>
      <c r="AN42" s="2"/>
    </row>
    <row r="43" spans="1:47" x14ac:dyDescent="0.3">
      <c r="A43" s="135" t="s">
        <v>306</v>
      </c>
      <c r="D43" s="135" t="s">
        <v>307</v>
      </c>
      <c r="E43" s="135"/>
      <c r="F43" s="135"/>
      <c r="I43" s="102"/>
      <c r="J43" s="135" t="s">
        <v>306</v>
      </c>
      <c r="N43" s="135" t="s">
        <v>307</v>
      </c>
      <c r="O43" s="135"/>
      <c r="P43" s="135"/>
      <c r="T43" s="135" t="s">
        <v>306</v>
      </c>
      <c r="X43" s="135" t="s">
        <v>307</v>
      </c>
      <c r="Y43" s="135"/>
      <c r="Z43" s="135"/>
      <c r="AD43" s="135" t="s">
        <v>306</v>
      </c>
      <c r="AH43" s="135" t="s">
        <v>307</v>
      </c>
      <c r="AI43" s="135"/>
      <c r="AJ43" s="135"/>
      <c r="AN43" s="135" t="s">
        <v>306</v>
      </c>
      <c r="AR43" s="135" t="s">
        <v>307</v>
      </c>
      <c r="AS43" s="135"/>
      <c r="AT43" s="135"/>
    </row>
    <row r="44" spans="1:47" x14ac:dyDescent="0.3">
      <c r="I44" s="102"/>
    </row>
    <row r="45" spans="1:47" x14ac:dyDescent="0.3">
      <c r="A45" s="2" t="s">
        <v>308</v>
      </c>
      <c r="B45" s="143">
        <f>(A41-4)/(4-1)</f>
        <v>3.9488555052455375E-2</v>
      </c>
      <c r="D45" s="2" t="s">
        <v>309</v>
      </c>
      <c r="E45" s="162">
        <f>B45/0.9</f>
        <v>4.3876172280505971E-2</v>
      </c>
      <c r="F45" s="124" t="s">
        <v>310</v>
      </c>
      <c r="G45" s="163" t="s">
        <v>311</v>
      </c>
      <c r="I45" s="102"/>
      <c r="J45" s="2" t="s">
        <v>308</v>
      </c>
      <c r="K45" s="143">
        <f>(J41-4)/(4-1)</f>
        <v>5.1911109871358718E-2</v>
      </c>
      <c r="N45" s="2" t="s">
        <v>309</v>
      </c>
      <c r="O45" s="164">
        <f>K45/0.9</f>
        <v>5.7679010968176354E-2</v>
      </c>
      <c r="P45" s="124" t="s">
        <v>310</v>
      </c>
      <c r="Q45" s="163" t="s">
        <v>311</v>
      </c>
      <c r="T45" s="2" t="s">
        <v>308</v>
      </c>
      <c r="U45" s="143">
        <f>(T41-4)/(4-1)</f>
        <v>1.6269888916753555E-2</v>
      </c>
      <c r="X45" s="2" t="s">
        <v>309</v>
      </c>
      <c r="Y45" s="164">
        <f>U45/0.9</f>
        <v>1.8077654351948393E-2</v>
      </c>
      <c r="Z45" s="124" t="s">
        <v>310</v>
      </c>
      <c r="AA45" s="163" t="s">
        <v>311</v>
      </c>
      <c r="AD45" s="2" t="s">
        <v>308</v>
      </c>
      <c r="AE45" s="143">
        <f>(AD41-4)/(4-1)</f>
        <v>4.3201947921125416E-2</v>
      </c>
      <c r="AH45" s="2" t="s">
        <v>309</v>
      </c>
      <c r="AI45" s="164">
        <f>AE45/0.9</f>
        <v>4.8002164356806015E-2</v>
      </c>
      <c r="AJ45" s="124" t="s">
        <v>310</v>
      </c>
      <c r="AK45" s="163" t="s">
        <v>311</v>
      </c>
      <c r="AN45" s="2" t="s">
        <v>308</v>
      </c>
      <c r="AO45" s="143">
        <f>(AN41-4)/(4-1)</f>
        <v>4.4870155955096358E-2</v>
      </c>
      <c r="AR45" s="2" t="s">
        <v>309</v>
      </c>
      <c r="AS45" s="164">
        <f>AO45/0.9</f>
        <v>4.9855728838995951E-2</v>
      </c>
      <c r="AT45" s="124" t="s">
        <v>310</v>
      </c>
      <c r="AU45" s="163" t="s">
        <v>311</v>
      </c>
    </row>
    <row r="46" spans="1:47" x14ac:dyDescent="0.3">
      <c r="D46" s="2" t="s">
        <v>312</v>
      </c>
      <c r="E46">
        <v>0.9</v>
      </c>
      <c r="I46" s="102"/>
      <c r="J46" s="165"/>
    </row>
    <row r="48" spans="1:47" x14ac:dyDescent="0.3">
      <c r="A48" s="141"/>
      <c r="B48" s="141"/>
      <c r="C48" s="141"/>
      <c r="D48" s="141"/>
      <c r="E48" s="141"/>
      <c r="F48" s="141"/>
      <c r="G48" s="141"/>
      <c r="H48" s="141"/>
      <c r="I48" s="141"/>
      <c r="J48" s="141"/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</row>
    <row r="49" spans="1:11" ht="18" x14ac:dyDescent="0.35">
      <c r="A49" s="166" t="s">
        <v>313</v>
      </c>
    </row>
    <row r="50" spans="1:11" x14ac:dyDescent="0.3">
      <c r="B50" s="2" t="s">
        <v>284</v>
      </c>
      <c r="C50" s="167">
        <f>K19</f>
        <v>0.31072615747347559</v>
      </c>
      <c r="D50" s="167" cm="1">
        <f t="array" ref="D50:D53">U19:U22</f>
        <v>7.4666669963699667E-2</v>
      </c>
      <c r="E50" s="167" cm="1">
        <f t="array" ref="E50:E53">AE19:AE22</f>
        <v>0.52366855122746991</v>
      </c>
      <c r="F50" s="167" cm="1">
        <f t="array" ref="F50:F53">AO19:AO22</f>
        <v>0.16503267973856209</v>
      </c>
      <c r="H50" s="167" cm="1">
        <f t="array" ref="H50:H53">B20:B23</f>
        <v>0.55789247517188689</v>
      </c>
      <c r="J50" s="168" cm="1">
        <f t="array" ref="J50:J53">MMULT(C50:F53,_xlfn.ANCHORARRAY(H50))</f>
        <v>0.32974583624354353</v>
      </c>
      <c r="K50" s="2" t="s">
        <v>319</v>
      </c>
    </row>
    <row r="51" spans="1:11" x14ac:dyDescent="0.3">
      <c r="B51" s="2" t="s">
        <v>285</v>
      </c>
      <c r="C51" s="169">
        <f>K20</f>
        <v>0.56196774445107811</v>
      </c>
      <c r="D51" s="167">
        <v>7.2191422438947189E-2</v>
      </c>
      <c r="E51" s="167">
        <v>0.34710559344319236</v>
      </c>
      <c r="F51" s="167">
        <v>0.16503267973856209</v>
      </c>
      <c r="H51" s="167">
        <v>0.1218726126814362</v>
      </c>
      <c r="J51" s="168">
        <v>0.42311297050985763</v>
      </c>
      <c r="K51" s="2" t="s">
        <v>320</v>
      </c>
    </row>
    <row r="52" spans="1:11" x14ac:dyDescent="0.3">
      <c r="B52" s="2" t="s">
        <v>286</v>
      </c>
      <c r="C52" s="169">
        <f>K21</f>
        <v>5.0313599986276172E-2</v>
      </c>
      <c r="D52" s="167">
        <v>0.5074059603762574</v>
      </c>
      <c r="E52" s="167">
        <v>8.61763649777295E-2</v>
      </c>
      <c r="F52" s="167">
        <v>0.62516339869281046</v>
      </c>
      <c r="G52" s="160" t="s">
        <v>303</v>
      </c>
      <c r="H52" s="167">
        <v>0.26334511077158135</v>
      </c>
      <c r="I52" s="170" t="s">
        <v>300</v>
      </c>
      <c r="J52" s="168">
        <v>0.14816801487190562</v>
      </c>
    </row>
    <row r="53" spans="1:11" x14ac:dyDescent="0.3">
      <c r="B53" s="2" t="s">
        <v>287</v>
      </c>
      <c r="C53" s="169">
        <f>K22</f>
        <v>7.6992498089170067E-2</v>
      </c>
      <c r="D53" s="167">
        <v>0.34573594722109574</v>
      </c>
      <c r="E53" s="167">
        <v>4.3049490351608141E-2</v>
      </c>
      <c r="F53" s="167">
        <v>4.4771241830065367E-2</v>
      </c>
      <c r="H53" s="167">
        <v>5.6889801375095493E-2</v>
      </c>
      <c r="J53" s="168">
        <v>9.8973178374693077E-2</v>
      </c>
    </row>
    <row r="54" spans="1:11" x14ac:dyDescent="0.3">
      <c r="B54" s="2"/>
      <c r="C54" s="171"/>
      <c r="D54" s="160"/>
      <c r="E54" s="160"/>
      <c r="F54" s="160"/>
      <c r="J54" s="172"/>
    </row>
    <row r="61" spans="1:11" x14ac:dyDescent="0.3">
      <c r="A61" s="137"/>
      <c r="C61" s="137"/>
      <c r="E61" s="160"/>
      <c r="H61" s="170"/>
      <c r="J61" s="160"/>
    </row>
    <row r="62" spans="1:11" x14ac:dyDescent="0.3">
      <c r="A62" s="137"/>
    </row>
    <row r="63" spans="1:11" x14ac:dyDescent="0.3">
      <c r="A63" s="137"/>
      <c r="B63" s="137"/>
      <c r="C63" s="140"/>
    </row>
    <row r="64" spans="1:11" x14ac:dyDescent="0.3">
      <c r="A64" s="2"/>
      <c r="C64" s="2"/>
      <c r="D64" s="2"/>
      <c r="E64" s="2"/>
      <c r="F64" s="2"/>
      <c r="G64" s="2"/>
    </row>
    <row r="66" spans="1:13" x14ac:dyDescent="0.3">
      <c r="C66" s="173"/>
      <c r="D66" s="173"/>
      <c r="E66" s="173"/>
      <c r="F66" s="173"/>
      <c r="G66" s="173"/>
      <c r="I66" s="159"/>
    </row>
    <row r="67" spans="1:13" x14ac:dyDescent="0.3">
      <c r="C67" s="52"/>
      <c r="D67" s="52"/>
      <c r="E67" s="52"/>
      <c r="F67" s="52"/>
      <c r="G67" s="52"/>
      <c r="I67" s="159"/>
    </row>
    <row r="68" spans="1:13" x14ac:dyDescent="0.3">
      <c r="C68" s="52"/>
      <c r="D68" s="52"/>
      <c r="E68" s="52"/>
      <c r="F68" s="52"/>
      <c r="G68" s="52"/>
      <c r="I68" s="159"/>
    </row>
    <row r="69" spans="1:13" x14ac:dyDescent="0.3">
      <c r="C69" s="52"/>
      <c r="D69" s="52"/>
      <c r="E69" s="52"/>
      <c r="F69" s="52"/>
      <c r="G69" s="52"/>
      <c r="I69" s="159"/>
    </row>
    <row r="71" spans="1:13" x14ac:dyDescent="0.3">
      <c r="C71" s="2"/>
      <c r="D71" s="2"/>
      <c r="E71" s="2"/>
      <c r="F71" s="2"/>
      <c r="G71" s="2"/>
    </row>
    <row r="73" spans="1:13" x14ac:dyDescent="0.3">
      <c r="A73" s="2"/>
    </row>
    <row r="74" spans="1:13" x14ac:dyDescent="0.3">
      <c r="D74" s="173"/>
      <c r="E74" s="52"/>
      <c r="F74" s="52"/>
      <c r="G74" s="52"/>
      <c r="I74" s="159"/>
      <c r="L74" s="174"/>
      <c r="M74" s="2"/>
    </row>
    <row r="75" spans="1:13" x14ac:dyDescent="0.3">
      <c r="D75" s="173"/>
      <c r="E75" s="52"/>
      <c r="F75" s="52"/>
      <c r="G75" s="52"/>
      <c r="I75" s="159"/>
      <c r="K75" s="148"/>
      <c r="L75" s="174"/>
      <c r="M75" s="2"/>
    </row>
    <row r="76" spans="1:13" x14ac:dyDescent="0.3">
      <c r="D76" s="173"/>
      <c r="E76" s="52"/>
      <c r="F76" s="52"/>
      <c r="G76" s="52"/>
      <c r="I76" s="159"/>
      <c r="L76" s="174"/>
    </row>
    <row r="77" spans="1:13" x14ac:dyDescent="0.3">
      <c r="D77" s="173"/>
      <c r="E77" s="52"/>
      <c r="F77" s="52"/>
      <c r="G77" s="52"/>
      <c r="I77" s="159"/>
      <c r="L77" s="174"/>
    </row>
    <row r="78" spans="1:13" x14ac:dyDescent="0.3">
      <c r="D78" s="173"/>
      <c r="E78" s="52"/>
      <c r="F78" s="52"/>
      <c r="G78" s="52"/>
      <c r="L78" s="174"/>
    </row>
  </sheetData>
  <pageMargins left="0.511811024" right="0.511811024" top="0.78740157499999996" bottom="0.78740157499999996" header="0.31496062000000002" footer="0.31496062000000002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4460E-8E64-4E53-846B-6938CE7F5816}">
  <dimension ref="A1:AU78"/>
  <sheetViews>
    <sheetView topLeftCell="A34" workbookViewId="0">
      <selection activeCell="A49" sqref="A49"/>
    </sheetView>
  </sheetViews>
  <sheetFormatPr defaultRowHeight="14.4" x14ac:dyDescent="0.3"/>
  <cols>
    <col min="1" max="1" width="17.109375" customWidth="1"/>
    <col min="2" max="2" width="16.77734375" bestFit="1" customWidth="1"/>
    <col min="3" max="3" width="16.6640625" customWidth="1"/>
    <col min="4" max="4" width="14.44140625" customWidth="1"/>
    <col min="5" max="5" width="16.44140625" bestFit="1" customWidth="1"/>
    <col min="6" max="6" width="10.88671875" customWidth="1"/>
    <col min="7" max="7" width="9.5546875" bestFit="1" customWidth="1"/>
    <col min="8" max="8" width="10.6640625" bestFit="1" customWidth="1"/>
    <col min="9" max="9" width="9.5546875" bestFit="1" customWidth="1"/>
    <col min="10" max="10" width="17.33203125" customWidth="1"/>
    <col min="11" max="11" width="9.5546875" bestFit="1" customWidth="1"/>
    <col min="12" max="12" width="9.5546875" customWidth="1"/>
    <col min="13" max="13" width="10.44140625" customWidth="1"/>
    <col min="14" max="14" width="10.88671875" customWidth="1"/>
    <col min="15" max="15" width="10.6640625" bestFit="1" customWidth="1"/>
    <col min="16" max="16" width="10.44140625" customWidth="1"/>
    <col min="17" max="17" width="10.88671875" customWidth="1"/>
    <col min="18" max="18" width="9.5546875" bestFit="1" customWidth="1"/>
    <col min="20" max="20" width="10.88671875" bestFit="1" customWidth="1"/>
    <col min="24" max="24" width="11.77734375" bestFit="1" customWidth="1"/>
    <col min="27" max="27" width="11.77734375" bestFit="1" customWidth="1"/>
    <col min="29" max="29" width="9.77734375" customWidth="1"/>
    <col min="30" max="30" width="14.109375" customWidth="1"/>
    <col min="31" max="31" width="10.77734375" bestFit="1" customWidth="1"/>
    <col min="34" max="34" width="10.88671875" bestFit="1" customWidth="1"/>
    <col min="40" max="40" width="14.21875" customWidth="1"/>
  </cols>
  <sheetData>
    <row r="1" spans="1:45" ht="24" thickBot="1" x14ac:dyDescent="0.5">
      <c r="A1" s="206" t="s">
        <v>321</v>
      </c>
      <c r="B1" s="134"/>
      <c r="C1" s="134"/>
      <c r="D1" s="134"/>
    </row>
    <row r="2" spans="1:45" ht="15" thickTop="1" x14ac:dyDescent="0.3">
      <c r="A2" s="135" t="s">
        <v>279</v>
      </c>
      <c r="U2" s="136"/>
      <c r="V2" s="136"/>
      <c r="W2" s="136"/>
      <c r="X2" s="136"/>
      <c r="Y2" s="136"/>
      <c r="AB2" s="136"/>
      <c r="AC2" s="136"/>
      <c r="AD2" s="136"/>
      <c r="AE2" s="136"/>
      <c r="AF2" s="136"/>
      <c r="AI2" s="136"/>
      <c r="AJ2" s="136"/>
      <c r="AK2" s="136"/>
      <c r="AL2" s="136"/>
      <c r="AM2" s="136"/>
    </row>
    <row r="3" spans="1:45" x14ac:dyDescent="0.3">
      <c r="B3" s="2" t="s">
        <v>174</v>
      </c>
      <c r="C3" s="2" t="s">
        <v>280</v>
      </c>
      <c r="D3" s="2" t="s">
        <v>281</v>
      </c>
      <c r="E3" s="2" t="s">
        <v>282</v>
      </c>
      <c r="F3" s="2"/>
      <c r="I3" s="102" t="s">
        <v>283</v>
      </c>
      <c r="J3" t="s">
        <v>174</v>
      </c>
      <c r="K3" s="2" t="s">
        <v>284</v>
      </c>
      <c r="L3" s="2" t="s">
        <v>285</v>
      </c>
      <c r="M3" s="2" t="s">
        <v>286</v>
      </c>
      <c r="N3" s="2" t="s">
        <v>287</v>
      </c>
      <c r="O3" s="2"/>
      <c r="S3" t="s">
        <v>288</v>
      </c>
      <c r="T3" t="s">
        <v>289</v>
      </c>
      <c r="U3" s="2" t="s">
        <v>284</v>
      </c>
      <c r="V3" s="2" t="s">
        <v>285</v>
      </c>
      <c r="W3" s="2" t="s">
        <v>286</v>
      </c>
      <c r="X3" s="2" t="s">
        <v>287</v>
      </c>
      <c r="Y3" s="2"/>
      <c r="AC3" t="s">
        <v>139</v>
      </c>
      <c r="AD3" t="s">
        <v>281</v>
      </c>
      <c r="AE3" s="2" t="s">
        <v>284</v>
      </c>
      <c r="AF3" s="2" t="s">
        <v>285</v>
      </c>
      <c r="AG3" s="2" t="s">
        <v>286</v>
      </c>
      <c r="AH3" s="2" t="s">
        <v>287</v>
      </c>
      <c r="AI3" s="2"/>
      <c r="AN3" t="s">
        <v>290</v>
      </c>
      <c r="AO3" s="2" t="s">
        <v>284</v>
      </c>
      <c r="AP3" s="2" t="s">
        <v>285</v>
      </c>
      <c r="AQ3" s="2" t="s">
        <v>286</v>
      </c>
      <c r="AR3" s="2" t="s">
        <v>287</v>
      </c>
      <c r="AS3" s="2"/>
    </row>
    <row r="4" spans="1:45" x14ac:dyDescent="0.3">
      <c r="A4" s="2" t="s">
        <v>174</v>
      </c>
      <c r="B4" cm="1">
        <f t="array" ref="B4:E7">AHP!R5:U8</f>
        <v>1</v>
      </c>
      <c r="C4">
        <v>4</v>
      </c>
      <c r="D4">
        <v>3</v>
      </c>
      <c r="E4">
        <v>7</v>
      </c>
      <c r="F4" s="137"/>
      <c r="I4" s="102">
        <f>AIC!O7</f>
        <v>2.8</v>
      </c>
      <c r="J4" s="2" t="s">
        <v>284</v>
      </c>
      <c r="K4">
        <v>1</v>
      </c>
      <c r="L4">
        <v>1</v>
      </c>
      <c r="M4">
        <v>6</v>
      </c>
      <c r="N4">
        <v>7</v>
      </c>
      <c r="S4">
        <f>AIC!Q7</f>
        <v>90.8</v>
      </c>
      <c r="T4" s="2" t="s">
        <v>284</v>
      </c>
      <c r="U4" s="204">
        <v>1</v>
      </c>
      <c r="V4" s="204">
        <v>1</v>
      </c>
      <c r="W4" s="203">
        <v>0.16666666666666666</v>
      </c>
      <c r="X4" s="203">
        <v>0.2</v>
      </c>
      <c r="AC4" s="132">
        <f>AIC!L7</f>
        <v>439.64566184586698</v>
      </c>
      <c r="AD4" s="2" t="s">
        <v>284</v>
      </c>
      <c r="AE4">
        <v>1</v>
      </c>
      <c r="AF4">
        <v>2</v>
      </c>
      <c r="AG4">
        <v>7</v>
      </c>
      <c r="AH4">
        <v>9</v>
      </c>
      <c r="AN4" s="2" t="s">
        <v>284</v>
      </c>
      <c r="AO4">
        <v>1</v>
      </c>
      <c r="AP4">
        <v>1</v>
      </c>
      <c r="AQ4" s="137">
        <v>0.2</v>
      </c>
      <c r="AR4">
        <v>5</v>
      </c>
    </row>
    <row r="5" spans="1:45" x14ac:dyDescent="0.3">
      <c r="A5" s="2" t="s">
        <v>280</v>
      </c>
      <c r="B5" s="137">
        <v>0.25</v>
      </c>
      <c r="C5">
        <v>1</v>
      </c>
      <c r="D5" s="137">
        <v>0.33333333333333331</v>
      </c>
      <c r="E5">
        <v>3</v>
      </c>
      <c r="I5" s="102">
        <f>AIC!O9</f>
        <v>2.8</v>
      </c>
      <c r="J5" s="2" t="s">
        <v>285</v>
      </c>
      <c r="K5">
        <v>1</v>
      </c>
      <c r="L5">
        <v>1</v>
      </c>
      <c r="M5">
        <v>6</v>
      </c>
      <c r="N5">
        <v>7</v>
      </c>
      <c r="S5">
        <f>AIC!Q9</f>
        <v>91.7</v>
      </c>
      <c r="T5" s="2" t="s">
        <v>285</v>
      </c>
      <c r="U5" s="204">
        <v>1</v>
      </c>
      <c r="V5" s="204">
        <v>1</v>
      </c>
      <c r="W5" s="203">
        <v>0.16666666666666666</v>
      </c>
      <c r="X5" s="203">
        <v>0.16666666666666666</v>
      </c>
      <c r="AC5" s="132">
        <f>AIC!L9</f>
        <v>445.60963965112097</v>
      </c>
      <c r="AD5" s="2" t="s">
        <v>285</v>
      </c>
      <c r="AE5" s="137">
        <v>0.5</v>
      </c>
      <c r="AF5">
        <v>1</v>
      </c>
      <c r="AG5">
        <v>6</v>
      </c>
      <c r="AH5">
        <v>8</v>
      </c>
      <c r="AN5" s="2" t="s">
        <v>285</v>
      </c>
      <c r="AO5">
        <v>1</v>
      </c>
      <c r="AP5">
        <v>1</v>
      </c>
      <c r="AQ5" s="137">
        <v>0.2</v>
      </c>
      <c r="AR5">
        <v>5</v>
      </c>
    </row>
    <row r="6" spans="1:45" x14ac:dyDescent="0.3">
      <c r="A6" s="2" t="s">
        <v>281</v>
      </c>
      <c r="B6" s="137">
        <v>0.33333333333333331</v>
      </c>
      <c r="C6">
        <v>3</v>
      </c>
      <c r="D6">
        <v>1</v>
      </c>
      <c r="E6">
        <v>5</v>
      </c>
      <c r="I6" s="102">
        <f>AIC!O11</f>
        <v>29.4</v>
      </c>
      <c r="J6" s="2" t="s">
        <v>286</v>
      </c>
      <c r="K6" s="137">
        <v>0.16666666666666666</v>
      </c>
      <c r="L6" s="137">
        <v>0.16666666666666666</v>
      </c>
      <c r="M6">
        <v>1</v>
      </c>
      <c r="N6">
        <v>2</v>
      </c>
      <c r="S6">
        <f>AIC!Q11</f>
        <v>63.3</v>
      </c>
      <c r="T6" s="2" t="s">
        <v>286</v>
      </c>
      <c r="U6" s="204">
        <v>6</v>
      </c>
      <c r="V6" s="204">
        <v>6</v>
      </c>
      <c r="W6" s="204">
        <v>1</v>
      </c>
      <c r="X6" s="204">
        <v>2</v>
      </c>
      <c r="Z6" s="138"/>
      <c r="AA6" s="139"/>
      <c r="AB6" s="138"/>
      <c r="AC6" s="132">
        <f>AIC!L11</f>
        <v>515.81471509267999</v>
      </c>
      <c r="AD6" s="2" t="s">
        <v>286</v>
      </c>
      <c r="AE6" s="137">
        <v>0.14285714285714285</v>
      </c>
      <c r="AF6" s="137">
        <v>0.16666666666666666</v>
      </c>
      <c r="AG6">
        <v>1</v>
      </c>
      <c r="AH6">
        <v>3</v>
      </c>
      <c r="AN6" s="2" t="s">
        <v>286</v>
      </c>
      <c r="AO6">
        <v>5</v>
      </c>
      <c r="AP6">
        <v>5</v>
      </c>
      <c r="AQ6">
        <v>1</v>
      </c>
      <c r="AR6">
        <v>9</v>
      </c>
    </row>
    <row r="7" spans="1:45" x14ac:dyDescent="0.3">
      <c r="A7" s="2" t="s">
        <v>282</v>
      </c>
      <c r="B7" s="137">
        <v>0.14285714285714285</v>
      </c>
      <c r="C7" s="137">
        <v>0.33333333333333331</v>
      </c>
      <c r="D7" s="203">
        <v>0.2</v>
      </c>
      <c r="E7">
        <v>1</v>
      </c>
      <c r="I7" s="102">
        <f>AIC!O13</f>
        <v>27.5</v>
      </c>
      <c r="J7" s="2" t="s">
        <v>287</v>
      </c>
      <c r="K7" s="137">
        <v>0.14285714285714285</v>
      </c>
      <c r="L7" s="137">
        <v>0.14285714285714285</v>
      </c>
      <c r="M7" s="137">
        <v>0.5</v>
      </c>
      <c r="N7">
        <v>1</v>
      </c>
      <c r="S7">
        <f>AIC!Q13</f>
        <v>68.8</v>
      </c>
      <c r="T7" s="2" t="s">
        <v>287</v>
      </c>
      <c r="U7" s="204">
        <v>5</v>
      </c>
      <c r="V7" s="204">
        <v>6</v>
      </c>
      <c r="W7" s="203">
        <v>0.5</v>
      </c>
      <c r="X7" s="204">
        <v>1</v>
      </c>
      <c r="AC7" s="132">
        <f>AIC!L13</f>
        <v>536.90860446618501</v>
      </c>
      <c r="AD7" s="2" t="s">
        <v>287</v>
      </c>
      <c r="AE7" s="137">
        <v>0.1111111111111111</v>
      </c>
      <c r="AF7" s="137">
        <v>0.125</v>
      </c>
      <c r="AG7" s="137">
        <v>0.33333333333333331</v>
      </c>
      <c r="AH7">
        <v>1</v>
      </c>
      <c r="AN7" s="2" t="s">
        <v>287</v>
      </c>
      <c r="AO7" s="137">
        <v>0.2</v>
      </c>
      <c r="AP7" s="137">
        <v>0.2</v>
      </c>
      <c r="AQ7" s="137">
        <v>0.1111111111111111</v>
      </c>
      <c r="AR7">
        <v>1</v>
      </c>
    </row>
    <row r="8" spans="1:45" x14ac:dyDescent="0.3">
      <c r="A8" s="141" t="s">
        <v>291</v>
      </c>
      <c r="B8" s="142">
        <f>SUM(B4:B7)</f>
        <v>1.7261904761904761</v>
      </c>
      <c r="C8" s="142">
        <f>SUM(C4:C7)</f>
        <v>8.3333333333333339</v>
      </c>
      <c r="D8" s="142">
        <f>SUM(D4:D7)</f>
        <v>4.5333333333333341</v>
      </c>
      <c r="E8" s="142">
        <f>SUM(E4:E7)</f>
        <v>16</v>
      </c>
      <c r="F8" s="142"/>
      <c r="G8" t="s">
        <v>292</v>
      </c>
      <c r="I8" s="102"/>
      <c r="J8" s="141" t="s">
        <v>291</v>
      </c>
      <c r="K8" s="142">
        <f>SUM(K4:K7)</f>
        <v>2.3095238095238093</v>
      </c>
      <c r="L8" s="142">
        <f>SUM(L4:L7)</f>
        <v>2.3095238095238093</v>
      </c>
      <c r="M8" s="142">
        <f>SUM(M4:M7)</f>
        <v>13.5</v>
      </c>
      <c r="N8" s="142">
        <f>SUM(N4:N7)</f>
        <v>17</v>
      </c>
      <c r="O8" s="142"/>
      <c r="T8" s="141" t="s">
        <v>291</v>
      </c>
      <c r="U8" s="142">
        <f>SUM(U4:U7)</f>
        <v>13</v>
      </c>
      <c r="V8" s="142">
        <f>SUM(V4:V7)</f>
        <v>14</v>
      </c>
      <c r="W8" s="142">
        <f>SUM(W4:W7)</f>
        <v>1.8333333333333333</v>
      </c>
      <c r="X8" s="142">
        <f>SUM(X4:X7)</f>
        <v>3.3666666666666667</v>
      </c>
      <c r="Y8" s="142"/>
      <c r="AD8" s="141" t="s">
        <v>291</v>
      </c>
      <c r="AE8" s="142">
        <f>SUM(AE4:AE7)</f>
        <v>1.753968253968254</v>
      </c>
      <c r="AF8" s="142">
        <f>SUM(AF4:AF7)</f>
        <v>3.2916666666666665</v>
      </c>
      <c r="AG8" s="142">
        <f>SUM(AG4:AG7)</f>
        <v>14.333333333333334</v>
      </c>
      <c r="AH8" s="142">
        <f>SUM(AH4:AH7)</f>
        <v>21</v>
      </c>
      <c r="AN8" s="141" t="s">
        <v>291</v>
      </c>
      <c r="AO8" s="142">
        <f>SUM(AO4:AO7)</f>
        <v>7.2</v>
      </c>
      <c r="AP8" s="142">
        <f>SUM(AP4:AP7)</f>
        <v>7.2</v>
      </c>
      <c r="AQ8" s="142">
        <f>SUM(AQ4:AQ7)</f>
        <v>1.5111111111111111</v>
      </c>
      <c r="AR8" s="142">
        <f>SUM(AR4:AR7)</f>
        <v>20</v>
      </c>
    </row>
    <row r="9" spans="1:45" x14ac:dyDescent="0.3">
      <c r="A9" s="2"/>
      <c r="B9" s="143"/>
      <c r="C9" s="143"/>
      <c r="D9" s="143"/>
      <c r="E9" s="143"/>
      <c r="F9" s="143"/>
      <c r="I9" s="102"/>
    </row>
    <row r="10" spans="1:45" x14ac:dyDescent="0.3">
      <c r="A10" s="135" t="s">
        <v>293</v>
      </c>
      <c r="I10" s="102"/>
      <c r="J10" s="135" t="s">
        <v>293</v>
      </c>
      <c r="T10" s="135" t="s">
        <v>293</v>
      </c>
      <c r="Z10" s="139"/>
      <c r="AA10" s="139"/>
      <c r="AB10" s="138"/>
      <c r="AD10" s="135" t="s">
        <v>293</v>
      </c>
      <c r="AN10" s="135" t="s">
        <v>293</v>
      </c>
    </row>
    <row r="11" spans="1:45" x14ac:dyDescent="0.3">
      <c r="B11" s="2" t="s">
        <v>174</v>
      </c>
      <c r="C11" s="2" t="s">
        <v>280</v>
      </c>
      <c r="D11" s="2" t="s">
        <v>281</v>
      </c>
      <c r="E11" s="2" t="s">
        <v>282</v>
      </c>
      <c r="F11" s="2"/>
      <c r="I11" s="102"/>
      <c r="J11" t="s">
        <v>174</v>
      </c>
      <c r="K11" s="2" t="s">
        <v>284</v>
      </c>
      <c r="L11" s="2" t="s">
        <v>285</v>
      </c>
      <c r="M11" s="2" t="s">
        <v>286</v>
      </c>
      <c r="N11" s="2" t="s">
        <v>287</v>
      </c>
      <c r="O11" s="2"/>
      <c r="T11" t="s">
        <v>289</v>
      </c>
      <c r="U11" s="2" t="s">
        <v>284</v>
      </c>
      <c r="V11" s="2" t="s">
        <v>285</v>
      </c>
      <c r="W11" s="2" t="s">
        <v>286</v>
      </c>
      <c r="X11" s="2" t="s">
        <v>287</v>
      </c>
      <c r="Y11" s="2"/>
      <c r="AD11" t="s">
        <v>281</v>
      </c>
      <c r="AE11" s="2" t="s">
        <v>284</v>
      </c>
      <c r="AF11" s="2" t="s">
        <v>285</v>
      </c>
      <c r="AG11" s="2" t="s">
        <v>286</v>
      </c>
      <c r="AH11" s="2" t="s">
        <v>287</v>
      </c>
      <c r="AN11" t="s">
        <v>281</v>
      </c>
      <c r="AO11" s="2" t="s">
        <v>284</v>
      </c>
      <c r="AP11" s="2" t="s">
        <v>285</v>
      </c>
      <c r="AQ11" s="2" t="s">
        <v>286</v>
      </c>
      <c r="AR11" s="2" t="s">
        <v>287</v>
      </c>
    </row>
    <row r="12" spans="1:45" x14ac:dyDescent="0.3">
      <c r="A12" s="2" t="s">
        <v>174</v>
      </c>
      <c r="B12">
        <f>B4/$B$8</f>
        <v>0.57931034482758625</v>
      </c>
      <c r="C12">
        <f>C4/C$8</f>
        <v>0.48</v>
      </c>
      <c r="D12">
        <f>D4/$D$8</f>
        <v>0.66176470588235281</v>
      </c>
      <c r="E12">
        <f>E4/$E$8</f>
        <v>0.4375</v>
      </c>
      <c r="I12" s="102"/>
      <c r="J12" s="2" t="s">
        <v>284</v>
      </c>
      <c r="K12">
        <f>K4/$K$8</f>
        <v>0.4329896907216495</v>
      </c>
      <c r="L12">
        <f>L4/L$8</f>
        <v>0.4329896907216495</v>
      </c>
      <c r="M12">
        <f>M4/$M$8</f>
        <v>0.44444444444444442</v>
      </c>
      <c r="N12">
        <f>N4/$N$8</f>
        <v>0.41176470588235292</v>
      </c>
      <c r="T12" s="2" t="s">
        <v>284</v>
      </c>
      <c r="U12">
        <f>U4/$U$8</f>
        <v>7.6923076923076927E-2</v>
      </c>
      <c r="V12">
        <f>V4/V$8</f>
        <v>7.1428571428571425E-2</v>
      </c>
      <c r="W12">
        <f>W4/$W$8</f>
        <v>9.0909090909090912E-2</v>
      </c>
      <c r="X12">
        <f>X4/$X$8</f>
        <v>5.940594059405941E-2</v>
      </c>
      <c r="AD12" s="2" t="s">
        <v>284</v>
      </c>
      <c r="AE12">
        <f>AE4/$AE$8</f>
        <v>0.57013574660633481</v>
      </c>
      <c r="AF12">
        <f>AF4/AF$8</f>
        <v>0.60759493670886078</v>
      </c>
      <c r="AG12">
        <f>AG4/$AG$8</f>
        <v>0.48837209302325579</v>
      </c>
      <c r="AH12">
        <f>AH4/$AH$8</f>
        <v>0.42857142857142855</v>
      </c>
      <c r="AN12" s="2" t="s">
        <v>284</v>
      </c>
      <c r="AO12">
        <f>AO4/$AO$8</f>
        <v>0.1388888888888889</v>
      </c>
      <c r="AP12">
        <f>AP4/AP$8</f>
        <v>0.1388888888888889</v>
      </c>
      <c r="AQ12">
        <f>AQ4/$AQ$8</f>
        <v>0.13235294117647059</v>
      </c>
      <c r="AR12">
        <f>AR4/$AR$8</f>
        <v>0.25</v>
      </c>
    </row>
    <row r="13" spans="1:45" x14ac:dyDescent="0.3">
      <c r="A13" s="2" t="s">
        <v>280</v>
      </c>
      <c r="B13">
        <f>B5/$B$8</f>
        <v>0.14482758620689656</v>
      </c>
      <c r="C13">
        <f>C5/C$8</f>
        <v>0.12</v>
      </c>
      <c r="D13">
        <f>D5/$D$8</f>
        <v>7.3529411764705871E-2</v>
      </c>
      <c r="E13">
        <f>E5/$E$8</f>
        <v>0.1875</v>
      </c>
      <c r="I13" s="102"/>
      <c r="J13" s="2" t="s">
        <v>285</v>
      </c>
      <c r="K13">
        <f>K5/$K$8</f>
        <v>0.4329896907216495</v>
      </c>
      <c r="L13">
        <f>L5/L$8</f>
        <v>0.4329896907216495</v>
      </c>
      <c r="M13">
        <f>M5/$M$8</f>
        <v>0.44444444444444442</v>
      </c>
      <c r="N13">
        <f>N5/$N$8</f>
        <v>0.41176470588235292</v>
      </c>
      <c r="T13" s="2" t="s">
        <v>285</v>
      </c>
      <c r="U13">
        <f t="shared" ref="U13:U15" si="0">U5/$U$8</f>
        <v>7.6923076923076927E-2</v>
      </c>
      <c r="V13">
        <f>V5/V$8</f>
        <v>7.1428571428571425E-2</v>
      </c>
      <c r="W13">
        <f t="shared" ref="W13:W15" si="1">W5/$W$8</f>
        <v>9.0909090909090912E-2</v>
      </c>
      <c r="X13">
        <f t="shared" ref="X13:X15" si="2">X5/$X$8</f>
        <v>4.95049504950495E-2</v>
      </c>
      <c r="AD13" s="2" t="s">
        <v>285</v>
      </c>
      <c r="AE13">
        <f>AE5/$AE$8</f>
        <v>0.28506787330316741</v>
      </c>
      <c r="AF13">
        <f>AF5/AF$8</f>
        <v>0.30379746835443039</v>
      </c>
      <c r="AG13">
        <f>AG5/$AG$8</f>
        <v>0.41860465116279066</v>
      </c>
      <c r="AH13">
        <f>AH5/$AH$8</f>
        <v>0.38095238095238093</v>
      </c>
      <c r="AN13" s="2" t="s">
        <v>285</v>
      </c>
      <c r="AO13">
        <f t="shared" ref="AO13:AO15" si="3">AO5/$AO$8</f>
        <v>0.1388888888888889</v>
      </c>
      <c r="AP13">
        <f>AP5/AP$8</f>
        <v>0.1388888888888889</v>
      </c>
      <c r="AQ13">
        <f t="shared" ref="AQ13:AQ15" si="4">AQ5/$AQ$8</f>
        <v>0.13235294117647059</v>
      </c>
      <c r="AR13">
        <f t="shared" ref="AR13:AR15" si="5">AR5/$AR$8</f>
        <v>0.25</v>
      </c>
    </row>
    <row r="14" spans="1:45" x14ac:dyDescent="0.3">
      <c r="A14" s="2" t="s">
        <v>281</v>
      </c>
      <c r="B14">
        <f>B6/$B$8</f>
        <v>0.19310344827586207</v>
      </c>
      <c r="C14">
        <f>C6/C$8</f>
        <v>0.36</v>
      </c>
      <c r="D14">
        <f>D6/$D$8</f>
        <v>0.22058823529411761</v>
      </c>
      <c r="E14">
        <f>E6/$E$8</f>
        <v>0.3125</v>
      </c>
      <c r="I14" s="102"/>
      <c r="J14" s="2" t="s">
        <v>286</v>
      </c>
      <c r="K14">
        <f>K6/$K$8</f>
        <v>7.2164948453608255E-2</v>
      </c>
      <c r="L14">
        <f>L6/L$8</f>
        <v>7.2164948453608255E-2</v>
      </c>
      <c r="M14">
        <f>M6/$M$8</f>
        <v>7.407407407407407E-2</v>
      </c>
      <c r="N14">
        <f>N6/$N$8</f>
        <v>0.11764705882352941</v>
      </c>
      <c r="T14" s="2" t="s">
        <v>286</v>
      </c>
      <c r="U14">
        <f t="shared" si="0"/>
        <v>0.46153846153846156</v>
      </c>
      <c r="V14">
        <f>V6/V$8</f>
        <v>0.42857142857142855</v>
      </c>
      <c r="W14">
        <f t="shared" si="1"/>
        <v>0.54545454545454553</v>
      </c>
      <c r="X14">
        <f t="shared" si="2"/>
        <v>0.59405940594059403</v>
      </c>
      <c r="AA14" s="139"/>
      <c r="AD14" s="2" t="s">
        <v>286</v>
      </c>
      <c r="AE14">
        <f>AE6/$AE$8</f>
        <v>8.1447963800904979E-2</v>
      </c>
      <c r="AF14">
        <f>AF6/AF$8</f>
        <v>5.0632911392405063E-2</v>
      </c>
      <c r="AG14">
        <f>AG6/$AG$8</f>
        <v>6.9767441860465115E-2</v>
      </c>
      <c r="AH14">
        <f>AH6/$AH$8</f>
        <v>0.14285714285714285</v>
      </c>
      <c r="AN14" s="2" t="s">
        <v>286</v>
      </c>
      <c r="AO14">
        <f t="shared" si="3"/>
        <v>0.69444444444444442</v>
      </c>
      <c r="AP14">
        <f>AP6/AP$8</f>
        <v>0.69444444444444442</v>
      </c>
      <c r="AQ14">
        <f t="shared" si="4"/>
        <v>0.66176470588235292</v>
      </c>
      <c r="AR14">
        <f t="shared" si="5"/>
        <v>0.45</v>
      </c>
    </row>
    <row r="15" spans="1:45" x14ac:dyDescent="0.3">
      <c r="A15" s="2" t="s">
        <v>282</v>
      </c>
      <c r="B15">
        <f>B7/$B$8</f>
        <v>8.2758620689655171E-2</v>
      </c>
      <c r="C15">
        <f>C7/C$8</f>
        <v>3.9999999999999994E-2</v>
      </c>
      <c r="D15">
        <f>D7/$D$8</f>
        <v>4.4117647058823525E-2</v>
      </c>
      <c r="E15">
        <f>E7/$E$8</f>
        <v>6.25E-2</v>
      </c>
      <c r="G15" t="s">
        <v>294</v>
      </c>
      <c r="I15" s="102"/>
      <c r="J15" s="2" t="s">
        <v>287</v>
      </c>
      <c r="K15">
        <f>K7/$K$8</f>
        <v>6.1855670103092786E-2</v>
      </c>
      <c r="L15">
        <f>L7/L$8</f>
        <v>6.1855670103092786E-2</v>
      </c>
      <c r="M15">
        <f>M7/$M$8</f>
        <v>3.7037037037037035E-2</v>
      </c>
      <c r="N15">
        <f>N7/$N$8</f>
        <v>5.8823529411764705E-2</v>
      </c>
      <c r="T15" s="2" t="s">
        <v>287</v>
      </c>
      <c r="U15">
        <f t="shared" si="0"/>
        <v>0.38461538461538464</v>
      </c>
      <c r="V15">
        <f>V7/V$8</f>
        <v>0.42857142857142855</v>
      </c>
      <c r="W15">
        <f t="shared" si="1"/>
        <v>0.27272727272727276</v>
      </c>
      <c r="X15">
        <f t="shared" si="2"/>
        <v>0.29702970297029702</v>
      </c>
      <c r="AD15" s="2" t="s">
        <v>287</v>
      </c>
      <c r="AE15">
        <f>AE7/$AE$8</f>
        <v>6.3348416289592757E-2</v>
      </c>
      <c r="AF15">
        <f>AF7/AF$8</f>
        <v>3.7974683544303799E-2</v>
      </c>
      <c r="AG15">
        <f>AG7/$AG$8</f>
        <v>2.3255813953488368E-2</v>
      </c>
      <c r="AH15">
        <f>AH7/$AH$8</f>
        <v>4.7619047619047616E-2</v>
      </c>
      <c r="AN15" s="2" t="s">
        <v>287</v>
      </c>
      <c r="AO15">
        <f t="shared" si="3"/>
        <v>2.777777777777778E-2</v>
      </c>
      <c r="AP15">
        <f>AP7/AP$8</f>
        <v>2.777777777777778E-2</v>
      </c>
      <c r="AQ15">
        <f t="shared" si="4"/>
        <v>7.3529411764705885E-2</v>
      </c>
      <c r="AR15">
        <f t="shared" si="5"/>
        <v>0.05</v>
      </c>
    </row>
    <row r="16" spans="1:45" x14ac:dyDescent="0.3">
      <c r="A16" s="141" t="s">
        <v>291</v>
      </c>
      <c r="B16" s="142">
        <f>SUM(B12:B15)</f>
        <v>1</v>
      </c>
      <c r="C16" s="142">
        <f t="shared" ref="C16:D16" si="6">SUM(C12:C15)</f>
        <v>1</v>
      </c>
      <c r="D16" s="142">
        <f t="shared" si="6"/>
        <v>0.99999999999999978</v>
      </c>
      <c r="E16" s="142">
        <f>SUM(E12:E15)</f>
        <v>1</v>
      </c>
      <c r="F16" s="142"/>
      <c r="H16" s="144"/>
      <c r="J16" s="141" t="s">
        <v>291</v>
      </c>
      <c r="K16" s="142">
        <f>SUM(K12:K15)</f>
        <v>1</v>
      </c>
      <c r="L16" s="142">
        <f t="shared" ref="L16:M16" si="7">SUM(L12:L15)</f>
        <v>1</v>
      </c>
      <c r="M16" s="142">
        <f t="shared" si="7"/>
        <v>1</v>
      </c>
      <c r="N16" s="142">
        <f>SUM(N12:N15)</f>
        <v>1</v>
      </c>
      <c r="O16" s="141"/>
      <c r="T16" s="141" t="s">
        <v>291</v>
      </c>
      <c r="U16" s="142">
        <f>SUM(U12:U15)</f>
        <v>1</v>
      </c>
      <c r="V16" s="142">
        <f t="shared" ref="V16:W16" si="8">SUM(V12:V15)</f>
        <v>1</v>
      </c>
      <c r="W16" s="142">
        <f t="shared" si="8"/>
        <v>1</v>
      </c>
      <c r="X16" s="142">
        <f>SUM(X12:X15)</f>
        <v>1</v>
      </c>
      <c r="Y16" s="141"/>
      <c r="AD16" s="141" t="s">
        <v>291</v>
      </c>
      <c r="AE16" s="142">
        <f>SUM(AE12:AE15)</f>
        <v>1</v>
      </c>
      <c r="AF16" s="142">
        <f t="shared" ref="AF16:AG16" si="9">SUM(AF12:AF15)</f>
        <v>1</v>
      </c>
      <c r="AG16" s="142">
        <f t="shared" si="9"/>
        <v>1</v>
      </c>
      <c r="AH16" s="142">
        <f>SUM(AH12:AH15)</f>
        <v>1</v>
      </c>
      <c r="AN16" s="141" t="s">
        <v>291</v>
      </c>
      <c r="AO16" s="142">
        <f>SUM(AO12:AO15)</f>
        <v>1</v>
      </c>
      <c r="AP16" s="142">
        <f t="shared" ref="AP16:AQ16" si="10">SUM(AP12:AP15)</f>
        <v>1</v>
      </c>
      <c r="AQ16" s="142">
        <f t="shared" si="10"/>
        <v>1</v>
      </c>
      <c r="AR16" s="142">
        <f>SUM(AR12:AR15)</f>
        <v>1</v>
      </c>
    </row>
    <row r="17" spans="1:47" x14ac:dyDescent="0.3">
      <c r="I17" s="102"/>
    </row>
    <row r="18" spans="1:47" x14ac:dyDescent="0.3">
      <c r="A18" s="135" t="s">
        <v>295</v>
      </c>
      <c r="I18" s="102"/>
      <c r="J18" s="135" t="s">
        <v>295</v>
      </c>
      <c r="K18" s="73" t="s">
        <v>296</v>
      </c>
      <c r="T18" s="135" t="s">
        <v>295</v>
      </c>
      <c r="U18" s="73" t="s">
        <v>296</v>
      </c>
      <c r="AD18" s="135" t="s">
        <v>295</v>
      </c>
      <c r="AE18" s="73" t="s">
        <v>296</v>
      </c>
      <c r="AN18" s="135" t="s">
        <v>295</v>
      </c>
      <c r="AO18" s="73" t="s">
        <v>296</v>
      </c>
    </row>
    <row r="19" spans="1:47" x14ac:dyDescent="0.3">
      <c r="B19" s="73" t="s">
        <v>297</v>
      </c>
      <c r="G19" s="145"/>
      <c r="H19" s="146"/>
      <c r="I19" s="102"/>
      <c r="J19" s="2" t="s">
        <v>284</v>
      </c>
      <c r="K19" s="147">
        <f>AVERAGE(K12:N12)</f>
        <v>0.43054713294252411</v>
      </c>
      <c r="L19" s="148" t="s">
        <v>300</v>
      </c>
      <c r="M19" s="149">
        <f>K19</f>
        <v>0.43054713294252411</v>
      </c>
      <c r="T19" s="2" t="s">
        <v>284</v>
      </c>
      <c r="U19" s="147">
        <f>AVERAGE(U12:X12)</f>
        <v>7.4666669963699667E-2</v>
      </c>
      <c r="V19" s="150" t="s">
        <v>300</v>
      </c>
      <c r="W19" s="151">
        <f>U19</f>
        <v>7.4666669963699667E-2</v>
      </c>
      <c r="AD19" s="2" t="s">
        <v>284</v>
      </c>
      <c r="AE19" s="147">
        <f>AVERAGE(AE12:AH12)</f>
        <v>0.52366855122746991</v>
      </c>
      <c r="AF19" s="150" t="s">
        <v>300</v>
      </c>
      <c r="AG19" s="152">
        <v>0.52366855122746991</v>
      </c>
      <c r="AN19" s="2" t="s">
        <v>284</v>
      </c>
      <c r="AO19" s="147">
        <f>AVERAGE(AO12:AR12)</f>
        <v>0.16503267973856209</v>
      </c>
      <c r="AP19" s="150" t="s">
        <v>300</v>
      </c>
      <c r="AQ19" s="153">
        <f>AO19</f>
        <v>0.16503267973856209</v>
      </c>
    </row>
    <row r="20" spans="1:47" x14ac:dyDescent="0.3">
      <c r="A20" s="2" t="s">
        <v>174</v>
      </c>
      <c r="B20" s="147">
        <f>AVERAGE(B12:E12)</f>
        <v>0.53964376267748482</v>
      </c>
      <c r="C20" s="148" t="s">
        <v>300</v>
      </c>
      <c r="D20" s="149">
        <f>B20</f>
        <v>0.53964376267748482</v>
      </c>
      <c r="E20" s="154"/>
      <c r="F20" s="155"/>
      <c r="I20" s="102"/>
      <c r="J20" s="2" t="s">
        <v>285</v>
      </c>
      <c r="K20" s="147">
        <f>AVERAGE(K13:N13)</f>
        <v>0.43054713294252411</v>
      </c>
      <c r="L20" s="148" t="s">
        <v>300</v>
      </c>
      <c r="M20" s="149">
        <f t="shared" ref="M20:M22" si="11">K20</f>
        <v>0.43054713294252411</v>
      </c>
      <c r="T20" s="2" t="s">
        <v>285</v>
      </c>
      <c r="U20" s="147">
        <f>AVERAGE(U13:X13)</f>
        <v>7.2191422438947189E-2</v>
      </c>
      <c r="V20" s="150" t="s">
        <v>300</v>
      </c>
      <c r="W20" s="151">
        <f>U20</f>
        <v>7.2191422438947189E-2</v>
      </c>
      <c r="AD20" s="2" t="s">
        <v>285</v>
      </c>
      <c r="AE20" s="147">
        <f>AVERAGE(AE13:AH13)</f>
        <v>0.34710559344319236</v>
      </c>
      <c r="AF20" s="150" t="s">
        <v>300</v>
      </c>
      <c r="AG20" s="153">
        <v>0.34710559344319236</v>
      </c>
      <c r="AN20" s="2" t="s">
        <v>285</v>
      </c>
      <c r="AO20" s="147">
        <f>AVERAGE(AO13:AR13)</f>
        <v>0.16503267973856209</v>
      </c>
      <c r="AP20" s="150" t="s">
        <v>300</v>
      </c>
      <c r="AQ20" s="153">
        <f t="shared" ref="AQ20:AQ22" si="12">AO20</f>
        <v>0.16503267973856209</v>
      </c>
    </row>
    <row r="21" spans="1:47" x14ac:dyDescent="0.3">
      <c r="A21" s="2" t="s">
        <v>280</v>
      </c>
      <c r="B21" s="147">
        <f>AVERAGE(B13:E13)</f>
        <v>0.13146424949290061</v>
      </c>
      <c r="C21" s="148" t="s">
        <v>300</v>
      </c>
      <c r="D21" s="156">
        <f t="shared" ref="D21:D23" si="13">B21</f>
        <v>0.13146424949290061</v>
      </c>
      <c r="E21" s="156"/>
      <c r="F21" s="157"/>
      <c r="I21" s="102"/>
      <c r="J21" s="2" t="s">
        <v>286</v>
      </c>
      <c r="K21" s="147">
        <f>AVERAGE(K14:N14)</f>
        <v>8.4012757451204997E-2</v>
      </c>
      <c r="L21" s="148" t="s">
        <v>300</v>
      </c>
      <c r="M21" s="156">
        <f t="shared" si="11"/>
        <v>8.4012757451204997E-2</v>
      </c>
      <c r="T21" s="2" t="s">
        <v>286</v>
      </c>
      <c r="U21" s="147">
        <f>AVERAGE(U14:X14)</f>
        <v>0.5074059603762574</v>
      </c>
      <c r="V21" s="150" t="s">
        <v>300</v>
      </c>
      <c r="W21" s="151">
        <f>U21</f>
        <v>0.5074059603762574</v>
      </c>
      <c r="AD21" s="2" t="s">
        <v>286</v>
      </c>
      <c r="AE21" s="147">
        <f>AVERAGE(AE14:AH14)</f>
        <v>8.61763649777295E-2</v>
      </c>
      <c r="AF21" s="150" t="s">
        <v>300</v>
      </c>
      <c r="AG21" s="153">
        <v>8.61763649777295E-2</v>
      </c>
      <c r="AN21" s="2" t="s">
        <v>286</v>
      </c>
      <c r="AO21" s="147">
        <f>AVERAGE(AO14:AR14)</f>
        <v>0.62516339869281046</v>
      </c>
      <c r="AP21" s="150" t="s">
        <v>300</v>
      </c>
      <c r="AQ21" s="152">
        <f t="shared" si="12"/>
        <v>0.62516339869281046</v>
      </c>
    </row>
    <row r="22" spans="1:47" x14ac:dyDescent="0.3">
      <c r="A22" s="2" t="s">
        <v>281</v>
      </c>
      <c r="B22" s="147">
        <f>AVERAGE(B14:E14)</f>
        <v>0.27154792089249491</v>
      </c>
      <c r="C22" s="148" t="s">
        <v>300</v>
      </c>
      <c r="D22" s="156">
        <f t="shared" si="13"/>
        <v>0.27154792089249491</v>
      </c>
      <c r="E22" s="154"/>
      <c r="F22" s="155"/>
      <c r="I22" s="102"/>
      <c r="J22" s="2" t="s">
        <v>287</v>
      </c>
      <c r="K22" s="147">
        <f>AVERAGE(K15:N15)</f>
        <v>5.4892976663746831E-2</v>
      </c>
      <c r="L22" s="148" t="s">
        <v>300</v>
      </c>
      <c r="M22" s="156">
        <f t="shared" si="11"/>
        <v>5.4892976663746831E-2</v>
      </c>
      <c r="T22" s="2" t="s">
        <v>287</v>
      </c>
      <c r="U22" s="147">
        <f>AVERAGE(U15:X15)</f>
        <v>0.34573594722109574</v>
      </c>
      <c r="V22" s="150" t="s">
        <v>300</v>
      </c>
      <c r="W22" s="151">
        <f>U22</f>
        <v>0.34573594722109574</v>
      </c>
      <c r="AD22" s="2" t="s">
        <v>287</v>
      </c>
      <c r="AE22" s="147">
        <f>AVERAGE(AE15:AH15)</f>
        <v>4.3049490351608141E-2</v>
      </c>
      <c r="AF22" s="150" t="s">
        <v>300</v>
      </c>
      <c r="AG22" s="153">
        <v>4.3049490351608141E-2</v>
      </c>
      <c r="AN22" s="2" t="s">
        <v>287</v>
      </c>
      <c r="AO22" s="147">
        <f>AVERAGE(AO15:AR15)</f>
        <v>4.4771241830065367E-2</v>
      </c>
      <c r="AP22" s="150" t="s">
        <v>300</v>
      </c>
      <c r="AQ22" s="153">
        <f t="shared" si="12"/>
        <v>4.4771241830065367E-2</v>
      </c>
    </row>
    <row r="23" spans="1:47" x14ac:dyDescent="0.3">
      <c r="A23" s="2" t="s">
        <v>282</v>
      </c>
      <c r="B23" s="147">
        <f>AVERAGE(B15:E15)</f>
        <v>5.7344066937119673E-2</v>
      </c>
      <c r="C23" s="148" t="s">
        <v>300</v>
      </c>
      <c r="D23" s="156">
        <f t="shared" si="13"/>
        <v>5.7344066937119673E-2</v>
      </c>
      <c r="E23" s="154"/>
      <c r="F23" s="155"/>
      <c r="I23" s="102"/>
      <c r="J23" s="2"/>
      <c r="K23" s="147"/>
      <c r="L23" s="148"/>
      <c r="M23" s="154"/>
      <c r="T23" s="2"/>
      <c r="U23" s="158"/>
      <c r="V23" s="150"/>
      <c r="W23" s="153"/>
      <c r="AD23" s="2"/>
      <c r="AE23" s="158"/>
      <c r="AF23" s="150"/>
      <c r="AG23" s="153"/>
      <c r="AN23" s="2"/>
      <c r="AO23" s="158"/>
      <c r="AP23" s="150"/>
      <c r="AQ23" s="153"/>
    </row>
    <row r="24" spans="1:47" x14ac:dyDescent="0.3">
      <c r="B24" s="145" t="s">
        <v>298</v>
      </c>
      <c r="D24" s="156"/>
      <c r="H24" s="205"/>
      <c r="I24" s="32"/>
      <c r="K24" s="36"/>
    </row>
    <row r="25" spans="1:47" x14ac:dyDescent="0.3">
      <c r="I25" s="102"/>
    </row>
    <row r="26" spans="1:47" x14ac:dyDescent="0.3">
      <c r="A26" s="135" t="s">
        <v>301</v>
      </c>
      <c r="I26" s="102"/>
      <c r="J26" s="135" t="s">
        <v>301</v>
      </c>
      <c r="T26" s="135" t="s">
        <v>301</v>
      </c>
      <c r="AD26" s="135" t="s">
        <v>301</v>
      </c>
      <c r="AN26" s="135" t="s">
        <v>301</v>
      </c>
    </row>
    <row r="27" spans="1:47" x14ac:dyDescent="0.3">
      <c r="A27" s="2" t="s">
        <v>302</v>
      </c>
      <c r="I27" s="102"/>
      <c r="J27" s="2" t="s">
        <v>302</v>
      </c>
      <c r="T27" s="2" t="s">
        <v>302</v>
      </c>
      <c r="AD27" s="2" t="s">
        <v>302</v>
      </c>
      <c r="AN27" s="2" t="s">
        <v>302</v>
      </c>
    </row>
    <row r="28" spans="1:47" x14ac:dyDescent="0.3">
      <c r="A28" s="159" cm="1">
        <f t="array" ref="A28:A31">MMULT(C28:F31,H28:H31)</f>
        <v>2.2815529918864099</v>
      </c>
      <c r="C28" s="160" cm="1">
        <f t="array" ref="C28:F31">_xlfn.ANCHORARRAY(B4)</f>
        <v>1</v>
      </c>
      <c r="D28" s="160">
        <v>4</v>
      </c>
      <c r="E28" s="160">
        <v>3</v>
      </c>
      <c r="F28" s="160">
        <v>7</v>
      </c>
      <c r="H28" s="159" cm="1">
        <f t="array" ref="H28:H31">B20:B23</f>
        <v>0.53964376267748482</v>
      </c>
      <c r="I28" s="102"/>
      <c r="J28" s="159" cm="1">
        <f t="array" ref="J28:J31">MMULT(L28:O31,Q28:Q31)</f>
        <v>1.749421647238506</v>
      </c>
      <c r="L28" cm="1">
        <f t="array" ref="L28:O31">K4:N7</f>
        <v>1</v>
      </c>
      <c r="M28">
        <v>1</v>
      </c>
      <c r="N28">
        <v>6</v>
      </c>
      <c r="O28">
        <v>7</v>
      </c>
      <c r="Q28" s="159" cm="1">
        <f t="array" ref="Q28:Q31">K19:K22</f>
        <v>0.43054713294252411</v>
      </c>
      <c r="T28" s="159" cm="1">
        <f t="array" ref="T28:T31">MMULT(V28:Y31,AA28:AA31)</f>
        <v>0.30057294190957556</v>
      </c>
      <c r="V28" s="204" cm="1">
        <f t="array" ref="V28:Y31">U4:X7</f>
        <v>1</v>
      </c>
      <c r="W28" s="204">
        <v>1</v>
      </c>
      <c r="X28" s="203">
        <v>0.16666666666666666</v>
      </c>
      <c r="Y28" s="204">
        <v>0.2</v>
      </c>
      <c r="AA28" s="5">
        <f>U19</f>
        <v>7.4666669963699667E-2</v>
      </c>
      <c r="AD28" s="159" cm="1">
        <f t="array" ref="AD28:AD31">MMULT(AF28:AI31,AK28:AK31)</f>
        <v>2.2085597061224345</v>
      </c>
      <c r="AF28" cm="1">
        <f t="array" ref="AF28:AI31">AE4:AH7</f>
        <v>1</v>
      </c>
      <c r="AG28">
        <v>2</v>
      </c>
      <c r="AH28">
        <v>7</v>
      </c>
      <c r="AI28">
        <v>9</v>
      </c>
      <c r="AK28" s="159" cm="1">
        <f t="array" ref="AK28:AK31">AE19:AE22</f>
        <v>0.52366855122746991</v>
      </c>
      <c r="AN28" s="159" cm="1">
        <f t="array" ref="AN28:AN31">MMULT(AP28:AS31,AU28:AU31)</f>
        <v>0.67895424836601315</v>
      </c>
      <c r="AP28" cm="1">
        <f t="array" ref="AP28:AS31">AO4:AR7</f>
        <v>1</v>
      </c>
      <c r="AQ28">
        <v>1</v>
      </c>
      <c r="AR28" s="137">
        <v>0.2</v>
      </c>
      <c r="AS28">
        <v>5</v>
      </c>
      <c r="AU28" s="159" cm="1">
        <f t="array" ref="AU28:AU31">AO19:AO22</f>
        <v>0.16503267973856209</v>
      </c>
    </row>
    <row r="29" spans="1:47" x14ac:dyDescent="0.3">
      <c r="A29" s="159">
        <v>0.52892336460446243</v>
      </c>
      <c r="C29" s="161">
        <v>0.25</v>
      </c>
      <c r="D29" s="160">
        <v>1</v>
      </c>
      <c r="E29" s="161">
        <v>0.33333333333333331</v>
      </c>
      <c r="F29" s="160">
        <v>3</v>
      </c>
      <c r="H29" s="159">
        <v>0.13146424949290061</v>
      </c>
      <c r="I29" s="102"/>
      <c r="J29" s="159">
        <v>1.749421647238506</v>
      </c>
      <c r="L29">
        <v>1</v>
      </c>
      <c r="M29">
        <v>1</v>
      </c>
      <c r="N29">
        <v>6</v>
      </c>
      <c r="O29">
        <v>7</v>
      </c>
      <c r="Q29" s="159">
        <v>0.43054713294252411</v>
      </c>
      <c r="T29" s="159">
        <v>0.28904841033553902</v>
      </c>
      <c r="V29" s="204">
        <v>1</v>
      </c>
      <c r="W29" s="204">
        <v>1</v>
      </c>
      <c r="X29" s="203">
        <v>0.16666666666666666</v>
      </c>
      <c r="Y29" s="203">
        <v>0.16666666666666666</v>
      </c>
      <c r="AA29" s="5">
        <f>U20</f>
        <v>7.2191422438947189E-2</v>
      </c>
      <c r="AD29" s="159">
        <v>1.4703939817361693</v>
      </c>
      <c r="AF29" s="137">
        <v>0.5</v>
      </c>
      <c r="AG29">
        <v>1</v>
      </c>
      <c r="AH29">
        <v>6</v>
      </c>
      <c r="AI29">
        <v>8</v>
      </c>
      <c r="AK29" s="159">
        <v>0.34710559344319236</v>
      </c>
      <c r="AN29" s="159">
        <v>0.67895424836601315</v>
      </c>
      <c r="AP29">
        <v>1</v>
      </c>
      <c r="AQ29">
        <v>1</v>
      </c>
      <c r="AR29" s="137">
        <v>0.2</v>
      </c>
      <c r="AS29">
        <v>5</v>
      </c>
      <c r="AU29" s="159">
        <v>0.16503267973856209</v>
      </c>
    </row>
    <row r="30" spans="1:47" x14ac:dyDescent="0.3">
      <c r="A30" s="159">
        <v>1.1325422582826234</v>
      </c>
      <c r="B30" s="148" t="s">
        <v>300</v>
      </c>
      <c r="C30" s="161">
        <v>0.33333333333333331</v>
      </c>
      <c r="D30" s="160">
        <v>3</v>
      </c>
      <c r="E30" s="160">
        <v>1</v>
      </c>
      <c r="F30" s="160">
        <v>5</v>
      </c>
      <c r="G30" s="160" t="s">
        <v>303</v>
      </c>
      <c r="H30" s="159">
        <v>0.27154792089249491</v>
      </c>
      <c r="I30" s="102"/>
      <c r="J30" s="159">
        <v>0.33731442175954007</v>
      </c>
      <c r="K30" s="148" t="s">
        <v>300</v>
      </c>
      <c r="L30" s="137">
        <v>0.16666666666666666</v>
      </c>
      <c r="M30" s="137">
        <v>0.16666666666666666</v>
      </c>
      <c r="N30">
        <v>1</v>
      </c>
      <c r="O30">
        <v>2</v>
      </c>
      <c r="P30" s="160" t="s">
        <v>303</v>
      </c>
      <c r="Q30" s="159">
        <v>8.4012757451204997E-2</v>
      </c>
      <c r="T30" s="159">
        <v>2.0800264092343301</v>
      </c>
      <c r="U30" s="148" t="s">
        <v>300</v>
      </c>
      <c r="V30" s="204">
        <v>6</v>
      </c>
      <c r="W30" s="204">
        <v>6</v>
      </c>
      <c r="X30" s="204">
        <v>1</v>
      </c>
      <c r="Y30" s="204">
        <v>2</v>
      </c>
      <c r="Z30" s="160" t="s">
        <v>303</v>
      </c>
      <c r="AA30" s="5">
        <f>U21</f>
        <v>0.5074059603762574</v>
      </c>
      <c r="AD30" s="159">
        <v>0.34798556130558167</v>
      </c>
      <c r="AE30" s="148" t="s">
        <v>300</v>
      </c>
      <c r="AF30" s="137">
        <v>0.14285714285714285</v>
      </c>
      <c r="AG30" s="137">
        <v>0.16666666666666666</v>
      </c>
      <c r="AH30">
        <v>1</v>
      </c>
      <c r="AI30">
        <v>3</v>
      </c>
      <c r="AJ30" s="160" t="s">
        <v>303</v>
      </c>
      <c r="AK30" s="159">
        <v>8.61763649777295E-2</v>
      </c>
      <c r="AN30" s="159">
        <v>2.6784313725490194</v>
      </c>
      <c r="AO30" s="148" t="s">
        <v>300</v>
      </c>
      <c r="AP30">
        <v>5</v>
      </c>
      <c r="AQ30">
        <v>5</v>
      </c>
      <c r="AR30">
        <v>1</v>
      </c>
      <c r="AS30">
        <v>9</v>
      </c>
      <c r="AT30" s="160" t="s">
        <v>303</v>
      </c>
      <c r="AU30" s="159">
        <v>0.62516339869281046</v>
      </c>
    </row>
    <row r="31" spans="1:47" x14ac:dyDescent="0.3">
      <c r="A31" s="159">
        <v>0.23256703371003573</v>
      </c>
      <c r="C31" s="161">
        <v>0.14285714285714285</v>
      </c>
      <c r="D31" s="161">
        <v>0.33333333333333331</v>
      </c>
      <c r="E31" s="179">
        <v>0.2</v>
      </c>
      <c r="F31" s="160">
        <v>1</v>
      </c>
      <c r="H31" s="159">
        <v>5.7344066937119673E-2</v>
      </c>
      <c r="I31" s="102"/>
      <c r="J31" s="159">
        <v>0.21991282194435624</v>
      </c>
      <c r="L31" s="137">
        <v>0.14285714285714285</v>
      </c>
      <c r="M31" s="137">
        <v>0.14285714285714285</v>
      </c>
      <c r="N31">
        <v>0.5</v>
      </c>
      <c r="O31">
        <v>1</v>
      </c>
      <c r="Q31" s="159">
        <v>5.4892976663746831E-2</v>
      </c>
      <c r="T31" s="159">
        <v>1.4059208118614059</v>
      </c>
      <c r="V31" s="204">
        <v>5</v>
      </c>
      <c r="W31" s="204">
        <v>6</v>
      </c>
      <c r="X31" s="203">
        <v>0.5</v>
      </c>
      <c r="Y31" s="204">
        <v>1</v>
      </c>
      <c r="AA31" s="5">
        <f>U22</f>
        <v>0.34573594722109574</v>
      </c>
      <c r="AD31" s="159">
        <v>0.1733485391054137</v>
      </c>
      <c r="AF31" s="137">
        <v>0.1111111111111111</v>
      </c>
      <c r="AG31" s="137">
        <v>0.125</v>
      </c>
      <c r="AH31" s="137">
        <v>0.33333333333333331</v>
      </c>
      <c r="AI31">
        <v>1</v>
      </c>
      <c r="AK31" s="159">
        <v>4.3049490351608141E-2</v>
      </c>
      <c r="AN31" s="159">
        <v>0.18024691358024691</v>
      </c>
      <c r="AP31" s="137">
        <v>0.2</v>
      </c>
      <c r="AQ31" s="137">
        <v>0.2</v>
      </c>
      <c r="AR31" s="137">
        <v>0.1111111111111111</v>
      </c>
      <c r="AS31">
        <v>1</v>
      </c>
      <c r="AU31" s="159">
        <v>4.4771241830065367E-2</v>
      </c>
    </row>
    <row r="32" spans="1:47" x14ac:dyDescent="0.3">
      <c r="A32" s="2"/>
      <c r="I32" s="102"/>
      <c r="J32" s="159"/>
      <c r="L32" s="137"/>
      <c r="M32" s="137"/>
      <c r="N32" s="137"/>
      <c r="O32" s="137"/>
      <c r="Q32" s="159"/>
      <c r="T32" s="159"/>
      <c r="V32" s="137"/>
      <c r="W32" s="137"/>
      <c r="X32" s="137"/>
      <c r="Y32" s="137"/>
      <c r="AA32" s="159"/>
      <c r="AD32" s="159"/>
      <c r="AF32" s="137"/>
      <c r="AG32" s="137"/>
      <c r="AH32" s="137"/>
      <c r="AI32" s="137"/>
      <c r="AK32" s="159"/>
      <c r="AN32" s="159"/>
      <c r="AP32" s="137"/>
      <c r="AQ32" s="137"/>
      <c r="AR32" s="137"/>
      <c r="AS32" s="137"/>
      <c r="AU32" s="159"/>
    </row>
    <row r="33" spans="1:47" x14ac:dyDescent="0.3">
      <c r="A33" s="2" t="s">
        <v>304</v>
      </c>
      <c r="I33" s="102"/>
      <c r="J33" s="2" t="s">
        <v>304</v>
      </c>
      <c r="T33" s="2" t="s">
        <v>304</v>
      </c>
      <c r="AD33" s="2" t="s">
        <v>304</v>
      </c>
      <c r="AN33" s="2" t="s">
        <v>304</v>
      </c>
    </row>
    <row r="34" spans="1:47" x14ac:dyDescent="0.3">
      <c r="A34" s="2"/>
      <c r="I34" s="102"/>
      <c r="J34" s="159">
        <f>L34*N34</f>
        <v>4.0632523442492534</v>
      </c>
      <c r="L34" s="159" cm="1">
        <f t="array" ref="L34:L37">_xlfn.ANCHORARRAY(J28)</f>
        <v>1.749421647238506</v>
      </c>
      <c r="N34" s="159">
        <f>1/K19</f>
        <v>2.3226260808325834</v>
      </c>
      <c r="T34" s="159">
        <f>V34*X34</f>
        <v>4.0255302942491431</v>
      </c>
      <c r="V34" s="159">
        <f>T28</f>
        <v>0.30057294190957556</v>
      </c>
      <c r="X34" s="159">
        <f>1/U19</f>
        <v>13.392856551472901</v>
      </c>
      <c r="AD34" s="159">
        <f>AF34*AH34</f>
        <v>4.2174763043257215</v>
      </c>
      <c r="AF34" s="159" cm="1">
        <f t="array" ref="AF34:AF37">_xlfn.ANCHORARRAY(AD28)</f>
        <v>2.2085597061224345</v>
      </c>
      <c r="AH34" s="159">
        <f>1/AE19</f>
        <v>1.9096048400386418</v>
      </c>
      <c r="AN34" s="159">
        <f>AP34*AR34</f>
        <v>4.1140594059405942</v>
      </c>
      <c r="AP34" s="159" cm="1">
        <f t="array" ref="AP34:AP37">_xlfn.ANCHORARRAY(AN28)</f>
        <v>0.67895424836601315</v>
      </c>
      <c r="AR34" s="159">
        <f>1/AO19</f>
        <v>6.0594059405940595</v>
      </c>
    </row>
    <row r="35" spans="1:47" x14ac:dyDescent="0.3">
      <c r="A35" s="159">
        <f>C35*E35</f>
        <v>4.2278872650474195</v>
      </c>
      <c r="C35" s="159" cm="1">
        <f t="array" ref="C35:C38">_xlfn.ANCHORARRAY(A28)</f>
        <v>2.2815529918864099</v>
      </c>
      <c r="E35" s="159">
        <f>1/H28</f>
        <v>1.8530743226576392</v>
      </c>
      <c r="I35" s="102"/>
      <c r="J35" s="159">
        <f t="shared" ref="J35:J37" si="14">L35*N35</f>
        <v>4.0632523442492534</v>
      </c>
      <c r="L35" s="159">
        <v>1.749421647238506</v>
      </c>
      <c r="N35" s="159">
        <f>1/K20</f>
        <v>2.3226260808325834</v>
      </c>
      <c r="T35" s="159">
        <f t="shared" ref="T35:T37" si="15">V35*X35</f>
        <v>4.0039162627663885</v>
      </c>
      <c r="V35" s="159">
        <f>T29</f>
        <v>0.28904841033553902</v>
      </c>
      <c r="X35" s="159">
        <f>1/U20</f>
        <v>13.852061175906421</v>
      </c>
      <c r="AD35" s="159">
        <f t="shared" ref="AD35:AD37" si="16">AF35*AH35</f>
        <v>4.2361575541041105</v>
      </c>
      <c r="AF35" s="159">
        <v>1.4703939817361693</v>
      </c>
      <c r="AH35" s="159">
        <f>1/AE20</f>
        <v>2.8809676907832977</v>
      </c>
      <c r="AN35" s="159">
        <f t="shared" ref="AN35:AN37" si="17">AP35*AR35</f>
        <v>4.1140594059405942</v>
      </c>
      <c r="AP35" s="159">
        <v>0.67895424836601315</v>
      </c>
      <c r="AR35" s="159">
        <f>1/AO20</f>
        <v>6.0594059405940595</v>
      </c>
    </row>
    <row r="36" spans="1:47" x14ac:dyDescent="0.3">
      <c r="A36" s="159">
        <f t="shared" ref="A36:A38" si="18">C36*E36</f>
        <v>4.0233247186568812</v>
      </c>
      <c r="C36" s="159">
        <v>0.52892336460446243</v>
      </c>
      <c r="E36" s="159">
        <f t="shared" ref="E36:E38" si="19">1/H29</f>
        <v>7.6066307293223652</v>
      </c>
      <c r="I36" s="102"/>
      <c r="J36" s="159">
        <f t="shared" si="14"/>
        <v>4.0150380965111623</v>
      </c>
      <c r="K36" s="148" t="s">
        <v>300</v>
      </c>
      <c r="L36" s="159">
        <v>0.33731442175954007</v>
      </c>
      <c r="M36" s="160" t="s">
        <v>303</v>
      </c>
      <c r="N36" s="159">
        <f>1/K21</f>
        <v>11.902954150514637</v>
      </c>
      <c r="T36" s="159">
        <f t="shared" si="15"/>
        <v>4.0993338109231621</v>
      </c>
      <c r="U36" s="148" t="s">
        <v>300</v>
      </c>
      <c r="V36" s="159">
        <f>T30</f>
        <v>2.0800264092343301</v>
      </c>
      <c r="W36" s="160" t="s">
        <v>303</v>
      </c>
      <c r="X36" s="159">
        <f>1/U21</f>
        <v>1.9708085400858688</v>
      </c>
      <c r="AD36" s="159">
        <f t="shared" si="16"/>
        <v>4.0380626566868001</v>
      </c>
      <c r="AE36" s="148" t="s">
        <v>300</v>
      </c>
      <c r="AF36" s="159">
        <v>0.34798556130558167</v>
      </c>
      <c r="AG36" s="160" t="s">
        <v>303</v>
      </c>
      <c r="AH36" s="159">
        <f>1/AE21</f>
        <v>11.604109784143592</v>
      </c>
      <c r="AN36" s="159">
        <f t="shared" si="17"/>
        <v>4.284370099320439</v>
      </c>
      <c r="AO36" s="148" t="s">
        <v>300</v>
      </c>
      <c r="AP36" s="159">
        <v>2.6784313725490194</v>
      </c>
      <c r="AQ36" s="160" t="s">
        <v>303</v>
      </c>
      <c r="AR36" s="159">
        <f>1/AO21</f>
        <v>1.59958180867747</v>
      </c>
    </row>
    <row r="37" spans="1:47" x14ac:dyDescent="0.3">
      <c r="A37" s="159">
        <f t="shared" si="18"/>
        <v>4.1706902213071775</v>
      </c>
      <c r="B37" s="148" t="s">
        <v>300</v>
      </c>
      <c r="C37" s="159">
        <v>1.1325422582826234</v>
      </c>
      <c r="D37" s="160" t="s">
        <v>303</v>
      </c>
      <c r="E37" s="159">
        <f t="shared" si="19"/>
        <v>3.6825912594480785</v>
      </c>
      <c r="I37" s="102"/>
      <c r="J37" s="159">
        <f t="shared" si="14"/>
        <v>4.0062105447743752</v>
      </c>
      <c r="L37" s="159">
        <v>0.21991282194435624</v>
      </c>
      <c r="N37" s="159">
        <f>1/K22</f>
        <v>18.217266775777414</v>
      </c>
      <c r="T37" s="159">
        <f t="shared" si="15"/>
        <v>4.0664582990623455</v>
      </c>
      <c r="V37" s="159">
        <f>T31</f>
        <v>1.4059208118614059</v>
      </c>
      <c r="X37" s="159">
        <f>1/U22</f>
        <v>2.8923807548438316</v>
      </c>
      <c r="AD37" s="159">
        <f t="shared" si="16"/>
        <v>4.026726859936872</v>
      </c>
      <c r="AF37" s="159">
        <v>0.1733485391054137</v>
      </c>
      <c r="AH37" s="159">
        <f>1/AE22</f>
        <v>23.229078714578659</v>
      </c>
      <c r="AN37" s="159">
        <f t="shared" si="17"/>
        <v>4.025952960259529</v>
      </c>
      <c r="AP37" s="159">
        <v>0.18024691358024691</v>
      </c>
      <c r="AR37" s="159">
        <f>1/AO22</f>
        <v>22.335766423357661</v>
      </c>
    </row>
    <row r="38" spans="1:47" x14ac:dyDescent="0.3">
      <c r="A38" s="159">
        <f t="shared" si="18"/>
        <v>4.0556424776264279</v>
      </c>
      <c r="C38" s="159">
        <v>0.23256703371003573</v>
      </c>
      <c r="E38" s="159">
        <f t="shared" si="19"/>
        <v>17.438595715517433</v>
      </c>
      <c r="I38" s="102"/>
      <c r="J38" s="159"/>
      <c r="L38" s="159"/>
      <c r="N38" s="159"/>
      <c r="T38" s="159"/>
      <c r="V38" s="159"/>
      <c r="X38" s="159"/>
      <c r="AD38" s="159"/>
      <c r="AF38" s="159"/>
      <c r="AH38" s="159"/>
      <c r="AN38" s="159"/>
      <c r="AP38" s="159"/>
      <c r="AR38" s="159"/>
    </row>
    <row r="39" spans="1:47" x14ac:dyDescent="0.3">
      <c r="A39" s="2"/>
      <c r="I39" s="102"/>
    </row>
    <row r="40" spans="1:47" x14ac:dyDescent="0.3">
      <c r="A40" s="2" t="s">
        <v>305</v>
      </c>
      <c r="I40" s="102"/>
      <c r="J40" s="2" t="s">
        <v>305</v>
      </c>
      <c r="T40" s="2" t="s">
        <v>305</v>
      </c>
      <c r="AD40" s="2" t="s">
        <v>305</v>
      </c>
      <c r="AN40" s="2" t="s">
        <v>305</v>
      </c>
    </row>
    <row r="41" spans="1:47" x14ac:dyDescent="0.3">
      <c r="A41" s="5">
        <f>AVERAGE(A35:A38)</f>
        <v>4.1193861706594763</v>
      </c>
      <c r="B41" s="146" t="s">
        <v>299</v>
      </c>
      <c r="I41" s="102"/>
      <c r="J41" s="5">
        <f>AVERAGE(J34:J37)</f>
        <v>4.0369383324460113</v>
      </c>
      <c r="T41" s="5">
        <f>AVERAGE(T34:T37)</f>
        <v>4.0488096667502607</v>
      </c>
      <c r="AD41" s="5">
        <f>AVERAGE(AD34:AD37)</f>
        <v>4.1296058437633762</v>
      </c>
      <c r="AN41" s="5">
        <f>AVERAGE(AN34:AN37)</f>
        <v>4.1346104678652891</v>
      </c>
    </row>
    <row r="42" spans="1:47" x14ac:dyDescent="0.3">
      <c r="A42" s="2"/>
      <c r="I42" s="102"/>
      <c r="J42" s="2"/>
      <c r="T42" s="2"/>
      <c r="AD42" s="2"/>
      <c r="AN42" s="2"/>
    </row>
    <row r="43" spans="1:47" x14ac:dyDescent="0.3">
      <c r="A43" s="135" t="s">
        <v>306</v>
      </c>
      <c r="D43" s="135" t="s">
        <v>307</v>
      </c>
      <c r="E43" s="135"/>
      <c r="F43" s="135"/>
      <c r="I43" s="102"/>
      <c r="J43" s="135" t="s">
        <v>306</v>
      </c>
      <c r="N43" s="135" t="s">
        <v>307</v>
      </c>
      <c r="O43" s="135"/>
      <c r="P43" s="135"/>
      <c r="T43" s="135" t="s">
        <v>306</v>
      </c>
      <c r="X43" s="135" t="s">
        <v>307</v>
      </c>
      <c r="Y43" s="135"/>
      <c r="Z43" s="135"/>
      <c r="AD43" s="135" t="s">
        <v>306</v>
      </c>
      <c r="AH43" s="135" t="s">
        <v>307</v>
      </c>
      <c r="AI43" s="135"/>
      <c r="AJ43" s="135"/>
      <c r="AN43" s="135" t="s">
        <v>306</v>
      </c>
      <c r="AR43" s="135" t="s">
        <v>307</v>
      </c>
      <c r="AS43" s="135"/>
      <c r="AT43" s="135"/>
    </row>
    <row r="44" spans="1:47" x14ac:dyDescent="0.3">
      <c r="I44" s="102"/>
    </row>
    <row r="45" spans="1:47" x14ac:dyDescent="0.3">
      <c r="A45" s="2" t="s">
        <v>308</v>
      </c>
      <c r="B45" s="143">
        <f>(A41-4)/(4-1)</f>
        <v>3.9795390219825443E-2</v>
      </c>
      <c r="D45" s="2" t="s">
        <v>309</v>
      </c>
      <c r="E45" s="162">
        <f>B45/0.9</f>
        <v>4.421710024425049E-2</v>
      </c>
      <c r="F45" s="124" t="s">
        <v>310</v>
      </c>
      <c r="G45" s="163" t="s">
        <v>311</v>
      </c>
      <c r="I45" s="102"/>
      <c r="J45" s="2" t="s">
        <v>308</v>
      </c>
      <c r="K45" s="143">
        <f>(J41-4)/(4-1)</f>
        <v>1.2312777482003767E-2</v>
      </c>
      <c r="N45" s="2" t="s">
        <v>309</v>
      </c>
      <c r="O45" s="164">
        <f>K45/0.9</f>
        <v>1.3680863868893074E-2</v>
      </c>
      <c r="P45" s="124" t="s">
        <v>310</v>
      </c>
      <c r="Q45" s="163" t="s">
        <v>311</v>
      </c>
      <c r="T45" s="2" t="s">
        <v>308</v>
      </c>
      <c r="U45" s="143">
        <f>(T41-4)/(4-1)</f>
        <v>1.6269888916753555E-2</v>
      </c>
      <c r="X45" s="2" t="s">
        <v>309</v>
      </c>
      <c r="Y45" s="164">
        <f>U45/0.9</f>
        <v>1.8077654351948393E-2</v>
      </c>
      <c r="Z45" s="124" t="s">
        <v>310</v>
      </c>
      <c r="AA45" s="163" t="s">
        <v>311</v>
      </c>
      <c r="AD45" s="2" t="s">
        <v>308</v>
      </c>
      <c r="AE45" s="143">
        <f>(AD41-4)/(4-1)</f>
        <v>4.3201947921125416E-2</v>
      </c>
      <c r="AH45" s="2" t="s">
        <v>309</v>
      </c>
      <c r="AI45" s="164">
        <f>AE45/0.9</f>
        <v>4.8002164356806015E-2</v>
      </c>
      <c r="AJ45" s="124" t="s">
        <v>310</v>
      </c>
      <c r="AK45" s="163" t="s">
        <v>311</v>
      </c>
      <c r="AN45" s="2" t="s">
        <v>308</v>
      </c>
      <c r="AO45" s="143">
        <f>(AN41-4)/(4-1)</f>
        <v>4.4870155955096358E-2</v>
      </c>
      <c r="AR45" s="2" t="s">
        <v>309</v>
      </c>
      <c r="AS45" s="164">
        <f>AO45/0.9</f>
        <v>4.9855728838995951E-2</v>
      </c>
      <c r="AT45" s="124" t="s">
        <v>310</v>
      </c>
      <c r="AU45" s="163" t="s">
        <v>311</v>
      </c>
    </row>
    <row r="46" spans="1:47" x14ac:dyDescent="0.3">
      <c r="D46" s="2" t="s">
        <v>312</v>
      </c>
      <c r="E46">
        <v>0.9</v>
      </c>
      <c r="I46" s="102"/>
      <c r="J46" s="165"/>
    </row>
    <row r="48" spans="1:47" x14ac:dyDescent="0.3">
      <c r="A48" s="141"/>
      <c r="B48" s="141"/>
      <c r="C48" s="141"/>
      <c r="D48" s="141"/>
      <c r="E48" s="141"/>
      <c r="F48" s="141"/>
      <c r="G48" s="141"/>
      <c r="H48" s="141"/>
      <c r="I48" s="141"/>
      <c r="J48" s="141"/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</row>
    <row r="49" spans="1:11" ht="18" x14ac:dyDescent="0.35">
      <c r="A49" s="166" t="s">
        <v>313</v>
      </c>
    </row>
    <row r="50" spans="1:11" x14ac:dyDescent="0.3">
      <c r="B50" s="2" t="s">
        <v>284</v>
      </c>
      <c r="C50" s="167">
        <f>K19</f>
        <v>0.43054713294252411</v>
      </c>
      <c r="D50" s="167" cm="1">
        <f t="array" ref="D50:D53">U19:U22</f>
        <v>7.4666669963699667E-2</v>
      </c>
      <c r="E50" s="167" cm="1">
        <f t="array" ref="E50:E53">AE19:AE22</f>
        <v>0.52366855122746991</v>
      </c>
      <c r="F50" s="167" cm="1">
        <f t="array" ref="F50:F53">AO19:AO22</f>
        <v>0.16503267973856209</v>
      </c>
      <c r="H50" s="167" cm="1">
        <f t="array" ref="H50:H53">B20:B23</f>
        <v>0.53964376267748482</v>
      </c>
      <c r="J50" s="168" cm="1">
        <f t="array" ref="J50:J53">MMULT(C50:F53,_xlfn.ANCHORARRAY(H50))</f>
        <v>0.39382282391636364</v>
      </c>
      <c r="K50" s="2" t="s">
        <v>320</v>
      </c>
    </row>
    <row r="51" spans="1:11" x14ac:dyDescent="0.3">
      <c r="B51" s="2" t="s">
        <v>285</v>
      </c>
      <c r="C51" s="169">
        <f>K20</f>
        <v>0.43054713294252411</v>
      </c>
      <c r="D51" s="167">
        <v>7.2191422438947189E-2</v>
      </c>
      <c r="E51" s="167">
        <v>0.34710559344319236</v>
      </c>
      <c r="F51" s="167">
        <v>0.16503267973856209</v>
      </c>
      <c r="H51" s="167">
        <v>0.13146424949290061</v>
      </c>
      <c r="J51" s="168">
        <v>0.34555211326526303</v>
      </c>
      <c r="K51" s="2" t="s">
        <v>319</v>
      </c>
    </row>
    <row r="52" spans="1:11" x14ac:dyDescent="0.3">
      <c r="B52" s="2" t="s">
        <v>286</v>
      </c>
      <c r="C52" s="169">
        <f>K21</f>
        <v>8.4012757451204997E-2</v>
      </c>
      <c r="D52" s="167">
        <v>0.5074059603762574</v>
      </c>
      <c r="E52" s="167">
        <v>8.61763649777295E-2</v>
      </c>
      <c r="F52" s="167">
        <v>0.62516339869281046</v>
      </c>
      <c r="G52" s="160" t="s">
        <v>303</v>
      </c>
      <c r="H52" s="167">
        <v>0.27154792089249491</v>
      </c>
      <c r="I52" s="170" t="s">
        <v>300</v>
      </c>
      <c r="J52" s="168">
        <v>0.17129312883402134</v>
      </c>
    </row>
    <row r="53" spans="1:11" x14ac:dyDescent="0.3">
      <c r="B53" s="2" t="s">
        <v>287</v>
      </c>
      <c r="C53" s="169">
        <f>K22</f>
        <v>5.4892976663746831E-2</v>
      </c>
      <c r="D53" s="167">
        <v>0.34573594722109574</v>
      </c>
      <c r="E53" s="167">
        <v>4.3049490351608141E-2</v>
      </c>
      <c r="F53" s="167">
        <v>4.4771241830065367E-2</v>
      </c>
      <c r="H53" s="167">
        <v>5.7344066937119673E-2</v>
      </c>
      <c r="J53" s="168">
        <v>8.9331933984352102E-2</v>
      </c>
    </row>
    <row r="54" spans="1:11" x14ac:dyDescent="0.3">
      <c r="B54" s="2"/>
      <c r="C54" s="171"/>
      <c r="D54" s="160"/>
      <c r="E54" s="160"/>
      <c r="F54" s="160"/>
      <c r="J54" s="172"/>
    </row>
    <row r="61" spans="1:11" x14ac:dyDescent="0.3">
      <c r="A61" s="137"/>
      <c r="C61" s="137"/>
      <c r="E61" s="160"/>
      <c r="H61" s="170"/>
      <c r="J61" s="160"/>
    </row>
    <row r="62" spans="1:11" x14ac:dyDescent="0.3">
      <c r="A62" s="137"/>
    </row>
    <row r="63" spans="1:11" x14ac:dyDescent="0.3">
      <c r="A63" s="137"/>
      <c r="B63" s="137"/>
      <c r="C63" s="140"/>
    </row>
    <row r="64" spans="1:11" x14ac:dyDescent="0.3">
      <c r="A64" s="2"/>
      <c r="C64" s="2"/>
      <c r="D64" s="2"/>
      <c r="E64" s="2"/>
      <c r="F64" s="2"/>
      <c r="G64" s="2"/>
    </row>
    <row r="66" spans="1:13" x14ac:dyDescent="0.3">
      <c r="C66" s="173"/>
      <c r="D66" s="173"/>
      <c r="E66" s="173"/>
      <c r="F66" s="173"/>
      <c r="G66" s="173"/>
      <c r="I66" s="159"/>
    </row>
    <row r="67" spans="1:13" x14ac:dyDescent="0.3">
      <c r="C67" s="52"/>
      <c r="D67" s="52"/>
      <c r="E67" s="52"/>
      <c r="F67" s="52"/>
      <c r="G67" s="52"/>
      <c r="I67" s="159"/>
    </row>
    <row r="68" spans="1:13" x14ac:dyDescent="0.3">
      <c r="C68" s="52"/>
      <c r="D68" s="52"/>
      <c r="E68" s="52"/>
      <c r="F68" s="52"/>
      <c r="G68" s="52"/>
      <c r="I68" s="159"/>
    </row>
    <row r="69" spans="1:13" x14ac:dyDescent="0.3">
      <c r="C69" s="52"/>
      <c r="D69" s="52"/>
      <c r="E69" s="52"/>
      <c r="F69" s="52"/>
      <c r="G69" s="52"/>
      <c r="I69" s="159"/>
    </row>
    <row r="71" spans="1:13" x14ac:dyDescent="0.3">
      <c r="C71" s="2"/>
      <c r="D71" s="2"/>
      <c r="E71" s="2"/>
      <c r="F71" s="2"/>
      <c r="G71" s="2"/>
    </row>
    <row r="73" spans="1:13" x14ac:dyDescent="0.3">
      <c r="A73" s="2"/>
    </row>
    <row r="74" spans="1:13" x14ac:dyDescent="0.3">
      <c r="D74" s="173"/>
      <c r="E74" s="52"/>
      <c r="F74" s="52"/>
      <c r="G74" s="52"/>
      <c r="I74" s="159"/>
      <c r="L74" s="174"/>
      <c r="M74" s="2"/>
    </row>
    <row r="75" spans="1:13" x14ac:dyDescent="0.3">
      <c r="D75" s="173"/>
      <c r="E75" s="52"/>
      <c r="F75" s="52"/>
      <c r="G75" s="52"/>
      <c r="I75" s="159"/>
      <c r="K75" s="148"/>
      <c r="L75" s="174"/>
      <c r="M75" s="2"/>
    </row>
    <row r="76" spans="1:13" x14ac:dyDescent="0.3">
      <c r="D76" s="173"/>
      <c r="E76" s="52"/>
      <c r="F76" s="52"/>
      <c r="G76" s="52"/>
      <c r="I76" s="159"/>
      <c r="L76" s="174"/>
    </row>
    <row r="77" spans="1:13" x14ac:dyDescent="0.3">
      <c r="D77" s="173"/>
      <c r="E77" s="52"/>
      <c r="F77" s="52"/>
      <c r="G77" s="52"/>
      <c r="I77" s="159"/>
      <c r="L77" s="174"/>
    </row>
    <row r="78" spans="1:13" x14ac:dyDescent="0.3">
      <c r="D78" s="173"/>
      <c r="E78" s="52"/>
      <c r="F78" s="52"/>
      <c r="G78" s="52"/>
      <c r="L78" s="174"/>
    </row>
  </sheetData>
  <pageMargins left="0.511811024" right="0.511811024" top="0.78740157499999996" bottom="0.78740157499999996" header="0.31496062000000002" footer="0.31496062000000002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296AC-11F2-482D-9322-F93470B557F5}">
  <dimension ref="A1:AU78"/>
  <sheetViews>
    <sheetView topLeftCell="A34" workbookViewId="0">
      <selection activeCell="A49" sqref="A49"/>
    </sheetView>
  </sheetViews>
  <sheetFormatPr defaultRowHeight="14.4" x14ac:dyDescent="0.3"/>
  <cols>
    <col min="1" max="1" width="17.109375" customWidth="1"/>
    <col min="2" max="2" width="16.77734375" bestFit="1" customWidth="1"/>
    <col min="3" max="3" width="16.6640625" customWidth="1"/>
    <col min="4" max="4" width="14.44140625" customWidth="1"/>
    <col min="5" max="5" width="16.44140625" bestFit="1" customWidth="1"/>
    <col min="6" max="6" width="10.88671875" customWidth="1"/>
    <col min="7" max="7" width="9.5546875" bestFit="1" customWidth="1"/>
    <col min="8" max="8" width="10.6640625" bestFit="1" customWidth="1"/>
    <col min="9" max="9" width="9.5546875" bestFit="1" customWidth="1"/>
    <col min="10" max="10" width="17.33203125" customWidth="1"/>
    <col min="11" max="11" width="9.5546875" bestFit="1" customWidth="1"/>
    <col min="12" max="12" width="9.5546875" customWidth="1"/>
    <col min="13" max="13" width="10.44140625" customWidth="1"/>
    <col min="14" max="14" width="10.88671875" customWidth="1"/>
    <col min="15" max="15" width="10.6640625" bestFit="1" customWidth="1"/>
    <col min="16" max="16" width="10.44140625" customWidth="1"/>
    <col min="17" max="17" width="10.88671875" customWidth="1"/>
    <col min="18" max="18" width="9.5546875" bestFit="1" customWidth="1"/>
    <col min="20" max="20" width="10.88671875" bestFit="1" customWidth="1"/>
    <col min="24" max="24" width="11.77734375" bestFit="1" customWidth="1"/>
    <col min="27" max="27" width="11.77734375" bestFit="1" customWidth="1"/>
    <col min="29" max="29" width="9.77734375" customWidth="1"/>
    <col min="30" max="30" width="14.109375" customWidth="1"/>
    <col min="31" max="31" width="10.77734375" bestFit="1" customWidth="1"/>
    <col min="34" max="34" width="10.88671875" bestFit="1" customWidth="1"/>
    <col min="40" max="40" width="14.21875" customWidth="1"/>
  </cols>
  <sheetData>
    <row r="1" spans="1:45" ht="24" thickBot="1" x14ac:dyDescent="0.5">
      <c r="A1" s="206" t="s">
        <v>322</v>
      </c>
      <c r="B1" s="134"/>
      <c r="C1" s="134"/>
      <c r="D1" s="134"/>
    </row>
    <row r="2" spans="1:45" ht="15" thickTop="1" x14ac:dyDescent="0.3">
      <c r="A2" s="135" t="s">
        <v>279</v>
      </c>
      <c r="U2" s="136"/>
      <c r="V2" s="136"/>
      <c r="W2" s="136"/>
      <c r="X2" s="136"/>
      <c r="Y2" s="136"/>
      <c r="AB2" s="136"/>
      <c r="AC2" s="136"/>
      <c r="AD2" s="136"/>
      <c r="AE2" s="136"/>
      <c r="AF2" s="136"/>
      <c r="AI2" s="136"/>
      <c r="AJ2" s="136"/>
      <c r="AK2" s="136"/>
      <c r="AL2" s="136"/>
      <c r="AM2" s="136"/>
    </row>
    <row r="3" spans="1:45" x14ac:dyDescent="0.3">
      <c r="B3" s="2" t="s">
        <v>174</v>
      </c>
      <c r="C3" s="2" t="s">
        <v>280</v>
      </c>
      <c r="D3" s="2" t="s">
        <v>281</v>
      </c>
      <c r="E3" s="2" t="s">
        <v>282</v>
      </c>
      <c r="F3" s="2"/>
      <c r="I3" s="102" t="s">
        <v>283</v>
      </c>
      <c r="J3" t="s">
        <v>174</v>
      </c>
      <c r="K3" s="2" t="s">
        <v>284</v>
      </c>
      <c r="L3" s="2" t="s">
        <v>285</v>
      </c>
      <c r="M3" s="2" t="s">
        <v>286</v>
      </c>
      <c r="N3" s="2" t="s">
        <v>287</v>
      </c>
      <c r="O3" s="2"/>
      <c r="S3" t="s">
        <v>288</v>
      </c>
      <c r="T3" t="s">
        <v>289</v>
      </c>
      <c r="U3" s="2" t="s">
        <v>284</v>
      </c>
      <c r="V3" s="2" t="s">
        <v>285</v>
      </c>
      <c r="W3" s="2" t="s">
        <v>286</v>
      </c>
      <c r="X3" s="2" t="s">
        <v>287</v>
      </c>
      <c r="Y3" s="2"/>
      <c r="AC3" t="s">
        <v>139</v>
      </c>
      <c r="AD3" t="s">
        <v>281</v>
      </c>
      <c r="AE3" s="2" t="s">
        <v>284</v>
      </c>
      <c r="AF3" s="2" t="s">
        <v>285</v>
      </c>
      <c r="AG3" s="2" t="s">
        <v>286</v>
      </c>
      <c r="AH3" s="2" t="s">
        <v>287</v>
      </c>
      <c r="AI3" s="2"/>
      <c r="AN3" t="s">
        <v>290</v>
      </c>
      <c r="AO3" s="2" t="s">
        <v>284</v>
      </c>
      <c r="AP3" s="2" t="s">
        <v>285</v>
      </c>
      <c r="AQ3" s="2" t="s">
        <v>286</v>
      </c>
      <c r="AR3" s="2" t="s">
        <v>287</v>
      </c>
      <c r="AS3" s="2"/>
    </row>
    <row r="4" spans="1:45" x14ac:dyDescent="0.3">
      <c r="A4" s="2" t="s">
        <v>174</v>
      </c>
      <c r="B4" cm="1">
        <f t="array" ref="B4:E7">AHP!R19:U22</f>
        <v>1</v>
      </c>
      <c r="C4">
        <v>6</v>
      </c>
      <c r="D4">
        <v>3</v>
      </c>
      <c r="E4">
        <v>7</v>
      </c>
      <c r="F4" s="137"/>
      <c r="I4" s="102">
        <f>AIC!O8</f>
        <v>12.8</v>
      </c>
      <c r="J4" s="2" t="s">
        <v>284</v>
      </c>
      <c r="K4">
        <v>1</v>
      </c>
      <c r="L4" s="137">
        <v>0.5</v>
      </c>
      <c r="M4">
        <v>7</v>
      </c>
      <c r="N4">
        <v>6</v>
      </c>
      <c r="S4">
        <f>AIC!Q8</f>
        <v>83.5</v>
      </c>
      <c r="T4" s="2" t="s">
        <v>284</v>
      </c>
      <c r="U4" s="204">
        <v>1</v>
      </c>
      <c r="V4" s="204">
        <v>1</v>
      </c>
      <c r="W4" s="203">
        <v>0.16666666666666666</v>
      </c>
      <c r="X4" s="203">
        <v>0.2</v>
      </c>
      <c r="AC4" s="132">
        <f>AIC!L8</f>
        <v>386.12109850892898</v>
      </c>
      <c r="AD4" s="2" t="s">
        <v>284</v>
      </c>
      <c r="AE4">
        <v>1</v>
      </c>
      <c r="AF4">
        <v>2</v>
      </c>
      <c r="AG4">
        <v>7</v>
      </c>
      <c r="AH4">
        <v>9</v>
      </c>
      <c r="AN4" s="2" t="s">
        <v>284</v>
      </c>
      <c r="AO4">
        <v>1</v>
      </c>
      <c r="AP4">
        <v>1</v>
      </c>
      <c r="AQ4" s="137">
        <v>0.2</v>
      </c>
      <c r="AR4">
        <v>5</v>
      </c>
    </row>
    <row r="5" spans="1:45" x14ac:dyDescent="0.3">
      <c r="A5" s="2" t="s">
        <v>280</v>
      </c>
      <c r="B5" s="137">
        <v>0.16666666666666666</v>
      </c>
      <c r="C5">
        <v>1</v>
      </c>
      <c r="D5" s="137">
        <v>0.33333333333333331</v>
      </c>
      <c r="E5">
        <v>3</v>
      </c>
      <c r="I5" s="102">
        <f>AIC!O10</f>
        <v>11</v>
      </c>
      <c r="J5" s="2" t="s">
        <v>285</v>
      </c>
      <c r="K5">
        <v>2</v>
      </c>
      <c r="L5">
        <v>1</v>
      </c>
      <c r="M5">
        <v>7</v>
      </c>
      <c r="N5">
        <v>6</v>
      </c>
      <c r="S5">
        <f>AIC!Q10</f>
        <v>83.5</v>
      </c>
      <c r="T5" s="2" t="s">
        <v>285</v>
      </c>
      <c r="U5" s="204">
        <v>1</v>
      </c>
      <c r="V5" s="204">
        <v>1</v>
      </c>
      <c r="W5" s="203">
        <v>0.16666666666666666</v>
      </c>
      <c r="X5" s="203">
        <v>0.2</v>
      </c>
      <c r="AC5" s="132">
        <f>AIC!L10</f>
        <v>393.01661542795</v>
      </c>
      <c r="AD5" s="2" t="s">
        <v>285</v>
      </c>
      <c r="AE5" s="137">
        <v>0.5</v>
      </c>
      <c r="AF5">
        <v>1</v>
      </c>
      <c r="AG5">
        <v>6</v>
      </c>
      <c r="AH5">
        <v>8</v>
      </c>
      <c r="AN5" s="2" t="s">
        <v>285</v>
      </c>
      <c r="AO5">
        <v>1</v>
      </c>
      <c r="AP5">
        <v>1</v>
      </c>
      <c r="AQ5" s="137">
        <v>0.2</v>
      </c>
      <c r="AR5">
        <v>5</v>
      </c>
    </row>
    <row r="6" spans="1:45" x14ac:dyDescent="0.3">
      <c r="A6" s="2" t="s">
        <v>281</v>
      </c>
      <c r="B6" s="137">
        <v>0.33333333333333331</v>
      </c>
      <c r="C6">
        <v>3</v>
      </c>
      <c r="D6">
        <v>1</v>
      </c>
      <c r="E6">
        <v>5</v>
      </c>
      <c r="I6" s="102">
        <f>AIC!O12</f>
        <v>37.6</v>
      </c>
      <c r="J6" s="2" t="s">
        <v>286</v>
      </c>
      <c r="K6" s="137">
        <v>0.14285714285714285</v>
      </c>
      <c r="L6" s="137">
        <v>0.14285714285714285</v>
      </c>
      <c r="M6">
        <v>1</v>
      </c>
      <c r="N6" s="137">
        <v>0.5</v>
      </c>
      <c r="S6">
        <f>AIC!Q12</f>
        <v>55</v>
      </c>
      <c r="T6" s="2" t="s">
        <v>286</v>
      </c>
      <c r="U6" s="204">
        <v>6</v>
      </c>
      <c r="V6" s="204">
        <v>6</v>
      </c>
      <c r="W6" s="204">
        <v>1</v>
      </c>
      <c r="X6" s="204">
        <v>2</v>
      </c>
      <c r="Z6" s="138"/>
      <c r="AA6" s="139"/>
      <c r="AB6" s="138"/>
      <c r="AC6" s="132">
        <f>AIC!L12</f>
        <v>478.66745805289202</v>
      </c>
      <c r="AD6" s="2" t="s">
        <v>286</v>
      </c>
      <c r="AE6" s="137">
        <v>0.14285714285714285</v>
      </c>
      <c r="AF6" s="137">
        <v>0.16666666666666666</v>
      </c>
      <c r="AG6">
        <v>1</v>
      </c>
      <c r="AH6">
        <v>3</v>
      </c>
      <c r="AN6" s="2" t="s">
        <v>286</v>
      </c>
      <c r="AO6">
        <v>5</v>
      </c>
      <c r="AP6">
        <v>5</v>
      </c>
      <c r="AQ6">
        <v>1</v>
      </c>
      <c r="AR6">
        <v>9</v>
      </c>
    </row>
    <row r="7" spans="1:45" x14ac:dyDescent="0.3">
      <c r="A7" s="2" t="s">
        <v>282</v>
      </c>
      <c r="B7" s="137">
        <v>0.14285714285714285</v>
      </c>
      <c r="C7" s="137">
        <v>0.33333333333333331</v>
      </c>
      <c r="D7" s="203">
        <v>0.2</v>
      </c>
      <c r="E7">
        <v>1</v>
      </c>
      <c r="I7" s="102">
        <f>AIC!O14</f>
        <v>33</v>
      </c>
      <c r="J7" s="2" t="s">
        <v>287</v>
      </c>
      <c r="K7" s="137">
        <v>0.16666666666666666</v>
      </c>
      <c r="L7" s="137">
        <v>0.16666666666666666</v>
      </c>
      <c r="M7">
        <v>2</v>
      </c>
      <c r="N7">
        <v>1</v>
      </c>
      <c r="S7">
        <f>AIC!Q14</f>
        <v>58.7</v>
      </c>
      <c r="T7" s="2" t="s">
        <v>287</v>
      </c>
      <c r="U7" s="204">
        <v>5</v>
      </c>
      <c r="V7" s="204">
        <v>5</v>
      </c>
      <c r="W7" s="203">
        <v>0.5</v>
      </c>
      <c r="X7" s="204">
        <v>1</v>
      </c>
      <c r="AC7" s="132">
        <f>AIC!L14</f>
        <v>496.82174155202398</v>
      </c>
      <c r="AD7" s="2" t="s">
        <v>287</v>
      </c>
      <c r="AE7" s="137">
        <v>0.1111111111111111</v>
      </c>
      <c r="AF7" s="137">
        <v>0.125</v>
      </c>
      <c r="AG7" s="137">
        <v>0.33333333333333331</v>
      </c>
      <c r="AH7">
        <v>1</v>
      </c>
      <c r="AN7" s="2" t="s">
        <v>287</v>
      </c>
      <c r="AO7" s="137">
        <v>0.2</v>
      </c>
      <c r="AP7" s="137">
        <v>0.2</v>
      </c>
      <c r="AQ7" s="137">
        <v>0.1111111111111111</v>
      </c>
      <c r="AR7">
        <v>1</v>
      </c>
    </row>
    <row r="8" spans="1:45" x14ac:dyDescent="0.3">
      <c r="A8" s="141" t="s">
        <v>291</v>
      </c>
      <c r="B8" s="142">
        <f>SUM(B4:B7)</f>
        <v>1.6428571428571428</v>
      </c>
      <c r="C8" s="142">
        <f>SUM(C4:C7)</f>
        <v>10.333333333333334</v>
      </c>
      <c r="D8" s="142">
        <f>SUM(D4:D7)</f>
        <v>4.5333333333333341</v>
      </c>
      <c r="E8" s="142">
        <f>SUM(E4:E7)</f>
        <v>16</v>
      </c>
      <c r="F8" s="142"/>
      <c r="G8" t="s">
        <v>292</v>
      </c>
      <c r="I8" s="102"/>
      <c r="J8" s="141" t="s">
        <v>291</v>
      </c>
      <c r="K8" s="142">
        <f>SUM(K4:K7)</f>
        <v>3.3095238095238093</v>
      </c>
      <c r="L8" s="142">
        <f>SUM(L4:L7)</f>
        <v>1.8095238095238095</v>
      </c>
      <c r="M8" s="142">
        <f>SUM(M4:M7)</f>
        <v>17</v>
      </c>
      <c r="N8" s="142">
        <f>SUM(N4:N7)</f>
        <v>13.5</v>
      </c>
      <c r="O8" s="142"/>
      <c r="T8" s="141" t="s">
        <v>291</v>
      </c>
      <c r="U8" s="142">
        <f>SUM(U4:U7)</f>
        <v>13</v>
      </c>
      <c r="V8" s="142">
        <f>SUM(V4:V7)</f>
        <v>13</v>
      </c>
      <c r="W8" s="142">
        <f>SUM(W4:W7)</f>
        <v>1.8333333333333333</v>
      </c>
      <c r="X8" s="142">
        <f>SUM(X4:X7)</f>
        <v>3.4</v>
      </c>
      <c r="Y8" s="142"/>
      <c r="AD8" s="141" t="s">
        <v>291</v>
      </c>
      <c r="AE8" s="142">
        <f>SUM(AE4:AE7)</f>
        <v>1.753968253968254</v>
      </c>
      <c r="AF8" s="142">
        <f>SUM(AF4:AF7)</f>
        <v>3.2916666666666665</v>
      </c>
      <c r="AG8" s="142">
        <f>SUM(AG4:AG7)</f>
        <v>14.333333333333334</v>
      </c>
      <c r="AH8" s="142">
        <f>SUM(AH4:AH7)</f>
        <v>21</v>
      </c>
      <c r="AN8" s="141" t="s">
        <v>291</v>
      </c>
      <c r="AO8" s="142">
        <f>SUM(AO4:AO7)</f>
        <v>7.2</v>
      </c>
      <c r="AP8" s="142">
        <f>SUM(AP4:AP7)</f>
        <v>7.2</v>
      </c>
      <c r="AQ8" s="142">
        <f>SUM(AQ4:AQ7)</f>
        <v>1.5111111111111111</v>
      </c>
      <c r="AR8" s="142">
        <f>SUM(AR4:AR7)</f>
        <v>20</v>
      </c>
    </row>
    <row r="9" spans="1:45" x14ac:dyDescent="0.3">
      <c r="A9" s="2"/>
      <c r="B9" s="143"/>
      <c r="C9" s="143"/>
      <c r="D9" s="143"/>
      <c r="E9" s="143"/>
      <c r="F9" s="143"/>
      <c r="I9" s="102"/>
    </row>
    <row r="10" spans="1:45" x14ac:dyDescent="0.3">
      <c r="A10" s="135" t="s">
        <v>293</v>
      </c>
      <c r="I10" s="102"/>
      <c r="J10" s="135" t="s">
        <v>293</v>
      </c>
      <c r="T10" s="135" t="s">
        <v>293</v>
      </c>
      <c r="Z10" s="139"/>
      <c r="AA10" s="139"/>
      <c r="AB10" s="138"/>
      <c r="AD10" s="135" t="s">
        <v>293</v>
      </c>
      <c r="AN10" s="135" t="s">
        <v>293</v>
      </c>
    </row>
    <row r="11" spans="1:45" x14ac:dyDescent="0.3">
      <c r="B11" s="2" t="s">
        <v>174</v>
      </c>
      <c r="C11" s="2" t="s">
        <v>280</v>
      </c>
      <c r="D11" s="2" t="s">
        <v>281</v>
      </c>
      <c r="E11" s="2" t="s">
        <v>282</v>
      </c>
      <c r="F11" s="2"/>
      <c r="I11" s="102"/>
      <c r="J11" t="s">
        <v>174</v>
      </c>
      <c r="K11" s="2" t="s">
        <v>284</v>
      </c>
      <c r="L11" s="2" t="s">
        <v>285</v>
      </c>
      <c r="M11" s="2" t="s">
        <v>286</v>
      </c>
      <c r="N11" s="2" t="s">
        <v>287</v>
      </c>
      <c r="O11" s="2"/>
      <c r="T11" t="s">
        <v>289</v>
      </c>
      <c r="U11" s="2" t="s">
        <v>284</v>
      </c>
      <c r="V11" s="2" t="s">
        <v>285</v>
      </c>
      <c r="W11" s="2" t="s">
        <v>286</v>
      </c>
      <c r="X11" s="2" t="s">
        <v>287</v>
      </c>
      <c r="Y11" s="2"/>
      <c r="AD11" t="s">
        <v>281</v>
      </c>
      <c r="AE11" s="2" t="s">
        <v>284</v>
      </c>
      <c r="AF11" s="2" t="s">
        <v>285</v>
      </c>
      <c r="AG11" s="2" t="s">
        <v>286</v>
      </c>
      <c r="AH11" s="2" t="s">
        <v>287</v>
      </c>
      <c r="AN11" t="s">
        <v>281</v>
      </c>
      <c r="AO11" s="2" t="s">
        <v>284</v>
      </c>
      <c r="AP11" s="2" t="s">
        <v>285</v>
      </c>
      <c r="AQ11" s="2" t="s">
        <v>286</v>
      </c>
      <c r="AR11" s="2" t="s">
        <v>287</v>
      </c>
    </row>
    <row r="12" spans="1:45" x14ac:dyDescent="0.3">
      <c r="A12" s="2" t="s">
        <v>174</v>
      </c>
      <c r="B12">
        <f>B4/$B$8</f>
        <v>0.60869565217391308</v>
      </c>
      <c r="C12">
        <f>C4/C$8</f>
        <v>0.58064516129032251</v>
      </c>
      <c r="D12">
        <f>D4/$D$8</f>
        <v>0.66176470588235281</v>
      </c>
      <c r="E12">
        <f>E4/$E$8</f>
        <v>0.4375</v>
      </c>
      <c r="I12" s="102"/>
      <c r="J12" s="2" t="s">
        <v>284</v>
      </c>
      <c r="K12">
        <f>K4/$K$8</f>
        <v>0.30215827338129497</v>
      </c>
      <c r="L12">
        <f>L4/L$8</f>
        <v>0.27631578947368418</v>
      </c>
      <c r="M12">
        <f>M4/$M$8</f>
        <v>0.41176470588235292</v>
      </c>
      <c r="N12">
        <f>N4/$N$8</f>
        <v>0.44444444444444442</v>
      </c>
      <c r="T12" s="2" t="s">
        <v>284</v>
      </c>
      <c r="U12">
        <f>U4/$U$8</f>
        <v>7.6923076923076927E-2</v>
      </c>
      <c r="V12">
        <f>V4/V$8</f>
        <v>7.6923076923076927E-2</v>
      </c>
      <c r="W12">
        <f>W4/$W$8</f>
        <v>9.0909090909090912E-2</v>
      </c>
      <c r="X12">
        <f>X4/$X$8</f>
        <v>5.8823529411764712E-2</v>
      </c>
      <c r="AD12" s="2" t="s">
        <v>284</v>
      </c>
      <c r="AE12">
        <f>AE4/$AE$8</f>
        <v>0.57013574660633481</v>
      </c>
      <c r="AF12">
        <f>AF4/AF$8</f>
        <v>0.60759493670886078</v>
      </c>
      <c r="AG12">
        <f>AG4/$AG$8</f>
        <v>0.48837209302325579</v>
      </c>
      <c r="AH12">
        <f>AH4/$AH$8</f>
        <v>0.42857142857142855</v>
      </c>
      <c r="AN12" s="2" t="s">
        <v>284</v>
      </c>
      <c r="AO12">
        <f>AO4/$AO$8</f>
        <v>0.1388888888888889</v>
      </c>
      <c r="AP12">
        <f>AP4/AP$8</f>
        <v>0.1388888888888889</v>
      </c>
      <c r="AQ12">
        <f>AQ4/$AQ$8</f>
        <v>0.13235294117647059</v>
      </c>
      <c r="AR12">
        <f>AR4/$AR$8</f>
        <v>0.25</v>
      </c>
    </row>
    <row r="13" spans="1:45" x14ac:dyDescent="0.3">
      <c r="A13" s="2" t="s">
        <v>280</v>
      </c>
      <c r="B13">
        <f>B5/$B$8</f>
        <v>0.10144927536231883</v>
      </c>
      <c r="C13">
        <f>C5/C$8</f>
        <v>9.6774193548387094E-2</v>
      </c>
      <c r="D13">
        <f>D5/$D$8</f>
        <v>7.3529411764705871E-2</v>
      </c>
      <c r="E13">
        <f>E5/$E$8</f>
        <v>0.1875</v>
      </c>
      <c r="I13" s="102"/>
      <c r="J13" s="2" t="s">
        <v>285</v>
      </c>
      <c r="K13">
        <f>K5/$K$8</f>
        <v>0.60431654676258995</v>
      </c>
      <c r="L13">
        <f>L5/L$8</f>
        <v>0.55263157894736836</v>
      </c>
      <c r="M13">
        <f>M5/$M$8</f>
        <v>0.41176470588235292</v>
      </c>
      <c r="N13">
        <f>N5/$N$8</f>
        <v>0.44444444444444442</v>
      </c>
      <c r="T13" s="2" t="s">
        <v>285</v>
      </c>
      <c r="U13">
        <f t="shared" ref="U13:U15" si="0">U5/$U$8</f>
        <v>7.6923076923076927E-2</v>
      </c>
      <c r="V13">
        <f>V5/V$8</f>
        <v>7.6923076923076927E-2</v>
      </c>
      <c r="W13">
        <f t="shared" ref="W13:W15" si="1">W5/$W$8</f>
        <v>9.0909090909090912E-2</v>
      </c>
      <c r="X13">
        <f t="shared" ref="X13:X15" si="2">X5/$X$8</f>
        <v>5.8823529411764712E-2</v>
      </c>
      <c r="AD13" s="2" t="s">
        <v>285</v>
      </c>
      <c r="AE13">
        <f>AE5/$AE$8</f>
        <v>0.28506787330316741</v>
      </c>
      <c r="AF13">
        <f>AF5/AF$8</f>
        <v>0.30379746835443039</v>
      </c>
      <c r="AG13">
        <f>AG5/$AG$8</f>
        <v>0.41860465116279066</v>
      </c>
      <c r="AH13">
        <f>AH5/$AH$8</f>
        <v>0.38095238095238093</v>
      </c>
      <c r="AN13" s="2" t="s">
        <v>285</v>
      </c>
      <c r="AO13">
        <f t="shared" ref="AO13:AO15" si="3">AO5/$AO$8</f>
        <v>0.1388888888888889</v>
      </c>
      <c r="AP13">
        <f>AP5/AP$8</f>
        <v>0.1388888888888889</v>
      </c>
      <c r="AQ13">
        <f t="shared" ref="AQ13:AQ15" si="4">AQ5/$AQ$8</f>
        <v>0.13235294117647059</v>
      </c>
      <c r="AR13">
        <f t="shared" ref="AR13:AR15" si="5">AR5/$AR$8</f>
        <v>0.25</v>
      </c>
    </row>
    <row r="14" spans="1:45" x14ac:dyDescent="0.3">
      <c r="A14" s="2" t="s">
        <v>281</v>
      </c>
      <c r="B14">
        <f>B6/$B$8</f>
        <v>0.20289855072463767</v>
      </c>
      <c r="C14">
        <f>C6/C$8</f>
        <v>0.29032258064516125</v>
      </c>
      <c r="D14">
        <f>D6/$D$8</f>
        <v>0.22058823529411761</v>
      </c>
      <c r="E14">
        <f>E6/$E$8</f>
        <v>0.3125</v>
      </c>
      <c r="I14" s="102"/>
      <c r="J14" s="2" t="s">
        <v>286</v>
      </c>
      <c r="K14">
        <f>K6/$K$8</f>
        <v>4.3165467625899283E-2</v>
      </c>
      <c r="L14">
        <f>L6/L$8</f>
        <v>7.8947368421052627E-2</v>
      </c>
      <c r="M14">
        <f>M6/$M$8</f>
        <v>5.8823529411764705E-2</v>
      </c>
      <c r="N14">
        <f>N6/$N$8</f>
        <v>3.7037037037037035E-2</v>
      </c>
      <c r="T14" s="2" t="s">
        <v>286</v>
      </c>
      <c r="U14">
        <f t="shared" si="0"/>
        <v>0.46153846153846156</v>
      </c>
      <c r="V14">
        <f>V6/V$8</f>
        <v>0.46153846153846156</v>
      </c>
      <c r="W14">
        <f t="shared" si="1"/>
        <v>0.54545454545454553</v>
      </c>
      <c r="X14">
        <f t="shared" si="2"/>
        <v>0.58823529411764708</v>
      </c>
      <c r="AA14" s="139"/>
      <c r="AD14" s="2" t="s">
        <v>286</v>
      </c>
      <c r="AE14">
        <f>AE6/$AE$8</f>
        <v>8.1447963800904979E-2</v>
      </c>
      <c r="AF14">
        <f>AF6/AF$8</f>
        <v>5.0632911392405063E-2</v>
      </c>
      <c r="AG14">
        <f>AG6/$AG$8</f>
        <v>6.9767441860465115E-2</v>
      </c>
      <c r="AH14">
        <f>AH6/$AH$8</f>
        <v>0.14285714285714285</v>
      </c>
      <c r="AN14" s="2" t="s">
        <v>286</v>
      </c>
      <c r="AO14">
        <f t="shared" si="3"/>
        <v>0.69444444444444442</v>
      </c>
      <c r="AP14">
        <f>AP6/AP$8</f>
        <v>0.69444444444444442</v>
      </c>
      <c r="AQ14">
        <f t="shared" si="4"/>
        <v>0.66176470588235292</v>
      </c>
      <c r="AR14">
        <f t="shared" si="5"/>
        <v>0.45</v>
      </c>
    </row>
    <row r="15" spans="1:45" x14ac:dyDescent="0.3">
      <c r="A15" s="2" t="s">
        <v>282</v>
      </c>
      <c r="B15">
        <f>B7/$B$8</f>
        <v>8.6956521739130432E-2</v>
      </c>
      <c r="C15">
        <f>C7/C$8</f>
        <v>3.2258064516129031E-2</v>
      </c>
      <c r="D15">
        <f>D7/$D$8</f>
        <v>4.4117647058823525E-2</v>
      </c>
      <c r="E15">
        <f>E7/$E$8</f>
        <v>6.25E-2</v>
      </c>
      <c r="G15" t="s">
        <v>294</v>
      </c>
      <c r="I15" s="102"/>
      <c r="J15" s="2" t="s">
        <v>287</v>
      </c>
      <c r="K15">
        <f>K7/$K$8</f>
        <v>5.0359712230215826E-2</v>
      </c>
      <c r="L15">
        <f>L7/L$8</f>
        <v>9.2105263157894732E-2</v>
      </c>
      <c r="M15">
        <f>M7/$M$8</f>
        <v>0.11764705882352941</v>
      </c>
      <c r="N15">
        <f>N7/$N$8</f>
        <v>7.407407407407407E-2</v>
      </c>
      <c r="T15" s="2" t="s">
        <v>287</v>
      </c>
      <c r="U15">
        <f t="shared" si="0"/>
        <v>0.38461538461538464</v>
      </c>
      <c r="V15">
        <f>V7/V$8</f>
        <v>0.38461538461538464</v>
      </c>
      <c r="W15">
        <f t="shared" si="1"/>
        <v>0.27272727272727276</v>
      </c>
      <c r="X15">
        <f t="shared" si="2"/>
        <v>0.29411764705882354</v>
      </c>
      <c r="AD15" s="2" t="s">
        <v>287</v>
      </c>
      <c r="AE15">
        <f>AE7/$AE$8</f>
        <v>6.3348416289592757E-2</v>
      </c>
      <c r="AF15">
        <f>AF7/AF$8</f>
        <v>3.7974683544303799E-2</v>
      </c>
      <c r="AG15">
        <f>AG7/$AG$8</f>
        <v>2.3255813953488368E-2</v>
      </c>
      <c r="AH15">
        <f>AH7/$AH$8</f>
        <v>4.7619047619047616E-2</v>
      </c>
      <c r="AN15" s="2" t="s">
        <v>287</v>
      </c>
      <c r="AO15">
        <f t="shared" si="3"/>
        <v>2.777777777777778E-2</v>
      </c>
      <c r="AP15">
        <f>AP7/AP$8</f>
        <v>2.777777777777778E-2</v>
      </c>
      <c r="AQ15">
        <f t="shared" si="4"/>
        <v>7.3529411764705885E-2</v>
      </c>
      <c r="AR15">
        <f t="shared" si="5"/>
        <v>0.05</v>
      </c>
    </row>
    <row r="16" spans="1:45" x14ac:dyDescent="0.3">
      <c r="A16" s="141" t="s">
        <v>291</v>
      </c>
      <c r="B16" s="142">
        <f>SUM(B12:B15)</f>
        <v>1</v>
      </c>
      <c r="C16" s="142">
        <f t="shared" ref="C16:D16" si="6">SUM(C12:C15)</f>
        <v>0.99999999999999989</v>
      </c>
      <c r="D16" s="142">
        <f t="shared" si="6"/>
        <v>0.99999999999999978</v>
      </c>
      <c r="E16" s="142">
        <f>SUM(E12:E15)</f>
        <v>1</v>
      </c>
      <c r="F16" s="142"/>
      <c r="H16" s="144"/>
      <c r="J16" s="141" t="s">
        <v>291</v>
      </c>
      <c r="K16" s="142">
        <f>SUM(K12:K15)</f>
        <v>1</v>
      </c>
      <c r="L16" s="142">
        <f t="shared" ref="L16:M16" si="7">SUM(L12:L15)</f>
        <v>0.99999999999999989</v>
      </c>
      <c r="M16" s="142">
        <f t="shared" si="7"/>
        <v>1</v>
      </c>
      <c r="N16" s="142">
        <f>SUM(N12:N15)</f>
        <v>0.99999999999999989</v>
      </c>
      <c r="O16" s="141"/>
      <c r="T16" s="141" t="s">
        <v>291</v>
      </c>
      <c r="U16" s="142">
        <f>SUM(U12:U15)</f>
        <v>1</v>
      </c>
      <c r="V16" s="142">
        <f t="shared" ref="V16:W16" si="8">SUM(V12:V15)</f>
        <v>1</v>
      </c>
      <c r="W16" s="142">
        <f t="shared" si="8"/>
        <v>1</v>
      </c>
      <c r="X16" s="142">
        <f>SUM(X12:X15)</f>
        <v>1</v>
      </c>
      <c r="Y16" s="141"/>
      <c r="AD16" s="141" t="s">
        <v>291</v>
      </c>
      <c r="AE16" s="142">
        <f>SUM(AE12:AE15)</f>
        <v>1</v>
      </c>
      <c r="AF16" s="142">
        <f t="shared" ref="AF16:AG16" si="9">SUM(AF12:AF15)</f>
        <v>1</v>
      </c>
      <c r="AG16" s="142">
        <f t="shared" si="9"/>
        <v>1</v>
      </c>
      <c r="AH16" s="142">
        <f>SUM(AH12:AH15)</f>
        <v>1</v>
      </c>
      <c r="AN16" s="141" t="s">
        <v>291</v>
      </c>
      <c r="AO16" s="142">
        <f>SUM(AO12:AO15)</f>
        <v>1</v>
      </c>
      <c r="AP16" s="142">
        <f t="shared" ref="AP16:AQ16" si="10">SUM(AP12:AP15)</f>
        <v>1</v>
      </c>
      <c r="AQ16" s="142">
        <f t="shared" si="10"/>
        <v>1</v>
      </c>
      <c r="AR16" s="142">
        <f>SUM(AR12:AR15)</f>
        <v>1</v>
      </c>
    </row>
    <row r="17" spans="1:47" x14ac:dyDescent="0.3">
      <c r="I17" s="102"/>
    </row>
    <row r="18" spans="1:47" x14ac:dyDescent="0.3">
      <c r="A18" s="135" t="s">
        <v>295</v>
      </c>
      <c r="I18" s="102"/>
      <c r="J18" s="135" t="s">
        <v>295</v>
      </c>
      <c r="K18" s="73" t="s">
        <v>296</v>
      </c>
      <c r="T18" s="135" t="s">
        <v>295</v>
      </c>
      <c r="U18" s="73" t="s">
        <v>296</v>
      </c>
      <c r="AD18" s="135" t="s">
        <v>295</v>
      </c>
      <c r="AE18" s="73" t="s">
        <v>296</v>
      </c>
      <c r="AN18" s="135" t="s">
        <v>295</v>
      </c>
      <c r="AO18" s="73" t="s">
        <v>296</v>
      </c>
    </row>
    <row r="19" spans="1:47" x14ac:dyDescent="0.3">
      <c r="B19" s="73" t="s">
        <v>297</v>
      </c>
      <c r="G19" s="145"/>
      <c r="H19" s="146"/>
      <c r="I19" s="102"/>
      <c r="J19" s="2" t="s">
        <v>284</v>
      </c>
      <c r="K19" s="147">
        <f>AVERAGE(K12:N12)</f>
        <v>0.3586708032954441</v>
      </c>
      <c r="L19" s="148" t="s">
        <v>300</v>
      </c>
      <c r="M19" s="156">
        <f>K19</f>
        <v>0.3586708032954441</v>
      </c>
      <c r="T19" s="2" t="s">
        <v>284</v>
      </c>
      <c r="U19" s="147">
        <f>AVERAGE(U12:X12)</f>
        <v>7.5894693541752364E-2</v>
      </c>
      <c r="V19" s="150" t="s">
        <v>300</v>
      </c>
      <c r="W19" s="151">
        <f>U19</f>
        <v>7.5894693541752364E-2</v>
      </c>
      <c r="AD19" s="2" t="s">
        <v>284</v>
      </c>
      <c r="AE19" s="147">
        <f>AVERAGE(AE12:AH12)</f>
        <v>0.52366855122746991</v>
      </c>
      <c r="AF19" s="150" t="s">
        <v>300</v>
      </c>
      <c r="AG19" s="152">
        <v>0.52366855122746991</v>
      </c>
      <c r="AN19" s="2" t="s">
        <v>284</v>
      </c>
      <c r="AO19" s="147">
        <f>AVERAGE(AO12:AR12)</f>
        <v>0.16503267973856209</v>
      </c>
      <c r="AP19" s="150" t="s">
        <v>300</v>
      </c>
      <c r="AQ19" s="153">
        <f>AO19</f>
        <v>0.16503267973856209</v>
      </c>
    </row>
    <row r="20" spans="1:47" x14ac:dyDescent="0.3">
      <c r="A20" s="2" t="s">
        <v>174</v>
      </c>
      <c r="B20" s="147">
        <f>AVERAGE(B12:E12)</f>
        <v>0.5721513798366471</v>
      </c>
      <c r="C20" s="148" t="s">
        <v>300</v>
      </c>
      <c r="D20" s="149">
        <f>B20</f>
        <v>0.5721513798366471</v>
      </c>
      <c r="E20" s="154"/>
      <c r="F20" s="155"/>
      <c r="I20" s="102"/>
      <c r="J20" s="2" t="s">
        <v>285</v>
      </c>
      <c r="K20" s="147">
        <f>AVERAGE(K13:N13)</f>
        <v>0.50328931900918894</v>
      </c>
      <c r="L20" s="148" t="s">
        <v>300</v>
      </c>
      <c r="M20" s="149">
        <f t="shared" ref="M20:M22" si="11">K20</f>
        <v>0.50328931900918894</v>
      </c>
      <c r="T20" s="2" t="s">
        <v>285</v>
      </c>
      <c r="U20" s="147">
        <f>AVERAGE(U13:X13)</f>
        <v>7.5894693541752364E-2</v>
      </c>
      <c r="V20" s="150" t="s">
        <v>300</v>
      </c>
      <c r="W20" s="151">
        <f>U20</f>
        <v>7.5894693541752364E-2</v>
      </c>
      <c r="AD20" s="2" t="s">
        <v>285</v>
      </c>
      <c r="AE20" s="147">
        <f>AVERAGE(AE13:AH13)</f>
        <v>0.34710559344319236</v>
      </c>
      <c r="AF20" s="150" t="s">
        <v>300</v>
      </c>
      <c r="AG20" s="153">
        <v>0.34710559344319236</v>
      </c>
      <c r="AN20" s="2" t="s">
        <v>285</v>
      </c>
      <c r="AO20" s="147">
        <f>AVERAGE(AO13:AR13)</f>
        <v>0.16503267973856209</v>
      </c>
      <c r="AP20" s="150" t="s">
        <v>300</v>
      </c>
      <c r="AQ20" s="153">
        <f t="shared" ref="AQ20:AQ22" si="12">AO20</f>
        <v>0.16503267973856209</v>
      </c>
    </row>
    <row r="21" spans="1:47" x14ac:dyDescent="0.3">
      <c r="A21" s="2" t="s">
        <v>280</v>
      </c>
      <c r="B21" s="147">
        <f>AVERAGE(B13:E13)</f>
        <v>0.11481322016885295</v>
      </c>
      <c r="C21" s="148" t="s">
        <v>300</v>
      </c>
      <c r="D21" s="156">
        <f t="shared" ref="D21:D23" si="13">B21</f>
        <v>0.11481322016885295</v>
      </c>
      <c r="E21" s="156"/>
      <c r="F21" s="157"/>
      <c r="I21" s="102"/>
      <c r="J21" s="2" t="s">
        <v>286</v>
      </c>
      <c r="K21" s="147">
        <f>AVERAGE(K14:N14)</f>
        <v>5.4493350623938411E-2</v>
      </c>
      <c r="L21" s="148" t="s">
        <v>300</v>
      </c>
      <c r="M21" s="156">
        <f t="shared" si="11"/>
        <v>5.4493350623938411E-2</v>
      </c>
      <c r="T21" s="2" t="s">
        <v>286</v>
      </c>
      <c r="U21" s="147">
        <f>AVERAGE(U14:X14)</f>
        <v>0.51419169066227899</v>
      </c>
      <c r="V21" s="150" t="s">
        <v>300</v>
      </c>
      <c r="W21" s="151">
        <f>U21</f>
        <v>0.51419169066227899</v>
      </c>
      <c r="AD21" s="2" t="s">
        <v>286</v>
      </c>
      <c r="AE21" s="147">
        <f>AVERAGE(AE14:AH14)</f>
        <v>8.61763649777295E-2</v>
      </c>
      <c r="AF21" s="150" t="s">
        <v>300</v>
      </c>
      <c r="AG21" s="153">
        <v>8.61763649777295E-2</v>
      </c>
      <c r="AN21" s="2" t="s">
        <v>286</v>
      </c>
      <c r="AO21" s="147">
        <f>AVERAGE(AO14:AR14)</f>
        <v>0.62516339869281046</v>
      </c>
      <c r="AP21" s="150" t="s">
        <v>300</v>
      </c>
      <c r="AQ21" s="152">
        <f t="shared" si="12"/>
        <v>0.62516339869281046</v>
      </c>
    </row>
    <row r="22" spans="1:47" x14ac:dyDescent="0.3">
      <c r="A22" s="2" t="s">
        <v>281</v>
      </c>
      <c r="B22" s="147">
        <f>AVERAGE(B14:E14)</f>
        <v>0.25657734166597912</v>
      </c>
      <c r="C22" s="148" t="s">
        <v>300</v>
      </c>
      <c r="D22" s="156">
        <f t="shared" si="13"/>
        <v>0.25657734166597912</v>
      </c>
      <c r="E22" s="154"/>
      <c r="F22" s="155"/>
      <c r="I22" s="102"/>
      <c r="J22" s="2" t="s">
        <v>287</v>
      </c>
      <c r="K22" s="147">
        <f>AVERAGE(K15:N15)</f>
        <v>8.3546527071428511E-2</v>
      </c>
      <c r="L22" s="148" t="s">
        <v>300</v>
      </c>
      <c r="M22" s="156">
        <f t="shared" si="11"/>
        <v>8.3546527071428511E-2</v>
      </c>
      <c r="T22" s="2" t="s">
        <v>287</v>
      </c>
      <c r="U22" s="147">
        <f>AVERAGE(U15:X15)</f>
        <v>0.33401892225421642</v>
      </c>
      <c r="V22" s="150" t="s">
        <v>300</v>
      </c>
      <c r="W22" s="151">
        <f>U22</f>
        <v>0.33401892225421642</v>
      </c>
      <c r="AD22" s="2" t="s">
        <v>287</v>
      </c>
      <c r="AE22" s="147">
        <f>AVERAGE(AE15:AH15)</f>
        <v>4.3049490351608141E-2</v>
      </c>
      <c r="AF22" s="150" t="s">
        <v>300</v>
      </c>
      <c r="AG22" s="153">
        <v>4.3049490351608141E-2</v>
      </c>
      <c r="AN22" s="2" t="s">
        <v>287</v>
      </c>
      <c r="AO22" s="147">
        <f>AVERAGE(AO15:AR15)</f>
        <v>4.4771241830065367E-2</v>
      </c>
      <c r="AP22" s="150" t="s">
        <v>300</v>
      </c>
      <c r="AQ22" s="153">
        <f t="shared" si="12"/>
        <v>4.4771241830065367E-2</v>
      </c>
    </row>
    <row r="23" spans="1:47" x14ac:dyDescent="0.3">
      <c r="A23" s="2" t="s">
        <v>282</v>
      </c>
      <c r="B23" s="147">
        <f>AVERAGE(B15:E15)</f>
        <v>5.6458058328520744E-2</v>
      </c>
      <c r="C23" s="148" t="s">
        <v>300</v>
      </c>
      <c r="D23" s="156">
        <f t="shared" si="13"/>
        <v>5.6458058328520744E-2</v>
      </c>
      <c r="E23" s="154"/>
      <c r="F23" s="155"/>
      <c r="I23" s="102"/>
      <c r="J23" s="2"/>
      <c r="K23" s="147"/>
      <c r="L23" s="148"/>
      <c r="M23" s="154"/>
      <c r="T23" s="2"/>
      <c r="U23" s="158"/>
      <c r="V23" s="150"/>
      <c r="W23" s="153"/>
      <c r="AD23" s="2"/>
      <c r="AE23" s="158"/>
      <c r="AF23" s="150"/>
      <c r="AG23" s="153"/>
      <c r="AN23" s="2"/>
      <c r="AO23" s="158"/>
      <c r="AP23" s="150"/>
      <c r="AQ23" s="153"/>
    </row>
    <row r="24" spans="1:47" x14ac:dyDescent="0.3">
      <c r="B24" s="145" t="s">
        <v>298</v>
      </c>
      <c r="D24" s="156"/>
      <c r="H24" s="205"/>
      <c r="I24" s="32"/>
      <c r="K24" s="36"/>
    </row>
    <row r="25" spans="1:47" x14ac:dyDescent="0.3">
      <c r="I25" s="102"/>
    </row>
    <row r="26" spans="1:47" x14ac:dyDescent="0.3">
      <c r="A26" s="135" t="s">
        <v>301</v>
      </c>
      <c r="I26" s="102"/>
      <c r="J26" s="135" t="s">
        <v>301</v>
      </c>
      <c r="T26" s="135" t="s">
        <v>301</v>
      </c>
      <c r="AD26" s="135" t="s">
        <v>301</v>
      </c>
      <c r="AN26" s="135" t="s">
        <v>301</v>
      </c>
    </row>
    <row r="27" spans="1:47" x14ac:dyDescent="0.3">
      <c r="A27" s="2" t="s">
        <v>302</v>
      </c>
      <c r="I27" s="102"/>
      <c r="J27" s="2" t="s">
        <v>302</v>
      </c>
      <c r="T27" s="2" t="s">
        <v>302</v>
      </c>
      <c r="AD27" s="2" t="s">
        <v>302</v>
      </c>
      <c r="AN27" s="2" t="s">
        <v>302</v>
      </c>
    </row>
    <row r="28" spans="1:47" x14ac:dyDescent="0.3">
      <c r="A28" s="159" cm="1">
        <f t="array" ref="A28:A31">MMULT(C28:F31,H28:H31)</f>
        <v>2.4259691341473473</v>
      </c>
      <c r="C28" s="160" cm="1">
        <f t="array" ref="C28:F31">_xlfn.ANCHORARRAY(B4)</f>
        <v>1</v>
      </c>
      <c r="D28" s="160">
        <v>6</v>
      </c>
      <c r="E28" s="160">
        <v>3</v>
      </c>
      <c r="F28" s="160">
        <v>7</v>
      </c>
      <c r="H28" s="159" cm="1">
        <f t="array" ref="H28:H31">B20:B23</f>
        <v>0.5721513798366471</v>
      </c>
      <c r="I28" s="102"/>
      <c r="J28" s="159" cm="1">
        <f t="array" ref="J28:J31">MMULT(L28:O31,Q28:Q31)</f>
        <v>1.4930480795961785</v>
      </c>
      <c r="L28" cm="1">
        <f t="array" ref="L28:O31">K4:N7</f>
        <v>1</v>
      </c>
      <c r="M28">
        <v>0.5</v>
      </c>
      <c r="N28">
        <v>7</v>
      </c>
      <c r="O28">
        <v>6</v>
      </c>
      <c r="Q28" s="159" cm="1">
        <f t="array" ref="Q28:Q31">K19:K22</f>
        <v>0.3586708032954441</v>
      </c>
      <c r="T28" s="159" cm="1">
        <f t="array" ref="T28:T31">MMULT(V28:Y31,AA28:AA31)</f>
        <v>0.30429178664472784</v>
      </c>
      <c r="V28" s="204" cm="1">
        <f t="array" ref="V28:Y31">U4:X7</f>
        <v>1</v>
      </c>
      <c r="W28" s="204">
        <v>1</v>
      </c>
      <c r="X28" s="203">
        <v>0.16666666666666666</v>
      </c>
      <c r="Y28" s="204">
        <v>0.2</v>
      </c>
      <c r="AA28" s="5">
        <f>U19</f>
        <v>7.5894693541752364E-2</v>
      </c>
      <c r="AD28" s="159" cm="1">
        <f t="array" ref="AD28:AD31">MMULT(AF28:AI31,AK28:AK31)</f>
        <v>2.2085597061224345</v>
      </c>
      <c r="AF28" cm="1">
        <f t="array" ref="AF28:AI31">AE4:AH7</f>
        <v>1</v>
      </c>
      <c r="AG28">
        <v>2</v>
      </c>
      <c r="AH28">
        <v>7</v>
      </c>
      <c r="AI28">
        <v>9</v>
      </c>
      <c r="AK28" s="159" cm="1">
        <f t="array" ref="AK28:AK31">AE19:AE22</f>
        <v>0.52366855122746991</v>
      </c>
      <c r="AN28" s="159" cm="1">
        <f t="array" ref="AN28:AN31">MMULT(AP28:AS31,AU28:AU31)</f>
        <v>0.67895424836601315</v>
      </c>
      <c r="AP28" cm="1">
        <f t="array" ref="AP28:AS31">AO4:AR7</f>
        <v>1</v>
      </c>
      <c r="AQ28">
        <v>1</v>
      </c>
      <c r="AR28" s="137">
        <v>0.2</v>
      </c>
      <c r="AS28">
        <v>5</v>
      </c>
      <c r="AU28" s="159" cm="1">
        <f t="array" ref="AU28:AU31">AO19:AO22</f>
        <v>0.16503267973856209</v>
      </c>
    </row>
    <row r="29" spans="1:47" x14ac:dyDescent="0.3">
      <c r="A29" s="159">
        <v>0.46507173901584936</v>
      </c>
      <c r="C29" s="161">
        <v>0.16666666666666666</v>
      </c>
      <c r="D29" s="160">
        <v>1</v>
      </c>
      <c r="E29" s="161">
        <v>0.33333333333333331</v>
      </c>
      <c r="F29" s="160">
        <v>3</v>
      </c>
      <c r="H29" s="159">
        <v>0.11481322016885295</v>
      </c>
      <c r="I29" s="102"/>
      <c r="J29" s="159">
        <v>2.1033635423962171</v>
      </c>
      <c r="L29">
        <v>2</v>
      </c>
      <c r="M29">
        <v>1</v>
      </c>
      <c r="N29">
        <v>7</v>
      </c>
      <c r="O29">
        <v>6</v>
      </c>
      <c r="Q29" s="159">
        <v>0.50328931900918894</v>
      </c>
      <c r="T29" s="159">
        <v>0.30429178664472784</v>
      </c>
      <c r="V29" s="204">
        <v>1</v>
      </c>
      <c r="W29" s="204">
        <v>1</v>
      </c>
      <c r="X29" s="203">
        <v>0.16666666666666666</v>
      </c>
      <c r="Y29" s="203">
        <v>0.2</v>
      </c>
      <c r="AA29" s="5">
        <f>U20</f>
        <v>7.5894693541752364E-2</v>
      </c>
      <c r="AD29" s="159">
        <v>1.4703939817361693</v>
      </c>
      <c r="AF29" s="137">
        <v>0.5</v>
      </c>
      <c r="AG29">
        <v>1</v>
      </c>
      <c r="AH29">
        <v>6</v>
      </c>
      <c r="AI29">
        <v>8</v>
      </c>
      <c r="AK29" s="159">
        <v>0.34710559344319236</v>
      </c>
      <c r="AN29" s="159">
        <v>0.67895424836601315</v>
      </c>
      <c r="AP29">
        <v>1</v>
      </c>
      <c r="AQ29">
        <v>1</v>
      </c>
      <c r="AR29" s="137">
        <v>0.2</v>
      </c>
      <c r="AS29">
        <v>5</v>
      </c>
      <c r="AU29" s="159">
        <v>0.16503267973856209</v>
      </c>
    </row>
    <row r="30" spans="1:47" x14ac:dyDescent="0.3">
      <c r="A30" s="159">
        <v>1.0740244204273575</v>
      </c>
      <c r="B30" s="148" t="s">
        <v>300</v>
      </c>
      <c r="C30" s="161">
        <v>0.33333333333333331</v>
      </c>
      <c r="D30" s="160">
        <v>3</v>
      </c>
      <c r="E30" s="160">
        <v>1</v>
      </c>
      <c r="F30" s="160">
        <v>5</v>
      </c>
      <c r="G30" s="160" t="s">
        <v>303</v>
      </c>
      <c r="H30" s="159">
        <v>0.25657734166597912</v>
      </c>
      <c r="I30" s="102"/>
      <c r="J30" s="159">
        <v>0.21940377448888596</v>
      </c>
      <c r="K30" s="148" t="s">
        <v>300</v>
      </c>
      <c r="L30" s="137">
        <v>0.14285714285714285</v>
      </c>
      <c r="M30" s="137">
        <v>0.14285714285714285</v>
      </c>
      <c r="N30">
        <v>1</v>
      </c>
      <c r="O30">
        <v>0.5</v>
      </c>
      <c r="P30" s="160" t="s">
        <v>303</v>
      </c>
      <c r="Q30" s="159">
        <v>5.4493350623938411E-2</v>
      </c>
      <c r="T30" s="159">
        <v>2.0929658576717403</v>
      </c>
      <c r="U30" s="148" t="s">
        <v>300</v>
      </c>
      <c r="V30" s="204">
        <v>6</v>
      </c>
      <c r="W30" s="204">
        <v>6</v>
      </c>
      <c r="X30" s="204">
        <v>1</v>
      </c>
      <c r="Y30" s="204">
        <v>2</v>
      </c>
      <c r="Z30" s="160" t="s">
        <v>303</v>
      </c>
      <c r="AA30" s="5">
        <f>U21</f>
        <v>0.51419169066227899</v>
      </c>
      <c r="AD30" s="159">
        <v>0.34798556130558167</v>
      </c>
      <c r="AE30" s="148" t="s">
        <v>300</v>
      </c>
      <c r="AF30" s="137">
        <v>0.14285714285714285</v>
      </c>
      <c r="AG30" s="137">
        <v>0.16666666666666666</v>
      </c>
      <c r="AH30">
        <v>1</v>
      </c>
      <c r="AI30">
        <v>3</v>
      </c>
      <c r="AJ30" s="160" t="s">
        <v>303</v>
      </c>
      <c r="AK30" s="159">
        <v>8.61763649777295E-2</v>
      </c>
      <c r="AN30" s="159">
        <v>2.6784313725490194</v>
      </c>
      <c r="AO30" s="148" t="s">
        <v>300</v>
      </c>
      <c r="AP30">
        <v>5</v>
      </c>
      <c r="AQ30">
        <v>5</v>
      </c>
      <c r="AR30">
        <v>1</v>
      </c>
      <c r="AS30">
        <v>9</v>
      </c>
      <c r="AT30" s="160" t="s">
        <v>303</v>
      </c>
      <c r="AU30" s="159">
        <v>0.62516339869281046</v>
      </c>
    </row>
    <row r="31" spans="1:47" x14ac:dyDescent="0.3">
      <c r="A31" s="159">
        <v>0.22778051145656952</v>
      </c>
      <c r="C31" s="161">
        <v>0.14285714285714285</v>
      </c>
      <c r="D31" s="161">
        <v>0.33333333333333331</v>
      </c>
      <c r="E31" s="179">
        <v>0.2</v>
      </c>
      <c r="F31" s="160">
        <v>1</v>
      </c>
      <c r="H31" s="159">
        <v>5.6458058328520744E-2</v>
      </c>
      <c r="I31" s="102"/>
      <c r="J31" s="159">
        <v>0.33619324870341083</v>
      </c>
      <c r="L31" s="137">
        <v>0.16666666666666666</v>
      </c>
      <c r="M31" s="137">
        <v>0.16666666666666666</v>
      </c>
      <c r="N31">
        <v>2</v>
      </c>
      <c r="O31">
        <v>1</v>
      </c>
      <c r="Q31" s="159">
        <v>8.3546527071428511E-2</v>
      </c>
      <c r="T31" s="159">
        <v>1.3500617030028796</v>
      </c>
      <c r="V31" s="204">
        <v>5</v>
      </c>
      <c r="W31" s="204">
        <v>5</v>
      </c>
      <c r="X31" s="203">
        <v>0.5</v>
      </c>
      <c r="Y31" s="204">
        <v>1</v>
      </c>
      <c r="AA31" s="5">
        <f>U22</f>
        <v>0.33401892225421642</v>
      </c>
      <c r="AD31" s="159">
        <v>0.1733485391054137</v>
      </c>
      <c r="AF31" s="137">
        <v>0.1111111111111111</v>
      </c>
      <c r="AG31" s="137">
        <v>0.125</v>
      </c>
      <c r="AH31" s="137">
        <v>0.33333333333333331</v>
      </c>
      <c r="AI31">
        <v>1</v>
      </c>
      <c r="AK31" s="159">
        <v>4.3049490351608141E-2</v>
      </c>
      <c r="AN31" s="159">
        <v>0.18024691358024691</v>
      </c>
      <c r="AP31" s="137">
        <v>0.2</v>
      </c>
      <c r="AQ31" s="137">
        <v>0.2</v>
      </c>
      <c r="AR31" s="137">
        <v>0.1111111111111111</v>
      </c>
      <c r="AS31">
        <v>1</v>
      </c>
      <c r="AU31" s="159">
        <v>4.4771241830065367E-2</v>
      </c>
    </row>
    <row r="32" spans="1:47" x14ac:dyDescent="0.3">
      <c r="A32" s="2"/>
      <c r="I32" s="102"/>
      <c r="J32" s="159"/>
      <c r="L32" s="137"/>
      <c r="M32" s="137"/>
      <c r="N32" s="137"/>
      <c r="O32" s="137"/>
      <c r="Q32" s="159"/>
      <c r="T32" s="159"/>
      <c r="V32" s="137"/>
      <c r="W32" s="137"/>
      <c r="X32" s="137"/>
      <c r="Y32" s="137"/>
      <c r="AA32" s="159"/>
      <c r="AD32" s="159"/>
      <c r="AF32" s="137"/>
      <c r="AG32" s="137"/>
      <c r="AH32" s="137"/>
      <c r="AI32" s="137"/>
      <c r="AK32" s="159"/>
      <c r="AN32" s="159"/>
      <c r="AP32" s="137"/>
      <c r="AQ32" s="137"/>
      <c r="AR32" s="137"/>
      <c r="AS32" s="137"/>
      <c r="AU32" s="159"/>
    </row>
    <row r="33" spans="1:47" x14ac:dyDescent="0.3">
      <c r="A33" s="2" t="s">
        <v>304</v>
      </c>
      <c r="I33" s="102"/>
      <c r="J33" s="2" t="s">
        <v>304</v>
      </c>
      <c r="T33" s="2" t="s">
        <v>304</v>
      </c>
      <c r="AD33" s="2" t="s">
        <v>304</v>
      </c>
      <c r="AN33" s="2" t="s">
        <v>304</v>
      </c>
    </row>
    <row r="34" spans="1:47" x14ac:dyDescent="0.3">
      <c r="A34" s="2"/>
      <c r="I34" s="102"/>
      <c r="J34" s="159">
        <f>L34*N34</f>
        <v>4.1627254459469505</v>
      </c>
      <c r="L34" s="159" cm="1">
        <f t="array" ref="L34:L37">_xlfn.ANCHORARRAY(J28)</f>
        <v>1.4930480795961785</v>
      </c>
      <c r="N34" s="159">
        <f>1/K19</f>
        <v>2.7880719334054089</v>
      </c>
      <c r="T34" s="159">
        <f>V34*X34</f>
        <v>4.0093947606142732</v>
      </c>
      <c r="V34" s="159">
        <f>T28</f>
        <v>0.30429178664472784</v>
      </c>
      <c r="X34" s="159">
        <f>1/U19</f>
        <v>13.176151761517616</v>
      </c>
      <c r="AD34" s="159">
        <f>AF34*AH34</f>
        <v>4.2174763043257215</v>
      </c>
      <c r="AF34" s="159" cm="1">
        <f t="array" ref="AF34:AF37">_xlfn.ANCHORARRAY(AD28)</f>
        <v>2.2085597061224345</v>
      </c>
      <c r="AH34" s="159">
        <f>1/AE19</f>
        <v>1.9096048400386418</v>
      </c>
      <c r="AN34" s="159">
        <f>AP34*AR34</f>
        <v>4.1140594059405942</v>
      </c>
      <c r="AP34" s="159" cm="1">
        <f t="array" ref="AP34:AP37">_xlfn.ANCHORARRAY(AN28)</f>
        <v>0.67895424836601315</v>
      </c>
      <c r="AR34" s="159">
        <f>1/AO19</f>
        <v>6.0594059405940595</v>
      </c>
    </row>
    <row r="35" spans="1:47" x14ac:dyDescent="0.3">
      <c r="A35" s="159">
        <f>C35*E35</f>
        <v>4.2400826418350626</v>
      </c>
      <c r="C35" s="159" cm="1">
        <f t="array" ref="C35:C38">_xlfn.ANCHORARRAY(A28)</f>
        <v>2.4259691341473473</v>
      </c>
      <c r="E35" s="159">
        <f>1/H28</f>
        <v>1.7477891957291205</v>
      </c>
      <c r="I35" s="102"/>
      <c r="J35" s="159">
        <f t="shared" ref="J35:J37" si="14">L35*N35</f>
        <v>4.1792334209218822</v>
      </c>
      <c r="L35" s="159">
        <v>2.1033635423962171</v>
      </c>
      <c r="N35" s="159">
        <f>1/K20</f>
        <v>1.9869287152142845</v>
      </c>
      <c r="T35" s="159">
        <f t="shared" ref="T35:T37" si="15">V35*X35</f>
        <v>4.0093947606142732</v>
      </c>
      <c r="V35" s="159">
        <f>T29</f>
        <v>0.30429178664472784</v>
      </c>
      <c r="X35" s="159">
        <f>1/U20</f>
        <v>13.176151761517616</v>
      </c>
      <c r="AD35" s="159">
        <f t="shared" ref="AD35:AD37" si="16">AF35*AH35</f>
        <v>4.2361575541041105</v>
      </c>
      <c r="AF35" s="159">
        <v>1.4703939817361693</v>
      </c>
      <c r="AH35" s="159">
        <f>1/AE20</f>
        <v>2.8809676907832977</v>
      </c>
      <c r="AN35" s="159">
        <f t="shared" ref="AN35:AN37" si="17">AP35*AR35</f>
        <v>4.1140594059405942</v>
      </c>
      <c r="AP35" s="159">
        <v>0.67895424836601315</v>
      </c>
      <c r="AR35" s="159">
        <f>1/AO20</f>
        <v>6.0594059405940595</v>
      </c>
    </row>
    <row r="36" spans="1:47" x14ac:dyDescent="0.3">
      <c r="A36" s="159">
        <f t="shared" ref="A36:A38" si="18">C36*E36</f>
        <v>4.0506810829961903</v>
      </c>
      <c r="C36" s="159">
        <v>0.46507173901584936</v>
      </c>
      <c r="E36" s="159">
        <f t="shared" ref="E36:E38" si="19">1/H29</f>
        <v>8.7097983884549599</v>
      </c>
      <c r="I36" s="102"/>
      <c r="J36" s="159">
        <f t="shared" si="14"/>
        <v>4.0262485601776152</v>
      </c>
      <c r="K36" s="148" t="s">
        <v>300</v>
      </c>
      <c r="L36" s="159">
        <v>0.21940377448888596</v>
      </c>
      <c r="M36" s="160" t="s">
        <v>303</v>
      </c>
      <c r="N36" s="159">
        <f>1/K21</f>
        <v>18.350862785095647</v>
      </c>
      <c r="T36" s="159">
        <f t="shared" si="15"/>
        <v>4.0703999999999994</v>
      </c>
      <c r="U36" s="148" t="s">
        <v>300</v>
      </c>
      <c r="V36" s="159">
        <f>T30</f>
        <v>2.0929658576717403</v>
      </c>
      <c r="W36" s="160" t="s">
        <v>303</v>
      </c>
      <c r="X36" s="159">
        <f>1/U21</f>
        <v>1.9447999999999996</v>
      </c>
      <c r="AD36" s="159">
        <f t="shared" si="16"/>
        <v>4.0380626566868001</v>
      </c>
      <c r="AE36" s="148" t="s">
        <v>300</v>
      </c>
      <c r="AF36" s="159">
        <v>0.34798556130558167</v>
      </c>
      <c r="AG36" s="160" t="s">
        <v>303</v>
      </c>
      <c r="AH36" s="159">
        <f>1/AE21</f>
        <v>11.604109784143592</v>
      </c>
      <c r="AN36" s="159">
        <f t="shared" si="17"/>
        <v>4.284370099320439</v>
      </c>
      <c r="AO36" s="148" t="s">
        <v>300</v>
      </c>
      <c r="AP36" s="159">
        <v>2.6784313725490194</v>
      </c>
      <c r="AQ36" s="160" t="s">
        <v>303</v>
      </c>
      <c r="AR36" s="159">
        <f>1/AO21</f>
        <v>1.59958180867747</v>
      </c>
    </row>
    <row r="37" spans="1:47" x14ac:dyDescent="0.3">
      <c r="A37" s="159">
        <f t="shared" si="18"/>
        <v>4.185967527193255</v>
      </c>
      <c r="B37" s="148" t="s">
        <v>300</v>
      </c>
      <c r="C37" s="159">
        <v>1.0740244204273575</v>
      </c>
      <c r="D37" s="160" t="s">
        <v>303</v>
      </c>
      <c r="E37" s="159">
        <f t="shared" si="19"/>
        <v>3.8974602882191878</v>
      </c>
      <c r="I37" s="102"/>
      <c r="J37" s="159">
        <f t="shared" si="14"/>
        <v>4.0240242232448606</v>
      </c>
      <c r="L37" s="159">
        <v>0.33619324870341083</v>
      </c>
      <c r="N37" s="159">
        <f>1/K22</f>
        <v>11.969378441608292</v>
      </c>
      <c r="T37" s="159">
        <f t="shared" si="15"/>
        <v>4.041871921182266</v>
      </c>
      <c r="V37" s="159">
        <f>T31</f>
        <v>1.3500617030028796</v>
      </c>
      <c r="X37" s="159">
        <f>1/U22</f>
        <v>2.9938423645320191</v>
      </c>
      <c r="AD37" s="159">
        <f t="shared" si="16"/>
        <v>4.026726859936872</v>
      </c>
      <c r="AF37" s="159">
        <v>0.1733485391054137</v>
      </c>
      <c r="AH37" s="159">
        <f>1/AE22</f>
        <v>23.229078714578659</v>
      </c>
      <c r="AN37" s="159">
        <f t="shared" si="17"/>
        <v>4.025952960259529</v>
      </c>
      <c r="AP37" s="159">
        <v>0.18024691358024691</v>
      </c>
      <c r="AR37" s="159">
        <f>1/AO22</f>
        <v>22.335766423357661</v>
      </c>
    </row>
    <row r="38" spans="1:47" x14ac:dyDescent="0.3">
      <c r="A38" s="159">
        <f t="shared" si="18"/>
        <v>4.0345084156304098</v>
      </c>
      <c r="C38" s="159">
        <v>0.22778051145656952</v>
      </c>
      <c r="E38" s="159">
        <f t="shared" si="19"/>
        <v>17.712263397036327</v>
      </c>
      <c r="I38" s="102"/>
      <c r="J38" s="159"/>
      <c r="L38" s="159"/>
      <c r="N38" s="159"/>
      <c r="T38" s="159"/>
      <c r="V38" s="159"/>
      <c r="X38" s="159"/>
      <c r="AD38" s="159"/>
      <c r="AF38" s="159"/>
      <c r="AH38" s="159"/>
      <c r="AN38" s="159"/>
      <c r="AP38" s="159"/>
      <c r="AR38" s="159"/>
    </row>
    <row r="39" spans="1:47" x14ac:dyDescent="0.3">
      <c r="A39" s="2"/>
      <c r="I39" s="102"/>
    </row>
    <row r="40" spans="1:47" x14ac:dyDescent="0.3">
      <c r="A40" s="2" t="s">
        <v>305</v>
      </c>
      <c r="I40" s="102"/>
      <c r="J40" s="2" t="s">
        <v>305</v>
      </c>
      <c r="T40" s="2" t="s">
        <v>305</v>
      </c>
      <c r="AD40" s="2" t="s">
        <v>305</v>
      </c>
      <c r="AN40" s="2" t="s">
        <v>305</v>
      </c>
    </row>
    <row r="41" spans="1:47" x14ac:dyDescent="0.3">
      <c r="A41" s="5">
        <f>AVERAGE(A35:A38)</f>
        <v>4.127809916913729</v>
      </c>
      <c r="B41" s="146" t="s">
        <v>299</v>
      </c>
      <c r="I41" s="102"/>
      <c r="J41" s="5">
        <f>AVERAGE(J34:J37)</f>
        <v>4.0980579125728269</v>
      </c>
      <c r="T41" s="5">
        <f>AVERAGE(T34:T37)</f>
        <v>4.0327653606027027</v>
      </c>
      <c r="AD41" s="5">
        <f>AVERAGE(AD34:AD37)</f>
        <v>4.1296058437633762</v>
      </c>
      <c r="AN41" s="5">
        <f>AVERAGE(AN34:AN37)</f>
        <v>4.1346104678652891</v>
      </c>
    </row>
    <row r="42" spans="1:47" x14ac:dyDescent="0.3">
      <c r="A42" s="2"/>
      <c r="I42" s="102"/>
      <c r="J42" s="2"/>
      <c r="T42" s="2"/>
      <c r="AD42" s="2"/>
      <c r="AN42" s="2"/>
    </row>
    <row r="43" spans="1:47" x14ac:dyDescent="0.3">
      <c r="A43" s="135" t="s">
        <v>306</v>
      </c>
      <c r="D43" s="135" t="s">
        <v>307</v>
      </c>
      <c r="E43" s="135"/>
      <c r="F43" s="135"/>
      <c r="I43" s="102"/>
      <c r="J43" s="135" t="s">
        <v>306</v>
      </c>
      <c r="N43" s="135" t="s">
        <v>307</v>
      </c>
      <c r="O43" s="135"/>
      <c r="P43" s="135"/>
      <c r="T43" s="135" t="s">
        <v>306</v>
      </c>
      <c r="X43" s="135" t="s">
        <v>307</v>
      </c>
      <c r="Y43" s="135"/>
      <c r="Z43" s="135"/>
      <c r="AD43" s="135" t="s">
        <v>306</v>
      </c>
      <c r="AH43" s="135" t="s">
        <v>307</v>
      </c>
      <c r="AI43" s="135"/>
      <c r="AJ43" s="135"/>
      <c r="AN43" s="135" t="s">
        <v>306</v>
      </c>
      <c r="AR43" s="135" t="s">
        <v>307</v>
      </c>
      <c r="AS43" s="135"/>
      <c r="AT43" s="135"/>
    </row>
    <row r="44" spans="1:47" x14ac:dyDescent="0.3">
      <c r="I44" s="102"/>
    </row>
    <row r="45" spans="1:47" x14ac:dyDescent="0.3">
      <c r="A45" s="2" t="s">
        <v>308</v>
      </c>
      <c r="B45" s="143">
        <f>(A41-4)/(4-1)</f>
        <v>4.2603305637909671E-2</v>
      </c>
      <c r="D45" s="2" t="s">
        <v>309</v>
      </c>
      <c r="E45" s="162">
        <f>B45/0.9</f>
        <v>4.7337006264344075E-2</v>
      </c>
      <c r="F45" s="124" t="s">
        <v>310</v>
      </c>
      <c r="G45" s="163" t="s">
        <v>311</v>
      </c>
      <c r="I45" s="102"/>
      <c r="J45" s="2" t="s">
        <v>308</v>
      </c>
      <c r="K45" s="143">
        <f>(J41-4)/(4-1)</f>
        <v>3.2685970857608972E-2</v>
      </c>
      <c r="N45" s="2" t="s">
        <v>309</v>
      </c>
      <c r="O45" s="164">
        <f>K45/0.9</f>
        <v>3.6317745397343303E-2</v>
      </c>
      <c r="P45" s="124" t="s">
        <v>310</v>
      </c>
      <c r="Q45" s="163" t="s">
        <v>311</v>
      </c>
      <c r="T45" s="2" t="s">
        <v>308</v>
      </c>
      <c r="U45" s="143">
        <f>(T41-4)/(4-1)</f>
        <v>1.0921786867567581E-2</v>
      </c>
      <c r="X45" s="2" t="s">
        <v>309</v>
      </c>
      <c r="Y45" s="164">
        <f>U45/0.9</f>
        <v>1.2135318741741757E-2</v>
      </c>
      <c r="Z45" s="124" t="s">
        <v>310</v>
      </c>
      <c r="AA45" s="163" t="s">
        <v>311</v>
      </c>
      <c r="AD45" s="2" t="s">
        <v>308</v>
      </c>
      <c r="AE45" s="143">
        <f>(AD41-4)/(4-1)</f>
        <v>4.3201947921125416E-2</v>
      </c>
      <c r="AH45" s="2" t="s">
        <v>309</v>
      </c>
      <c r="AI45" s="164">
        <f>AE45/0.9</f>
        <v>4.8002164356806015E-2</v>
      </c>
      <c r="AJ45" s="124" t="s">
        <v>310</v>
      </c>
      <c r="AK45" s="163" t="s">
        <v>311</v>
      </c>
      <c r="AN45" s="2" t="s">
        <v>308</v>
      </c>
      <c r="AO45" s="143">
        <f>(AN41-4)/(4-1)</f>
        <v>4.4870155955096358E-2</v>
      </c>
      <c r="AR45" s="2" t="s">
        <v>309</v>
      </c>
      <c r="AS45" s="164">
        <f>AO45/0.9</f>
        <v>4.9855728838995951E-2</v>
      </c>
      <c r="AT45" s="124" t="s">
        <v>310</v>
      </c>
      <c r="AU45" s="163" t="s">
        <v>311</v>
      </c>
    </row>
    <row r="46" spans="1:47" x14ac:dyDescent="0.3">
      <c r="D46" s="2" t="s">
        <v>312</v>
      </c>
      <c r="E46">
        <v>0.9</v>
      </c>
      <c r="I46" s="102"/>
      <c r="J46" s="165"/>
    </row>
    <row r="48" spans="1:47" x14ac:dyDescent="0.3">
      <c r="A48" s="141"/>
      <c r="B48" s="141"/>
      <c r="C48" s="141"/>
      <c r="D48" s="141"/>
      <c r="E48" s="141"/>
      <c r="F48" s="141"/>
      <c r="G48" s="141"/>
      <c r="H48" s="141"/>
      <c r="I48" s="141"/>
      <c r="J48" s="141"/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</row>
    <row r="49" spans="1:11" ht="18" x14ac:dyDescent="0.35">
      <c r="A49" s="166" t="s">
        <v>313</v>
      </c>
    </row>
    <row r="50" spans="1:11" x14ac:dyDescent="0.3">
      <c r="B50" s="2" t="s">
        <v>284</v>
      </c>
      <c r="C50" s="167">
        <f>K19</f>
        <v>0.3586708032954441</v>
      </c>
      <c r="D50" s="167" cm="1">
        <f t="array" ref="D50:D53">U19:U22</f>
        <v>7.5894693541752364E-2</v>
      </c>
      <c r="E50" s="167" cm="1">
        <f t="array" ref="E50:E53">AE19:AE22</f>
        <v>0.52366855122746991</v>
      </c>
      <c r="F50" s="167" cm="1">
        <f t="array" ref="F50:F53">AO19:AO22</f>
        <v>0.16503267973856209</v>
      </c>
      <c r="H50" s="167" cm="1">
        <f t="array" ref="H50:H53">B20:B23</f>
        <v>0.5721513798366471</v>
      </c>
      <c r="J50" s="168" cm="1">
        <f t="array" ref="J50:J53">MMULT(C50:F53,_xlfn.ANCHORARRAY(H50))</f>
        <v>0.35760661861867449</v>
      </c>
      <c r="K50" s="2" t="s">
        <v>319</v>
      </c>
    </row>
    <row r="51" spans="1:11" x14ac:dyDescent="0.3">
      <c r="B51" s="2" t="s">
        <v>285</v>
      </c>
      <c r="C51" s="169">
        <f>K20</f>
        <v>0.50328931900918894</v>
      </c>
      <c r="D51" s="167">
        <v>7.5894693541752364E-2</v>
      </c>
      <c r="E51" s="167">
        <v>0.34710559344319236</v>
      </c>
      <c r="F51" s="167">
        <v>0.16503267973856209</v>
      </c>
      <c r="H51" s="167">
        <v>0.11481322016885295</v>
      </c>
      <c r="J51" s="168">
        <v>0.39504824758924895</v>
      </c>
      <c r="K51" s="2" t="s">
        <v>320</v>
      </c>
    </row>
    <row r="52" spans="1:11" x14ac:dyDescent="0.3">
      <c r="B52" s="2" t="s">
        <v>286</v>
      </c>
      <c r="C52" s="169">
        <f>K21</f>
        <v>5.4493350623938411E-2</v>
      </c>
      <c r="D52" s="167">
        <v>0.51419169066227899</v>
      </c>
      <c r="E52" s="167">
        <v>8.61763649777295E-2</v>
      </c>
      <c r="F52" s="167">
        <v>0.62516339869281046</v>
      </c>
      <c r="G52" s="160" t="s">
        <v>303</v>
      </c>
      <c r="H52" s="167">
        <v>0.25657734166597912</v>
      </c>
      <c r="I52" s="170" t="s">
        <v>300</v>
      </c>
      <c r="J52" s="168">
        <v>0.14762086380908954</v>
      </c>
    </row>
    <row r="53" spans="1:11" x14ac:dyDescent="0.3">
      <c r="B53" s="2" t="s">
        <v>287</v>
      </c>
      <c r="C53" s="169">
        <f>K22</f>
        <v>8.3546527071428511E-2</v>
      </c>
      <c r="D53" s="167">
        <v>0.33401892225421642</v>
      </c>
      <c r="E53" s="167">
        <v>4.3049490351608141E-2</v>
      </c>
      <c r="F53" s="167">
        <v>4.4771241830065367E-2</v>
      </c>
      <c r="H53" s="167">
        <v>5.6458058328520744E-2</v>
      </c>
      <c r="J53" s="168">
        <v>9.9724269982986918E-2</v>
      </c>
    </row>
    <row r="54" spans="1:11" x14ac:dyDescent="0.3">
      <c r="B54" s="2"/>
      <c r="C54" s="171"/>
      <c r="D54" s="160"/>
      <c r="E54" s="160"/>
      <c r="F54" s="160"/>
      <c r="J54" s="172"/>
    </row>
    <row r="61" spans="1:11" x14ac:dyDescent="0.3">
      <c r="A61" s="137"/>
      <c r="C61" s="137"/>
      <c r="E61" s="160"/>
      <c r="H61" s="170"/>
      <c r="J61" s="160"/>
    </row>
    <row r="62" spans="1:11" x14ac:dyDescent="0.3">
      <c r="A62" s="137"/>
    </row>
    <row r="63" spans="1:11" x14ac:dyDescent="0.3">
      <c r="A63" s="137"/>
      <c r="B63" s="137"/>
      <c r="C63" s="140"/>
    </row>
    <row r="64" spans="1:11" x14ac:dyDescent="0.3">
      <c r="A64" s="2"/>
      <c r="C64" s="2"/>
      <c r="D64" s="2"/>
      <c r="E64" s="2"/>
      <c r="F64" s="2"/>
      <c r="G64" s="2"/>
    </row>
    <row r="66" spans="1:13" x14ac:dyDescent="0.3">
      <c r="C66" s="173"/>
      <c r="D66" s="173"/>
      <c r="E66" s="173"/>
      <c r="F66" s="173"/>
      <c r="G66" s="173"/>
      <c r="I66" s="159"/>
    </row>
    <row r="67" spans="1:13" x14ac:dyDescent="0.3">
      <c r="C67" s="52"/>
      <c r="D67" s="52"/>
      <c r="E67" s="52"/>
      <c r="F67" s="52"/>
      <c r="G67" s="52"/>
      <c r="I67" s="159"/>
    </row>
    <row r="68" spans="1:13" x14ac:dyDescent="0.3">
      <c r="C68" s="52"/>
      <c r="D68" s="52"/>
      <c r="E68" s="52"/>
      <c r="F68" s="52"/>
      <c r="G68" s="52"/>
      <c r="I68" s="159"/>
    </row>
    <row r="69" spans="1:13" x14ac:dyDescent="0.3">
      <c r="C69" s="52"/>
      <c r="D69" s="52"/>
      <c r="E69" s="52"/>
      <c r="F69" s="52"/>
      <c r="G69" s="52"/>
      <c r="I69" s="159"/>
    </row>
    <row r="71" spans="1:13" x14ac:dyDescent="0.3">
      <c r="C71" s="2"/>
      <c r="D71" s="2"/>
      <c r="E71" s="2"/>
      <c r="F71" s="2"/>
      <c r="G71" s="2"/>
    </row>
    <row r="73" spans="1:13" x14ac:dyDescent="0.3">
      <c r="A73" s="2"/>
    </row>
    <row r="74" spans="1:13" x14ac:dyDescent="0.3">
      <c r="D74" s="173"/>
      <c r="E74" s="52"/>
      <c r="F74" s="52"/>
      <c r="G74" s="52"/>
      <c r="I74" s="159"/>
      <c r="L74" s="174"/>
      <c r="M74" s="2"/>
    </row>
    <row r="75" spans="1:13" x14ac:dyDescent="0.3">
      <c r="D75" s="173"/>
      <c r="E75" s="52"/>
      <c r="F75" s="52"/>
      <c r="G75" s="52"/>
      <c r="I75" s="159"/>
      <c r="K75" s="148"/>
      <c r="L75" s="174"/>
      <c r="M75" s="2"/>
    </row>
    <row r="76" spans="1:13" x14ac:dyDescent="0.3">
      <c r="D76" s="173"/>
      <c r="E76" s="52"/>
      <c r="F76" s="52"/>
      <c r="G76" s="52"/>
      <c r="I76" s="159"/>
      <c r="L76" s="174"/>
    </row>
    <row r="77" spans="1:13" x14ac:dyDescent="0.3">
      <c r="D77" s="173"/>
      <c r="E77" s="52"/>
      <c r="F77" s="52"/>
      <c r="G77" s="52"/>
      <c r="I77" s="159"/>
      <c r="L77" s="174"/>
    </row>
    <row r="78" spans="1:13" x14ac:dyDescent="0.3">
      <c r="D78" s="173"/>
      <c r="E78" s="52"/>
      <c r="F78" s="52"/>
      <c r="G78" s="52"/>
      <c r="L78" s="174"/>
    </row>
  </sheetData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F5639-CC62-465F-A2F1-8B946279ACEB}">
  <dimension ref="A1:AU78"/>
  <sheetViews>
    <sheetView topLeftCell="A34" workbookViewId="0">
      <selection activeCell="A49" sqref="A49"/>
    </sheetView>
  </sheetViews>
  <sheetFormatPr defaultRowHeight="14.4" x14ac:dyDescent="0.3"/>
  <cols>
    <col min="1" max="1" width="17.109375" customWidth="1"/>
    <col min="2" max="2" width="16.77734375" bestFit="1" customWidth="1"/>
    <col min="3" max="3" width="16.6640625" customWidth="1"/>
    <col min="4" max="4" width="14.44140625" customWidth="1"/>
    <col min="5" max="5" width="16.44140625" bestFit="1" customWidth="1"/>
    <col min="6" max="6" width="10.88671875" customWidth="1"/>
    <col min="7" max="7" width="9.5546875" bestFit="1" customWidth="1"/>
    <col min="8" max="8" width="10.6640625" bestFit="1" customWidth="1"/>
    <col min="9" max="9" width="9.5546875" bestFit="1" customWidth="1"/>
    <col min="10" max="10" width="17.33203125" customWidth="1"/>
    <col min="11" max="11" width="9.5546875" bestFit="1" customWidth="1"/>
    <col min="12" max="12" width="9.5546875" customWidth="1"/>
    <col min="13" max="13" width="10.44140625" customWidth="1"/>
    <col min="14" max="14" width="10.88671875" customWidth="1"/>
    <col min="15" max="15" width="10.6640625" bestFit="1" customWidth="1"/>
    <col min="16" max="16" width="10.44140625" customWidth="1"/>
    <col min="17" max="17" width="10.88671875" customWidth="1"/>
    <col min="18" max="18" width="9.5546875" bestFit="1" customWidth="1"/>
    <col min="20" max="20" width="10.88671875" bestFit="1" customWidth="1"/>
    <col min="24" max="24" width="11.77734375" bestFit="1" customWidth="1"/>
    <col min="27" max="27" width="11.77734375" bestFit="1" customWidth="1"/>
    <col min="29" max="29" width="9.77734375" customWidth="1"/>
    <col min="30" max="30" width="14.109375" customWidth="1"/>
    <col min="31" max="31" width="10.77734375" bestFit="1" customWidth="1"/>
    <col min="34" max="34" width="10.88671875" bestFit="1" customWidth="1"/>
    <col min="40" max="40" width="14.21875" customWidth="1"/>
  </cols>
  <sheetData>
    <row r="1" spans="1:45" ht="24" thickBot="1" x14ac:dyDescent="0.5">
      <c r="A1" s="207" t="s">
        <v>324</v>
      </c>
      <c r="B1" s="134"/>
      <c r="C1" s="134"/>
      <c r="D1" s="134"/>
    </row>
    <row r="2" spans="1:45" ht="15" thickTop="1" x14ac:dyDescent="0.3">
      <c r="A2" s="135" t="s">
        <v>279</v>
      </c>
      <c r="U2" s="136"/>
      <c r="V2" s="136"/>
      <c r="W2" s="136"/>
      <c r="X2" s="136"/>
      <c r="Y2" s="136"/>
      <c r="AB2" s="136"/>
      <c r="AC2" s="136"/>
      <c r="AD2" s="136"/>
      <c r="AE2" s="136"/>
      <c r="AF2" s="136"/>
      <c r="AI2" s="136"/>
      <c r="AJ2" s="136"/>
      <c r="AK2" s="136"/>
      <c r="AL2" s="136"/>
      <c r="AM2" s="136"/>
    </row>
    <row r="3" spans="1:45" x14ac:dyDescent="0.3">
      <c r="B3" s="2" t="s">
        <v>174</v>
      </c>
      <c r="C3" s="2" t="s">
        <v>280</v>
      </c>
      <c r="D3" s="2" t="s">
        <v>281</v>
      </c>
      <c r="E3" s="2" t="s">
        <v>282</v>
      </c>
      <c r="F3" s="2"/>
      <c r="I3" s="102" t="s">
        <v>283</v>
      </c>
      <c r="J3" t="s">
        <v>174</v>
      </c>
      <c r="K3" s="2" t="s">
        <v>284</v>
      </c>
      <c r="L3" s="2" t="s">
        <v>285</v>
      </c>
      <c r="M3" s="2" t="s">
        <v>286</v>
      </c>
      <c r="N3" s="2" t="s">
        <v>287</v>
      </c>
      <c r="O3" s="2"/>
      <c r="S3" t="s">
        <v>288</v>
      </c>
      <c r="T3" t="s">
        <v>289</v>
      </c>
      <c r="U3" s="2" t="s">
        <v>284</v>
      </c>
      <c r="V3" s="2" t="s">
        <v>285</v>
      </c>
      <c r="W3" s="2" t="s">
        <v>286</v>
      </c>
      <c r="X3" s="2" t="s">
        <v>287</v>
      </c>
      <c r="Y3" s="2"/>
      <c r="AC3" t="s">
        <v>139</v>
      </c>
      <c r="AD3" t="s">
        <v>281</v>
      </c>
      <c r="AE3" s="2" t="s">
        <v>284</v>
      </c>
      <c r="AF3" s="2" t="s">
        <v>285</v>
      </c>
      <c r="AG3" s="2" t="s">
        <v>286</v>
      </c>
      <c r="AH3" s="2" t="s">
        <v>287</v>
      </c>
      <c r="AI3" s="2"/>
      <c r="AN3" t="s">
        <v>290</v>
      </c>
      <c r="AO3" s="2" t="s">
        <v>284</v>
      </c>
      <c r="AP3" s="2" t="s">
        <v>285</v>
      </c>
      <c r="AQ3" s="2" t="s">
        <v>286</v>
      </c>
      <c r="AR3" s="2" t="s">
        <v>287</v>
      </c>
      <c r="AS3" s="2"/>
    </row>
    <row r="4" spans="1:45" x14ac:dyDescent="0.3">
      <c r="A4" s="2" t="s">
        <v>174</v>
      </c>
      <c r="B4" cm="1">
        <f t="array" ref="B4:E7">AHP!R30:U33</f>
        <v>1</v>
      </c>
      <c r="C4">
        <v>2</v>
      </c>
      <c r="D4">
        <v>2</v>
      </c>
      <c r="E4">
        <v>6</v>
      </c>
      <c r="F4" s="137"/>
      <c r="I4" s="102">
        <f>AIC!E22</f>
        <v>0.9</v>
      </c>
      <c r="J4" s="2" t="s">
        <v>284</v>
      </c>
      <c r="K4">
        <v>1</v>
      </c>
      <c r="L4">
        <v>1</v>
      </c>
      <c r="M4">
        <v>8</v>
      </c>
      <c r="N4">
        <v>7</v>
      </c>
      <c r="S4">
        <f>AIC!G22</f>
        <v>92.7</v>
      </c>
      <c r="T4" s="2" t="s">
        <v>284</v>
      </c>
      <c r="U4" s="204">
        <v>1</v>
      </c>
      <c r="V4" s="204">
        <v>2</v>
      </c>
      <c r="W4" s="203">
        <v>0.16666666666666666</v>
      </c>
      <c r="X4" s="203">
        <v>0.2</v>
      </c>
      <c r="AC4" s="132">
        <f>AIC!B22</f>
        <v>476.53504714404102</v>
      </c>
      <c r="AD4" s="2" t="s">
        <v>284</v>
      </c>
      <c r="AE4">
        <v>1</v>
      </c>
      <c r="AF4">
        <v>2</v>
      </c>
      <c r="AG4">
        <v>7</v>
      </c>
      <c r="AH4">
        <v>9</v>
      </c>
      <c r="AN4" s="2" t="s">
        <v>284</v>
      </c>
      <c r="AO4">
        <v>1</v>
      </c>
      <c r="AP4">
        <v>1</v>
      </c>
      <c r="AQ4" s="137">
        <v>0.2</v>
      </c>
      <c r="AR4">
        <v>5</v>
      </c>
    </row>
    <row r="5" spans="1:45" x14ac:dyDescent="0.3">
      <c r="A5" s="2" t="s">
        <v>280</v>
      </c>
      <c r="B5" s="137">
        <v>0.5</v>
      </c>
      <c r="C5">
        <v>1</v>
      </c>
      <c r="D5" s="137">
        <v>0.5</v>
      </c>
      <c r="E5">
        <v>4</v>
      </c>
      <c r="I5" s="102">
        <f>AIC!E24</f>
        <v>0</v>
      </c>
      <c r="J5" s="2" t="s">
        <v>285</v>
      </c>
      <c r="K5">
        <v>1</v>
      </c>
      <c r="L5">
        <v>1</v>
      </c>
      <c r="M5">
        <v>8</v>
      </c>
      <c r="N5">
        <v>7</v>
      </c>
      <c r="S5">
        <f>AIC!G24</f>
        <v>95.4</v>
      </c>
      <c r="T5" s="2" t="s">
        <v>285</v>
      </c>
      <c r="U5" s="203">
        <v>0.5</v>
      </c>
      <c r="V5" s="204">
        <v>1</v>
      </c>
      <c r="W5" s="203">
        <v>0.14285714285714285</v>
      </c>
      <c r="X5" s="203">
        <v>0.16666666666666666</v>
      </c>
      <c r="AC5" s="132">
        <f>AIC!B24</f>
        <v>481.89200912100102</v>
      </c>
      <c r="AD5" s="2" t="s">
        <v>285</v>
      </c>
      <c r="AE5" s="137">
        <v>0.5</v>
      </c>
      <c r="AF5">
        <v>1</v>
      </c>
      <c r="AG5">
        <v>6</v>
      </c>
      <c r="AH5">
        <v>8</v>
      </c>
      <c r="AN5" s="2" t="s">
        <v>285</v>
      </c>
      <c r="AO5">
        <v>1</v>
      </c>
      <c r="AP5">
        <v>1</v>
      </c>
      <c r="AQ5" s="137">
        <v>0.2</v>
      </c>
      <c r="AR5">
        <v>5</v>
      </c>
    </row>
    <row r="6" spans="1:45" x14ac:dyDescent="0.3">
      <c r="A6" s="2" t="s">
        <v>281</v>
      </c>
      <c r="B6" s="137">
        <v>0.5</v>
      </c>
      <c r="C6">
        <v>2</v>
      </c>
      <c r="D6">
        <v>1</v>
      </c>
      <c r="E6">
        <v>5</v>
      </c>
      <c r="I6" s="102">
        <f>AIC!E26</f>
        <v>26.6</v>
      </c>
      <c r="J6" s="2" t="s">
        <v>286</v>
      </c>
      <c r="K6" s="137">
        <v>0.125</v>
      </c>
      <c r="L6" s="137">
        <v>0.125</v>
      </c>
      <c r="M6">
        <v>1</v>
      </c>
      <c r="N6" s="137">
        <v>0.5</v>
      </c>
      <c r="S6">
        <f>AIC!G26</f>
        <v>67</v>
      </c>
      <c r="T6" s="2" t="s">
        <v>286</v>
      </c>
      <c r="U6" s="204">
        <v>6</v>
      </c>
      <c r="V6" s="204">
        <v>7</v>
      </c>
      <c r="W6" s="204">
        <v>1</v>
      </c>
      <c r="X6" s="204">
        <v>2</v>
      </c>
      <c r="Z6" s="138"/>
      <c r="AA6" s="139"/>
      <c r="AB6" s="138"/>
      <c r="AC6" s="132">
        <f>AIC!B26</f>
        <v>538.62951819948</v>
      </c>
      <c r="AD6" s="2" t="s">
        <v>286</v>
      </c>
      <c r="AE6" s="137">
        <v>0.14285714285714285</v>
      </c>
      <c r="AF6" s="137">
        <v>0.16666666666666666</v>
      </c>
      <c r="AG6">
        <v>1</v>
      </c>
      <c r="AH6">
        <v>3</v>
      </c>
      <c r="AN6" s="2" t="s">
        <v>286</v>
      </c>
      <c r="AO6">
        <v>5</v>
      </c>
      <c r="AP6">
        <v>5</v>
      </c>
      <c r="AQ6">
        <v>1</v>
      </c>
      <c r="AR6">
        <v>9</v>
      </c>
    </row>
    <row r="7" spans="1:45" x14ac:dyDescent="0.3">
      <c r="A7" s="2" t="s">
        <v>282</v>
      </c>
      <c r="B7" s="137">
        <v>0.16666666666666666</v>
      </c>
      <c r="C7" s="137">
        <v>0.25</v>
      </c>
      <c r="D7" s="203">
        <v>0.2</v>
      </c>
      <c r="E7">
        <v>1</v>
      </c>
      <c r="I7" s="102">
        <f>AIC!E28</f>
        <v>22.9</v>
      </c>
      <c r="J7" s="2" t="s">
        <v>287</v>
      </c>
      <c r="K7" s="137">
        <v>0.14285714285714285</v>
      </c>
      <c r="L7" s="137">
        <v>0.14285714285714285</v>
      </c>
      <c r="M7">
        <v>2</v>
      </c>
      <c r="N7">
        <v>1</v>
      </c>
      <c r="S7">
        <f>AIC!G28</f>
        <v>70.599999999999994</v>
      </c>
      <c r="T7" s="2" t="s">
        <v>287</v>
      </c>
      <c r="U7" s="204">
        <v>5</v>
      </c>
      <c r="V7" s="204">
        <v>6</v>
      </c>
      <c r="W7" s="203">
        <v>0.5</v>
      </c>
      <c r="X7" s="204">
        <v>1</v>
      </c>
      <c r="AC7" s="132">
        <f>AIC!B28</f>
        <v>560.18398048749202</v>
      </c>
      <c r="AD7" s="2" t="s">
        <v>287</v>
      </c>
      <c r="AE7" s="137">
        <v>0.1111111111111111</v>
      </c>
      <c r="AF7" s="137">
        <v>0.125</v>
      </c>
      <c r="AG7" s="137">
        <v>0.33333333333333331</v>
      </c>
      <c r="AH7">
        <v>1</v>
      </c>
      <c r="AN7" s="2" t="s">
        <v>287</v>
      </c>
      <c r="AO7" s="137">
        <v>0.2</v>
      </c>
      <c r="AP7" s="137">
        <v>0.2</v>
      </c>
      <c r="AQ7" s="137">
        <v>0.1111111111111111</v>
      </c>
      <c r="AR7">
        <v>1</v>
      </c>
    </row>
    <row r="8" spans="1:45" x14ac:dyDescent="0.3">
      <c r="A8" s="141" t="s">
        <v>291</v>
      </c>
      <c r="B8" s="142">
        <f>SUM(B4:B7)</f>
        <v>2.1666666666666665</v>
      </c>
      <c r="C8" s="142">
        <f>SUM(C4:C7)</f>
        <v>5.25</v>
      </c>
      <c r="D8" s="142">
        <f>SUM(D4:D7)</f>
        <v>3.7</v>
      </c>
      <c r="E8" s="142">
        <f>SUM(E4:E7)</f>
        <v>16</v>
      </c>
      <c r="F8" s="142"/>
      <c r="G8" t="s">
        <v>292</v>
      </c>
      <c r="I8" s="102"/>
      <c r="J8" s="141" t="s">
        <v>291</v>
      </c>
      <c r="K8" s="142">
        <f>SUM(K4:K7)</f>
        <v>2.2678571428571428</v>
      </c>
      <c r="L8" s="142">
        <f>SUM(L4:L7)</f>
        <v>2.2678571428571428</v>
      </c>
      <c r="M8" s="142">
        <f>SUM(M4:M7)</f>
        <v>19</v>
      </c>
      <c r="N8" s="142">
        <f>SUM(N4:N7)</f>
        <v>15.5</v>
      </c>
      <c r="O8" s="142"/>
      <c r="T8" s="141" t="s">
        <v>291</v>
      </c>
      <c r="U8" s="142">
        <f>SUM(U4:U7)</f>
        <v>12.5</v>
      </c>
      <c r="V8" s="142">
        <f>SUM(V4:V7)</f>
        <v>16</v>
      </c>
      <c r="W8" s="142">
        <f>SUM(W4:W7)</f>
        <v>1.8095238095238095</v>
      </c>
      <c r="X8" s="142">
        <f>SUM(X4:X7)</f>
        <v>3.3666666666666667</v>
      </c>
      <c r="Y8" s="142"/>
      <c r="AD8" s="141" t="s">
        <v>291</v>
      </c>
      <c r="AE8" s="142">
        <f>SUM(AE4:AE7)</f>
        <v>1.753968253968254</v>
      </c>
      <c r="AF8" s="142">
        <f>SUM(AF4:AF7)</f>
        <v>3.2916666666666665</v>
      </c>
      <c r="AG8" s="142">
        <f>SUM(AG4:AG7)</f>
        <v>14.333333333333334</v>
      </c>
      <c r="AH8" s="142">
        <f>SUM(AH4:AH7)</f>
        <v>21</v>
      </c>
      <c r="AN8" s="141" t="s">
        <v>291</v>
      </c>
      <c r="AO8" s="142">
        <f>SUM(AO4:AO7)</f>
        <v>7.2</v>
      </c>
      <c r="AP8" s="142">
        <f>SUM(AP4:AP7)</f>
        <v>7.2</v>
      </c>
      <c r="AQ8" s="142">
        <f>SUM(AQ4:AQ7)</f>
        <v>1.5111111111111111</v>
      </c>
      <c r="AR8" s="142">
        <f>SUM(AR4:AR7)</f>
        <v>20</v>
      </c>
    </row>
    <row r="9" spans="1:45" x14ac:dyDescent="0.3">
      <c r="A9" s="2"/>
      <c r="B9" s="143"/>
      <c r="C9" s="143"/>
      <c r="D9" s="143"/>
      <c r="E9" s="143"/>
      <c r="F9" s="143"/>
      <c r="I9" s="102"/>
    </row>
    <row r="10" spans="1:45" x14ac:dyDescent="0.3">
      <c r="A10" s="135" t="s">
        <v>293</v>
      </c>
      <c r="I10" s="102"/>
      <c r="J10" s="135" t="s">
        <v>293</v>
      </c>
      <c r="T10" s="135" t="s">
        <v>293</v>
      </c>
      <c r="Z10" s="139"/>
      <c r="AA10" s="139"/>
      <c r="AB10" s="138"/>
      <c r="AD10" s="135" t="s">
        <v>293</v>
      </c>
      <c r="AN10" s="135" t="s">
        <v>293</v>
      </c>
    </row>
    <row r="11" spans="1:45" x14ac:dyDescent="0.3">
      <c r="B11" s="2" t="s">
        <v>174</v>
      </c>
      <c r="C11" s="2" t="s">
        <v>280</v>
      </c>
      <c r="D11" s="2" t="s">
        <v>281</v>
      </c>
      <c r="E11" s="2" t="s">
        <v>282</v>
      </c>
      <c r="F11" s="2"/>
      <c r="I11" s="102"/>
      <c r="J11" t="s">
        <v>174</v>
      </c>
      <c r="K11" s="2" t="s">
        <v>284</v>
      </c>
      <c r="L11" s="2" t="s">
        <v>285</v>
      </c>
      <c r="M11" s="2" t="s">
        <v>286</v>
      </c>
      <c r="N11" s="2" t="s">
        <v>287</v>
      </c>
      <c r="O11" s="2"/>
      <c r="T11" t="s">
        <v>289</v>
      </c>
      <c r="U11" s="2" t="s">
        <v>284</v>
      </c>
      <c r="V11" s="2" t="s">
        <v>285</v>
      </c>
      <c r="W11" s="2" t="s">
        <v>286</v>
      </c>
      <c r="X11" s="2" t="s">
        <v>287</v>
      </c>
      <c r="Y11" s="2"/>
      <c r="AD11" t="s">
        <v>281</v>
      </c>
      <c r="AE11" s="2" t="s">
        <v>284</v>
      </c>
      <c r="AF11" s="2" t="s">
        <v>285</v>
      </c>
      <c r="AG11" s="2" t="s">
        <v>286</v>
      </c>
      <c r="AH11" s="2" t="s">
        <v>287</v>
      </c>
      <c r="AN11" t="s">
        <v>281</v>
      </c>
      <c r="AO11" s="2" t="s">
        <v>284</v>
      </c>
      <c r="AP11" s="2" t="s">
        <v>285</v>
      </c>
      <c r="AQ11" s="2" t="s">
        <v>286</v>
      </c>
      <c r="AR11" s="2" t="s">
        <v>287</v>
      </c>
    </row>
    <row r="12" spans="1:45" x14ac:dyDescent="0.3">
      <c r="A12" s="2" t="s">
        <v>174</v>
      </c>
      <c r="B12">
        <f>B4/$B$8</f>
        <v>0.46153846153846156</v>
      </c>
      <c r="C12">
        <f>C4/C$8</f>
        <v>0.38095238095238093</v>
      </c>
      <c r="D12">
        <f>D4/$D$8</f>
        <v>0.54054054054054046</v>
      </c>
      <c r="E12">
        <f>E4/$E$8</f>
        <v>0.375</v>
      </c>
      <c r="I12" s="102"/>
      <c r="J12" s="2" t="s">
        <v>284</v>
      </c>
      <c r="K12">
        <f>K4/$K$8</f>
        <v>0.44094488188976377</v>
      </c>
      <c r="L12">
        <f>L4/L$8</f>
        <v>0.44094488188976377</v>
      </c>
      <c r="M12">
        <f>M4/$M$8</f>
        <v>0.42105263157894735</v>
      </c>
      <c r="N12">
        <f>N4/$N$8</f>
        <v>0.45161290322580644</v>
      </c>
      <c r="T12" s="2" t="s">
        <v>284</v>
      </c>
      <c r="U12">
        <f>U4/$U$8</f>
        <v>0.08</v>
      </c>
      <c r="V12">
        <f>V4/V$8</f>
        <v>0.125</v>
      </c>
      <c r="W12">
        <f>W4/$W$8</f>
        <v>9.2105263157894732E-2</v>
      </c>
      <c r="X12">
        <f>X4/$X$8</f>
        <v>5.940594059405941E-2</v>
      </c>
      <c r="AD12" s="2" t="s">
        <v>284</v>
      </c>
      <c r="AE12">
        <f>AE4/$AE$8</f>
        <v>0.57013574660633481</v>
      </c>
      <c r="AF12">
        <f>AF4/AF$8</f>
        <v>0.60759493670886078</v>
      </c>
      <c r="AG12">
        <f>AG4/$AG$8</f>
        <v>0.48837209302325579</v>
      </c>
      <c r="AH12">
        <f>AH4/$AH$8</f>
        <v>0.42857142857142855</v>
      </c>
      <c r="AN12" s="2" t="s">
        <v>284</v>
      </c>
      <c r="AO12">
        <f>AO4/$AO$8</f>
        <v>0.1388888888888889</v>
      </c>
      <c r="AP12">
        <f>AP4/AP$8</f>
        <v>0.1388888888888889</v>
      </c>
      <c r="AQ12">
        <f>AQ4/$AQ$8</f>
        <v>0.13235294117647059</v>
      </c>
      <c r="AR12">
        <f>AR4/$AR$8</f>
        <v>0.25</v>
      </c>
    </row>
    <row r="13" spans="1:45" x14ac:dyDescent="0.3">
      <c r="A13" s="2" t="s">
        <v>280</v>
      </c>
      <c r="B13">
        <f>B5/$B$8</f>
        <v>0.23076923076923078</v>
      </c>
      <c r="C13">
        <f>C5/C$8</f>
        <v>0.19047619047619047</v>
      </c>
      <c r="D13">
        <f>D5/$D$8</f>
        <v>0.13513513513513511</v>
      </c>
      <c r="E13">
        <f>E5/$E$8</f>
        <v>0.25</v>
      </c>
      <c r="I13" s="102"/>
      <c r="J13" s="2" t="s">
        <v>285</v>
      </c>
      <c r="K13">
        <f>K5/$K$8</f>
        <v>0.44094488188976377</v>
      </c>
      <c r="L13">
        <f>L5/L$8</f>
        <v>0.44094488188976377</v>
      </c>
      <c r="M13">
        <f>M5/$M$8</f>
        <v>0.42105263157894735</v>
      </c>
      <c r="N13">
        <f>N5/$N$8</f>
        <v>0.45161290322580644</v>
      </c>
      <c r="T13" s="2" t="s">
        <v>285</v>
      </c>
      <c r="U13">
        <f t="shared" ref="U13:U15" si="0">U5/$U$8</f>
        <v>0.04</v>
      </c>
      <c r="V13">
        <f>V5/V$8</f>
        <v>6.25E-2</v>
      </c>
      <c r="W13">
        <f t="shared" ref="W13:W15" si="1">W5/$W$8</f>
        <v>7.8947368421052627E-2</v>
      </c>
      <c r="X13">
        <f t="shared" ref="X13:X15" si="2">X5/$X$8</f>
        <v>4.95049504950495E-2</v>
      </c>
      <c r="AD13" s="2" t="s">
        <v>285</v>
      </c>
      <c r="AE13">
        <f>AE5/$AE$8</f>
        <v>0.28506787330316741</v>
      </c>
      <c r="AF13">
        <f>AF5/AF$8</f>
        <v>0.30379746835443039</v>
      </c>
      <c r="AG13">
        <f>AG5/$AG$8</f>
        <v>0.41860465116279066</v>
      </c>
      <c r="AH13">
        <f>AH5/$AH$8</f>
        <v>0.38095238095238093</v>
      </c>
      <c r="AN13" s="2" t="s">
        <v>285</v>
      </c>
      <c r="AO13">
        <f t="shared" ref="AO13:AO15" si="3">AO5/$AO$8</f>
        <v>0.1388888888888889</v>
      </c>
      <c r="AP13">
        <f>AP5/AP$8</f>
        <v>0.1388888888888889</v>
      </c>
      <c r="AQ13">
        <f t="shared" ref="AQ13:AQ15" si="4">AQ5/$AQ$8</f>
        <v>0.13235294117647059</v>
      </c>
      <c r="AR13">
        <f t="shared" ref="AR13:AR15" si="5">AR5/$AR$8</f>
        <v>0.25</v>
      </c>
    </row>
    <row r="14" spans="1:45" x14ac:dyDescent="0.3">
      <c r="A14" s="2" t="s">
        <v>281</v>
      </c>
      <c r="B14">
        <f>B6/$B$8</f>
        <v>0.23076923076923078</v>
      </c>
      <c r="C14">
        <f>C6/C$8</f>
        <v>0.38095238095238093</v>
      </c>
      <c r="D14">
        <f>D6/$D$8</f>
        <v>0.27027027027027023</v>
      </c>
      <c r="E14">
        <f>E6/$E$8</f>
        <v>0.3125</v>
      </c>
      <c r="I14" s="102"/>
      <c r="J14" s="2" t="s">
        <v>286</v>
      </c>
      <c r="K14">
        <f>K6/$K$8</f>
        <v>5.5118110236220472E-2</v>
      </c>
      <c r="L14">
        <f>L6/L$8</f>
        <v>5.5118110236220472E-2</v>
      </c>
      <c r="M14">
        <f>M6/$M$8</f>
        <v>5.2631578947368418E-2</v>
      </c>
      <c r="N14">
        <f>N6/$N$8</f>
        <v>3.2258064516129031E-2</v>
      </c>
      <c r="T14" s="2" t="s">
        <v>286</v>
      </c>
      <c r="U14">
        <f t="shared" si="0"/>
        <v>0.48</v>
      </c>
      <c r="V14">
        <f>V6/V$8</f>
        <v>0.4375</v>
      </c>
      <c r="W14">
        <f t="shared" si="1"/>
        <v>0.55263157894736836</v>
      </c>
      <c r="X14">
        <f t="shared" si="2"/>
        <v>0.59405940594059403</v>
      </c>
      <c r="AA14" s="139"/>
      <c r="AD14" s="2" t="s">
        <v>286</v>
      </c>
      <c r="AE14">
        <f>AE6/$AE$8</f>
        <v>8.1447963800904979E-2</v>
      </c>
      <c r="AF14">
        <f>AF6/AF$8</f>
        <v>5.0632911392405063E-2</v>
      </c>
      <c r="AG14">
        <f>AG6/$AG$8</f>
        <v>6.9767441860465115E-2</v>
      </c>
      <c r="AH14">
        <f>AH6/$AH$8</f>
        <v>0.14285714285714285</v>
      </c>
      <c r="AN14" s="2" t="s">
        <v>286</v>
      </c>
      <c r="AO14">
        <f t="shared" si="3"/>
        <v>0.69444444444444442</v>
      </c>
      <c r="AP14">
        <f>AP6/AP$8</f>
        <v>0.69444444444444442</v>
      </c>
      <c r="AQ14">
        <f t="shared" si="4"/>
        <v>0.66176470588235292</v>
      </c>
      <c r="AR14">
        <f t="shared" si="5"/>
        <v>0.45</v>
      </c>
    </row>
    <row r="15" spans="1:45" x14ac:dyDescent="0.3">
      <c r="A15" s="2" t="s">
        <v>282</v>
      </c>
      <c r="B15">
        <f>B7/$B$8</f>
        <v>7.6923076923076927E-2</v>
      </c>
      <c r="C15">
        <f>C7/C$8</f>
        <v>4.7619047619047616E-2</v>
      </c>
      <c r="D15">
        <f>D7/$D$8</f>
        <v>5.4054054054054057E-2</v>
      </c>
      <c r="E15">
        <f>E7/$E$8</f>
        <v>6.25E-2</v>
      </c>
      <c r="G15" t="s">
        <v>294</v>
      </c>
      <c r="I15" s="102"/>
      <c r="J15" s="2" t="s">
        <v>287</v>
      </c>
      <c r="K15">
        <f>K7/$K$8</f>
        <v>6.2992125984251968E-2</v>
      </c>
      <c r="L15">
        <f>L7/L$8</f>
        <v>6.2992125984251968E-2</v>
      </c>
      <c r="M15">
        <f>M7/$M$8</f>
        <v>0.10526315789473684</v>
      </c>
      <c r="N15">
        <f>N7/$N$8</f>
        <v>6.4516129032258063E-2</v>
      </c>
      <c r="T15" s="2" t="s">
        <v>287</v>
      </c>
      <c r="U15">
        <f t="shared" si="0"/>
        <v>0.4</v>
      </c>
      <c r="V15">
        <f>V7/V$8</f>
        <v>0.375</v>
      </c>
      <c r="W15">
        <f t="shared" si="1"/>
        <v>0.27631578947368418</v>
      </c>
      <c r="X15">
        <f t="shared" si="2"/>
        <v>0.29702970297029702</v>
      </c>
      <c r="AD15" s="2" t="s">
        <v>287</v>
      </c>
      <c r="AE15">
        <f>AE7/$AE$8</f>
        <v>6.3348416289592757E-2</v>
      </c>
      <c r="AF15">
        <f>AF7/AF$8</f>
        <v>3.7974683544303799E-2</v>
      </c>
      <c r="AG15">
        <f>AG7/$AG$8</f>
        <v>2.3255813953488368E-2</v>
      </c>
      <c r="AH15">
        <f>AH7/$AH$8</f>
        <v>4.7619047619047616E-2</v>
      </c>
      <c r="AN15" s="2" t="s">
        <v>287</v>
      </c>
      <c r="AO15">
        <f t="shared" si="3"/>
        <v>2.777777777777778E-2</v>
      </c>
      <c r="AP15">
        <f>AP7/AP$8</f>
        <v>2.777777777777778E-2</v>
      </c>
      <c r="AQ15">
        <f t="shared" si="4"/>
        <v>7.3529411764705885E-2</v>
      </c>
      <c r="AR15">
        <f t="shared" si="5"/>
        <v>0.05</v>
      </c>
    </row>
    <row r="16" spans="1:45" x14ac:dyDescent="0.3">
      <c r="A16" s="141" t="s">
        <v>291</v>
      </c>
      <c r="B16" s="142">
        <f>SUM(B12:B15)</f>
        <v>1</v>
      </c>
      <c r="C16" s="142">
        <f t="shared" ref="C16:D16" si="6">SUM(C12:C15)</f>
        <v>1</v>
      </c>
      <c r="D16" s="142">
        <f t="shared" si="6"/>
        <v>0.99999999999999989</v>
      </c>
      <c r="E16" s="142">
        <f>SUM(E12:E15)</f>
        <v>1</v>
      </c>
      <c r="F16" s="142"/>
      <c r="H16" s="144"/>
      <c r="J16" s="141" t="s">
        <v>291</v>
      </c>
      <c r="K16" s="142">
        <f>SUM(K12:K15)</f>
        <v>1</v>
      </c>
      <c r="L16" s="142">
        <f t="shared" ref="L16:M16" si="7">SUM(L12:L15)</f>
        <v>1</v>
      </c>
      <c r="M16" s="142">
        <f t="shared" si="7"/>
        <v>0.99999999999999989</v>
      </c>
      <c r="N16" s="142">
        <f>SUM(N12:N15)</f>
        <v>1</v>
      </c>
      <c r="O16" s="141"/>
      <c r="T16" s="141" t="s">
        <v>291</v>
      </c>
      <c r="U16" s="142">
        <f>SUM(U12:U15)</f>
        <v>1</v>
      </c>
      <c r="V16" s="142">
        <f t="shared" ref="V16:W16" si="8">SUM(V12:V15)</f>
        <v>1</v>
      </c>
      <c r="W16" s="142">
        <f t="shared" si="8"/>
        <v>0.99999999999999989</v>
      </c>
      <c r="X16" s="142">
        <f>SUM(X12:X15)</f>
        <v>1</v>
      </c>
      <c r="Y16" s="141"/>
      <c r="AD16" s="141" t="s">
        <v>291</v>
      </c>
      <c r="AE16" s="142">
        <f>SUM(AE12:AE15)</f>
        <v>1</v>
      </c>
      <c r="AF16" s="142">
        <f t="shared" ref="AF16:AG16" si="9">SUM(AF12:AF15)</f>
        <v>1</v>
      </c>
      <c r="AG16" s="142">
        <f t="shared" si="9"/>
        <v>1</v>
      </c>
      <c r="AH16" s="142">
        <f>SUM(AH12:AH15)</f>
        <v>1</v>
      </c>
      <c r="AN16" s="141" t="s">
        <v>291</v>
      </c>
      <c r="AO16" s="142">
        <f>SUM(AO12:AO15)</f>
        <v>1</v>
      </c>
      <c r="AP16" s="142">
        <f t="shared" ref="AP16:AQ16" si="10">SUM(AP12:AP15)</f>
        <v>1</v>
      </c>
      <c r="AQ16" s="142">
        <f t="shared" si="10"/>
        <v>1</v>
      </c>
      <c r="AR16" s="142">
        <f>SUM(AR12:AR15)</f>
        <v>1</v>
      </c>
    </row>
    <row r="17" spans="1:47" x14ac:dyDescent="0.3">
      <c r="I17" s="102"/>
    </row>
    <row r="18" spans="1:47" x14ac:dyDescent="0.3">
      <c r="A18" s="135" t="s">
        <v>295</v>
      </c>
      <c r="I18" s="102"/>
      <c r="J18" s="135" t="s">
        <v>295</v>
      </c>
      <c r="K18" s="73" t="s">
        <v>296</v>
      </c>
      <c r="T18" s="135" t="s">
        <v>295</v>
      </c>
      <c r="U18" s="73" t="s">
        <v>296</v>
      </c>
      <c r="AD18" s="135" t="s">
        <v>295</v>
      </c>
      <c r="AE18" s="73" t="s">
        <v>296</v>
      </c>
      <c r="AN18" s="135" t="s">
        <v>295</v>
      </c>
      <c r="AO18" s="73" t="s">
        <v>296</v>
      </c>
    </row>
    <row r="19" spans="1:47" x14ac:dyDescent="0.3">
      <c r="B19" s="73" t="s">
        <v>297</v>
      </c>
      <c r="G19" s="145"/>
      <c r="H19" s="146"/>
      <c r="I19" s="102"/>
      <c r="J19" s="2" t="s">
        <v>284</v>
      </c>
      <c r="K19" s="147">
        <f>AVERAGE(K12:N12)</f>
        <v>0.43863882464607035</v>
      </c>
      <c r="L19" s="148" t="s">
        <v>300</v>
      </c>
      <c r="M19" s="149">
        <f>K19</f>
        <v>0.43863882464607035</v>
      </c>
      <c r="T19" s="2" t="s">
        <v>284</v>
      </c>
      <c r="U19" s="147">
        <f>AVERAGE(U12:X12)</f>
        <v>8.9127800937988541E-2</v>
      </c>
      <c r="V19" s="150" t="s">
        <v>300</v>
      </c>
      <c r="W19" s="151">
        <f>U19</f>
        <v>8.9127800937988541E-2</v>
      </c>
      <c r="AD19" s="2" t="s">
        <v>284</v>
      </c>
      <c r="AE19" s="147">
        <f>AVERAGE(AE12:AH12)</f>
        <v>0.52366855122746991</v>
      </c>
      <c r="AF19" s="150" t="s">
        <v>300</v>
      </c>
      <c r="AG19" s="152">
        <v>0.52366855122746991</v>
      </c>
      <c r="AN19" s="2" t="s">
        <v>284</v>
      </c>
      <c r="AO19" s="147">
        <f>AVERAGE(AO12:AR12)</f>
        <v>0.16503267973856209</v>
      </c>
      <c r="AP19" s="150" t="s">
        <v>300</v>
      </c>
      <c r="AQ19" s="153">
        <f>AO19</f>
        <v>0.16503267973856209</v>
      </c>
    </row>
    <row r="20" spans="1:47" x14ac:dyDescent="0.3">
      <c r="A20" s="2" t="s">
        <v>174</v>
      </c>
      <c r="B20" s="147">
        <f>AVERAGE(B12:E12)</f>
        <v>0.43950784575784574</v>
      </c>
      <c r="C20" s="148" t="s">
        <v>300</v>
      </c>
      <c r="D20" s="149">
        <f>B20</f>
        <v>0.43950784575784574</v>
      </c>
      <c r="E20" s="154"/>
      <c r="F20" s="155"/>
      <c r="I20" s="102"/>
      <c r="J20" s="2" t="s">
        <v>285</v>
      </c>
      <c r="K20" s="147">
        <f>AVERAGE(K13:N13)</f>
        <v>0.43863882464607035</v>
      </c>
      <c r="L20" s="148" t="s">
        <v>300</v>
      </c>
      <c r="M20" s="149">
        <f t="shared" ref="M20:M22" si="11">K20</f>
        <v>0.43863882464607035</v>
      </c>
      <c r="T20" s="2" t="s">
        <v>285</v>
      </c>
      <c r="U20" s="147">
        <f>AVERAGE(U13:X13)</f>
        <v>5.7738079729025532E-2</v>
      </c>
      <c r="V20" s="150" t="s">
        <v>300</v>
      </c>
      <c r="W20" s="151">
        <f>U20</f>
        <v>5.7738079729025532E-2</v>
      </c>
      <c r="AD20" s="2" t="s">
        <v>285</v>
      </c>
      <c r="AE20" s="147">
        <f>AVERAGE(AE13:AH13)</f>
        <v>0.34710559344319236</v>
      </c>
      <c r="AF20" s="150" t="s">
        <v>300</v>
      </c>
      <c r="AG20" s="153">
        <v>0.34710559344319236</v>
      </c>
      <c r="AN20" s="2" t="s">
        <v>285</v>
      </c>
      <c r="AO20" s="147">
        <f>AVERAGE(AO13:AR13)</f>
        <v>0.16503267973856209</v>
      </c>
      <c r="AP20" s="150" t="s">
        <v>300</v>
      </c>
      <c r="AQ20" s="153">
        <f t="shared" ref="AQ20:AQ22" si="12">AO20</f>
        <v>0.16503267973856209</v>
      </c>
    </row>
    <row r="21" spans="1:47" x14ac:dyDescent="0.3">
      <c r="A21" s="2" t="s">
        <v>280</v>
      </c>
      <c r="B21" s="147">
        <f>AVERAGE(B13:E13)</f>
        <v>0.2015951390951391</v>
      </c>
      <c r="C21" s="148" t="s">
        <v>300</v>
      </c>
      <c r="D21" s="156">
        <f t="shared" ref="D21:D23" si="13">B21</f>
        <v>0.2015951390951391</v>
      </c>
      <c r="E21" s="156"/>
      <c r="F21" s="157"/>
      <c r="I21" s="102"/>
      <c r="J21" s="2" t="s">
        <v>286</v>
      </c>
      <c r="K21" s="147">
        <f>AVERAGE(K14:N14)</f>
        <v>4.8781465983984598E-2</v>
      </c>
      <c r="L21" s="148" t="s">
        <v>300</v>
      </c>
      <c r="M21" s="156">
        <f t="shared" si="11"/>
        <v>4.8781465983984598E-2</v>
      </c>
      <c r="T21" s="2" t="s">
        <v>286</v>
      </c>
      <c r="U21" s="147">
        <f>AVERAGE(U14:X14)</f>
        <v>0.51604774622199057</v>
      </c>
      <c r="V21" s="150" t="s">
        <v>300</v>
      </c>
      <c r="W21" s="151">
        <f>U21</f>
        <v>0.51604774622199057</v>
      </c>
      <c r="AD21" s="2" t="s">
        <v>286</v>
      </c>
      <c r="AE21" s="147">
        <f>AVERAGE(AE14:AH14)</f>
        <v>8.61763649777295E-2</v>
      </c>
      <c r="AF21" s="150" t="s">
        <v>300</v>
      </c>
      <c r="AG21" s="153">
        <v>8.61763649777295E-2</v>
      </c>
      <c r="AN21" s="2" t="s">
        <v>286</v>
      </c>
      <c r="AO21" s="147">
        <f>AVERAGE(AO14:AR14)</f>
        <v>0.62516339869281046</v>
      </c>
      <c r="AP21" s="150" t="s">
        <v>300</v>
      </c>
      <c r="AQ21" s="152">
        <f t="shared" si="12"/>
        <v>0.62516339869281046</v>
      </c>
    </row>
    <row r="22" spans="1:47" x14ac:dyDescent="0.3">
      <c r="A22" s="2" t="s">
        <v>281</v>
      </c>
      <c r="B22" s="147">
        <f>AVERAGE(B14:E14)</f>
        <v>0.29862297049797049</v>
      </c>
      <c r="C22" s="148" t="s">
        <v>300</v>
      </c>
      <c r="D22" s="156">
        <f t="shared" si="13"/>
        <v>0.29862297049797049</v>
      </c>
      <c r="E22" s="154"/>
      <c r="F22" s="155"/>
      <c r="I22" s="102"/>
      <c r="J22" s="2" t="s">
        <v>287</v>
      </c>
      <c r="K22" s="147">
        <f>AVERAGE(K15:N15)</f>
        <v>7.3940884723874709E-2</v>
      </c>
      <c r="L22" s="148" t="s">
        <v>300</v>
      </c>
      <c r="M22" s="156">
        <f t="shared" si="11"/>
        <v>7.3940884723874709E-2</v>
      </c>
      <c r="T22" s="2" t="s">
        <v>287</v>
      </c>
      <c r="U22" s="147">
        <f>AVERAGE(U15:X15)</f>
        <v>0.33708637311099532</v>
      </c>
      <c r="V22" s="150" t="s">
        <v>300</v>
      </c>
      <c r="W22" s="151">
        <f>U22</f>
        <v>0.33708637311099532</v>
      </c>
      <c r="AD22" s="2" t="s">
        <v>287</v>
      </c>
      <c r="AE22" s="147">
        <f>AVERAGE(AE15:AH15)</f>
        <v>4.3049490351608141E-2</v>
      </c>
      <c r="AF22" s="150" t="s">
        <v>300</v>
      </c>
      <c r="AG22" s="153">
        <v>4.3049490351608141E-2</v>
      </c>
      <c r="AN22" s="2" t="s">
        <v>287</v>
      </c>
      <c r="AO22" s="147">
        <f>AVERAGE(AO15:AR15)</f>
        <v>4.4771241830065367E-2</v>
      </c>
      <c r="AP22" s="150" t="s">
        <v>300</v>
      </c>
      <c r="AQ22" s="153">
        <f t="shared" si="12"/>
        <v>4.4771241830065367E-2</v>
      </c>
    </row>
    <row r="23" spans="1:47" x14ac:dyDescent="0.3">
      <c r="A23" s="2" t="s">
        <v>282</v>
      </c>
      <c r="B23" s="147">
        <f>AVERAGE(B15:E15)</f>
        <v>6.027404464904465E-2</v>
      </c>
      <c r="C23" s="148" t="s">
        <v>300</v>
      </c>
      <c r="D23" s="156">
        <f t="shared" si="13"/>
        <v>6.027404464904465E-2</v>
      </c>
      <c r="E23" s="154"/>
      <c r="F23" s="155"/>
      <c r="I23" s="102"/>
      <c r="J23" s="2"/>
      <c r="K23" s="147"/>
      <c r="L23" s="148"/>
      <c r="M23" s="154"/>
      <c r="T23" s="2"/>
      <c r="U23" s="158"/>
      <c r="V23" s="150"/>
      <c r="W23" s="153"/>
      <c r="AD23" s="2"/>
      <c r="AE23" s="158"/>
      <c r="AF23" s="150"/>
      <c r="AG23" s="153"/>
      <c r="AN23" s="2"/>
      <c r="AO23" s="158"/>
      <c r="AP23" s="150"/>
      <c r="AQ23" s="153"/>
    </row>
    <row r="24" spans="1:47" x14ac:dyDescent="0.3">
      <c r="B24" s="145" t="s">
        <v>298</v>
      </c>
      <c r="D24" s="156"/>
      <c r="H24" s="205"/>
      <c r="I24" s="32"/>
      <c r="K24" s="36"/>
    </row>
    <row r="25" spans="1:47" x14ac:dyDescent="0.3">
      <c r="I25" s="102"/>
    </row>
    <row r="26" spans="1:47" x14ac:dyDescent="0.3">
      <c r="A26" s="135" t="s">
        <v>301</v>
      </c>
      <c r="I26" s="102"/>
      <c r="J26" s="135" t="s">
        <v>301</v>
      </c>
      <c r="T26" s="135" t="s">
        <v>301</v>
      </c>
      <c r="AD26" s="135" t="s">
        <v>301</v>
      </c>
      <c r="AN26" s="135" t="s">
        <v>301</v>
      </c>
    </row>
    <row r="27" spans="1:47" x14ac:dyDescent="0.3">
      <c r="A27" s="2" t="s">
        <v>302</v>
      </c>
      <c r="I27" s="102"/>
      <c r="J27" s="2" t="s">
        <v>302</v>
      </c>
      <c r="T27" s="2" t="s">
        <v>302</v>
      </c>
      <c r="AD27" s="2" t="s">
        <v>302</v>
      </c>
      <c r="AN27" s="2" t="s">
        <v>302</v>
      </c>
    </row>
    <row r="28" spans="1:47" x14ac:dyDescent="0.3">
      <c r="A28" s="159" cm="1">
        <f t="array" ref="A28:A31">MMULT(C28:F31,H28:H31)</f>
        <v>1.8015883328383329</v>
      </c>
      <c r="C28" s="160" cm="1">
        <f t="array" ref="C28:F31">_xlfn.ANCHORARRAY(B4)</f>
        <v>1</v>
      </c>
      <c r="D28" s="160">
        <v>2</v>
      </c>
      <c r="E28" s="160">
        <v>2</v>
      </c>
      <c r="F28" s="160">
        <v>6</v>
      </c>
      <c r="H28" s="159" cm="1">
        <f t="array" ref="H28:H31">B20:B23</f>
        <v>0.43950784575784574</v>
      </c>
      <c r="I28" s="102"/>
      <c r="J28" s="159" cm="1">
        <f t="array" ref="J28:J31">MMULT(L28:O31,Q28:Q31)</f>
        <v>1.7851155702311403</v>
      </c>
      <c r="L28" cm="1">
        <f t="array" ref="L28:O31">K4:N7</f>
        <v>1</v>
      </c>
      <c r="M28">
        <v>1</v>
      </c>
      <c r="N28">
        <v>8</v>
      </c>
      <c r="O28">
        <v>7</v>
      </c>
      <c r="Q28" s="159" cm="1">
        <f t="array" ref="Q28:Q31">K19:K22</f>
        <v>0.43863882464607035</v>
      </c>
      <c r="T28" s="159" cm="1">
        <f t="array" ref="T28:T31">MMULT(V28:Y31,AA28:AA31)</f>
        <v>0.35802919272190381</v>
      </c>
      <c r="V28" s="204" cm="1">
        <f t="array" ref="V28:Y31">U4:X7</f>
        <v>1</v>
      </c>
      <c r="W28" s="204">
        <v>2</v>
      </c>
      <c r="X28" s="203">
        <v>0.16666666666666666</v>
      </c>
      <c r="Y28" s="204">
        <v>0.2</v>
      </c>
      <c r="AA28" s="5">
        <f>U19</f>
        <v>8.9127800937988541E-2</v>
      </c>
      <c r="AD28" s="159" cm="1">
        <f t="array" ref="AD28:AD31">MMULT(AF28:AI31,AK28:AK31)</f>
        <v>2.2085597061224345</v>
      </c>
      <c r="AF28" cm="1">
        <f t="array" ref="AF28:AI31">AE4:AH7</f>
        <v>1</v>
      </c>
      <c r="AG28">
        <v>2</v>
      </c>
      <c r="AH28">
        <v>7</v>
      </c>
      <c r="AI28">
        <v>9</v>
      </c>
      <c r="AK28" s="159" cm="1">
        <f t="array" ref="AK28:AK31">AE19:AE22</f>
        <v>0.52366855122746991</v>
      </c>
      <c r="AN28" s="159" cm="1">
        <f t="array" ref="AN28:AN31">MMULT(AP28:AS31,AU28:AU31)</f>
        <v>0.67895424836601315</v>
      </c>
      <c r="AP28" cm="1">
        <f t="array" ref="AP28:AS31">AO4:AR7</f>
        <v>1</v>
      </c>
      <c r="AQ28">
        <v>1</v>
      </c>
      <c r="AR28" s="137">
        <v>0.2</v>
      </c>
      <c r="AS28">
        <v>5</v>
      </c>
      <c r="AU28" s="159" cm="1">
        <f t="array" ref="AU28:AU31">AO19:AO22</f>
        <v>0.16503267973856209</v>
      </c>
    </row>
    <row r="29" spans="1:47" x14ac:dyDescent="0.3">
      <c r="A29" s="159">
        <v>0.81175672581922587</v>
      </c>
      <c r="C29" s="161">
        <v>0.5</v>
      </c>
      <c r="D29" s="160">
        <v>1</v>
      </c>
      <c r="E29" s="161">
        <v>0.5</v>
      </c>
      <c r="F29" s="160">
        <v>4</v>
      </c>
      <c r="H29" s="159">
        <v>0.2015951390951391</v>
      </c>
      <c r="I29" s="102"/>
      <c r="J29" s="159">
        <v>1.7851155702311403</v>
      </c>
      <c r="L29">
        <v>1</v>
      </c>
      <c r="M29">
        <v>1</v>
      </c>
      <c r="N29">
        <v>8</v>
      </c>
      <c r="O29">
        <v>7</v>
      </c>
      <c r="Q29" s="159">
        <v>0.43863882464607035</v>
      </c>
      <c r="T29" s="159">
        <v>0.23220414898632719</v>
      </c>
      <c r="V29" s="204">
        <v>0.5</v>
      </c>
      <c r="W29" s="204">
        <v>1</v>
      </c>
      <c r="X29" s="203">
        <v>0.14285714285714285</v>
      </c>
      <c r="Y29" s="203">
        <v>0.16666666666666666</v>
      </c>
      <c r="AA29" s="5">
        <f>U20</f>
        <v>5.7738079729025532E-2</v>
      </c>
      <c r="AD29" s="159">
        <v>1.4703939817361693</v>
      </c>
      <c r="AF29" s="137">
        <v>0.5</v>
      </c>
      <c r="AG29">
        <v>1</v>
      </c>
      <c r="AH29">
        <v>6</v>
      </c>
      <c r="AI29">
        <v>8</v>
      </c>
      <c r="AK29" s="159">
        <v>0.34710559344319236</v>
      </c>
      <c r="AN29" s="159">
        <v>0.67895424836601315</v>
      </c>
      <c r="AP29">
        <v>1</v>
      </c>
      <c r="AQ29">
        <v>1</v>
      </c>
      <c r="AR29" s="137">
        <v>0.2</v>
      </c>
      <c r="AS29">
        <v>5</v>
      </c>
      <c r="AU29" s="159">
        <v>0.16503267973856209</v>
      </c>
    </row>
    <row r="30" spans="1:47" x14ac:dyDescent="0.3">
      <c r="A30" s="159">
        <v>1.2229373948123947</v>
      </c>
      <c r="B30" s="148" t="s">
        <v>300</v>
      </c>
      <c r="C30" s="161">
        <v>0.5</v>
      </c>
      <c r="D30" s="160">
        <v>2</v>
      </c>
      <c r="E30" s="160">
        <v>1</v>
      </c>
      <c r="F30" s="160">
        <v>5</v>
      </c>
      <c r="G30" s="160" t="s">
        <v>303</v>
      </c>
      <c r="H30" s="159">
        <v>0.29862297049797049</v>
      </c>
      <c r="I30" s="102"/>
      <c r="J30" s="159">
        <v>0.19541161450743955</v>
      </c>
      <c r="K30" s="148" t="s">
        <v>300</v>
      </c>
      <c r="L30" s="137">
        <v>0.125</v>
      </c>
      <c r="M30" s="137">
        <v>0.125</v>
      </c>
      <c r="N30">
        <v>1</v>
      </c>
      <c r="O30">
        <v>0.5</v>
      </c>
      <c r="P30" s="160" t="s">
        <v>303</v>
      </c>
      <c r="Q30" s="159">
        <v>4.8781465983984598E-2</v>
      </c>
      <c r="T30" s="159">
        <v>2.1291538561750913</v>
      </c>
      <c r="U30" s="148" t="s">
        <v>300</v>
      </c>
      <c r="V30" s="204">
        <v>6</v>
      </c>
      <c r="W30" s="204">
        <v>7</v>
      </c>
      <c r="X30" s="204">
        <v>1</v>
      </c>
      <c r="Y30" s="204">
        <v>2</v>
      </c>
      <c r="Z30" s="160" t="s">
        <v>303</v>
      </c>
      <c r="AA30" s="5">
        <f>U21</f>
        <v>0.51604774622199057</v>
      </c>
      <c r="AD30" s="159">
        <v>0.34798556130558167</v>
      </c>
      <c r="AE30" s="148" t="s">
        <v>300</v>
      </c>
      <c r="AF30" s="137">
        <v>0.14285714285714285</v>
      </c>
      <c r="AG30" s="137">
        <v>0.16666666666666666</v>
      </c>
      <c r="AH30">
        <v>1</v>
      </c>
      <c r="AI30">
        <v>3</v>
      </c>
      <c r="AJ30" s="160" t="s">
        <v>303</v>
      </c>
      <c r="AK30" s="159">
        <v>8.61763649777295E-2</v>
      </c>
      <c r="AN30" s="159">
        <v>2.6784313725490194</v>
      </c>
      <c r="AO30" s="148" t="s">
        <v>300</v>
      </c>
      <c r="AP30">
        <v>5</v>
      </c>
      <c r="AQ30">
        <v>5</v>
      </c>
      <c r="AR30">
        <v>1</v>
      </c>
      <c r="AS30">
        <v>9</v>
      </c>
      <c r="AT30" s="160" t="s">
        <v>303</v>
      </c>
      <c r="AU30" s="159">
        <v>0.62516339869281046</v>
      </c>
    </row>
    <row r="31" spans="1:47" x14ac:dyDescent="0.3">
      <c r="A31" s="159">
        <v>0.24364873114873115</v>
      </c>
      <c r="C31" s="161">
        <v>0.16666666666666666</v>
      </c>
      <c r="D31" s="161">
        <v>0.25</v>
      </c>
      <c r="E31" s="179">
        <v>0.2</v>
      </c>
      <c r="F31" s="160">
        <v>1</v>
      </c>
      <c r="H31" s="159">
        <v>6.027404464904465E-2</v>
      </c>
      <c r="I31" s="102"/>
      <c r="J31" s="159">
        <v>0.29682919516214973</v>
      </c>
      <c r="L31" s="137">
        <v>0.14285714285714285</v>
      </c>
      <c r="M31" s="137">
        <v>0.14285714285714285</v>
      </c>
      <c r="N31">
        <v>2</v>
      </c>
      <c r="O31">
        <v>1</v>
      </c>
      <c r="Q31" s="159">
        <v>7.3940884723874709E-2</v>
      </c>
      <c r="T31" s="159">
        <v>1.3871777292860865</v>
      </c>
      <c r="V31" s="204">
        <v>5</v>
      </c>
      <c r="W31" s="204">
        <v>6</v>
      </c>
      <c r="X31" s="203">
        <v>0.5</v>
      </c>
      <c r="Y31" s="204">
        <v>1</v>
      </c>
      <c r="AA31" s="5">
        <f>U22</f>
        <v>0.33708637311099532</v>
      </c>
      <c r="AD31" s="159">
        <v>0.1733485391054137</v>
      </c>
      <c r="AF31" s="137">
        <v>0.1111111111111111</v>
      </c>
      <c r="AG31" s="137">
        <v>0.125</v>
      </c>
      <c r="AH31" s="137">
        <v>0.33333333333333331</v>
      </c>
      <c r="AI31">
        <v>1</v>
      </c>
      <c r="AK31" s="159">
        <v>4.3049490351608141E-2</v>
      </c>
      <c r="AN31" s="159">
        <v>0.18024691358024691</v>
      </c>
      <c r="AP31" s="137">
        <v>0.2</v>
      </c>
      <c r="AQ31" s="137">
        <v>0.2</v>
      </c>
      <c r="AR31" s="137">
        <v>0.1111111111111111</v>
      </c>
      <c r="AS31">
        <v>1</v>
      </c>
      <c r="AU31" s="159">
        <v>4.4771241830065367E-2</v>
      </c>
    </row>
    <row r="32" spans="1:47" x14ac:dyDescent="0.3">
      <c r="A32" s="2"/>
      <c r="I32" s="102"/>
      <c r="J32" s="159"/>
      <c r="L32" s="137"/>
      <c r="M32" s="137"/>
      <c r="N32" s="137"/>
      <c r="O32" s="137"/>
      <c r="Q32" s="159"/>
      <c r="T32" s="159"/>
      <c r="V32" s="137"/>
      <c r="W32" s="137"/>
      <c r="X32" s="137"/>
      <c r="Y32" s="137"/>
      <c r="AA32" s="159"/>
      <c r="AD32" s="159"/>
      <c r="AF32" s="137"/>
      <c r="AG32" s="137"/>
      <c r="AH32" s="137"/>
      <c r="AI32" s="137"/>
      <c r="AK32" s="159"/>
      <c r="AN32" s="159"/>
      <c r="AP32" s="137"/>
      <c r="AQ32" s="137"/>
      <c r="AR32" s="137"/>
      <c r="AS32" s="137"/>
      <c r="AU32" s="159"/>
    </row>
    <row r="33" spans="1:47" x14ac:dyDescent="0.3">
      <c r="A33" s="2" t="s">
        <v>304</v>
      </c>
      <c r="I33" s="102"/>
      <c r="J33" s="2" t="s">
        <v>304</v>
      </c>
      <c r="T33" s="2" t="s">
        <v>304</v>
      </c>
      <c r="AD33" s="2" t="s">
        <v>304</v>
      </c>
      <c r="AN33" s="2" t="s">
        <v>304</v>
      </c>
    </row>
    <row r="34" spans="1:47" x14ac:dyDescent="0.3">
      <c r="A34" s="2"/>
      <c r="I34" s="102"/>
      <c r="J34" s="159">
        <f>L34*N34</f>
        <v>4.069670694725934</v>
      </c>
      <c r="L34" s="159" cm="1">
        <f t="array" ref="L34:L37">_xlfn.ANCHORARRAY(J28)</f>
        <v>1.7851155702311403</v>
      </c>
      <c r="N34" s="159">
        <f>1/K19</f>
        <v>2.2797799551986344</v>
      </c>
      <c r="T34" s="159">
        <f>V34*X34</f>
        <v>4.0170315990518581</v>
      </c>
      <c r="V34" s="159">
        <f>T28</f>
        <v>0.35802919272190381</v>
      </c>
      <c r="X34" s="159">
        <f>1/U19</f>
        <v>11.21984374657419</v>
      </c>
      <c r="AD34" s="159">
        <f>AF34*AH34</f>
        <v>4.2174763043257215</v>
      </c>
      <c r="AF34" s="159" cm="1">
        <f t="array" ref="AF34:AF37">_xlfn.ANCHORARRAY(AD28)</f>
        <v>2.2085597061224345</v>
      </c>
      <c r="AH34" s="159">
        <f>1/AE19</f>
        <v>1.9096048400386418</v>
      </c>
      <c r="AN34" s="159">
        <f>AP34*AR34</f>
        <v>4.1140594059405942</v>
      </c>
      <c r="AP34" s="159" cm="1">
        <f t="array" ref="AP34:AP37">_xlfn.ANCHORARRAY(AN28)</f>
        <v>0.67895424836601315</v>
      </c>
      <c r="AR34" s="159">
        <f>1/AO19</f>
        <v>6.0594059405940595</v>
      </c>
    </row>
    <row r="35" spans="1:47" x14ac:dyDescent="0.3">
      <c r="A35" s="159">
        <f>C35*E35</f>
        <v>4.099103918683964</v>
      </c>
      <c r="C35" s="159" cm="1">
        <f t="array" ref="C35:C38">_xlfn.ANCHORARRAY(A28)</f>
        <v>1.8015883328383329</v>
      </c>
      <c r="E35" s="159">
        <f>1/H28</f>
        <v>2.2752722383731161</v>
      </c>
      <c r="I35" s="102"/>
      <c r="J35" s="159">
        <f t="shared" ref="J35:J37" si="14">L35*N35</f>
        <v>4.069670694725934</v>
      </c>
      <c r="L35" s="159">
        <v>1.7851155702311403</v>
      </c>
      <c r="N35" s="159">
        <f>1/K20</f>
        <v>2.2797799551986344</v>
      </c>
      <c r="T35" s="159">
        <f t="shared" ref="T35:T37" si="15">V35*X35</f>
        <v>4.0216811864215112</v>
      </c>
      <c r="V35" s="159">
        <f>T29</f>
        <v>0.23220414898632719</v>
      </c>
      <c r="X35" s="159">
        <f>1/U20</f>
        <v>17.319592281093644</v>
      </c>
      <c r="AD35" s="159">
        <f t="shared" ref="AD35:AD37" si="16">AF35*AH35</f>
        <v>4.2361575541041105</v>
      </c>
      <c r="AF35" s="159">
        <v>1.4703939817361693</v>
      </c>
      <c r="AH35" s="159">
        <f>1/AE20</f>
        <v>2.8809676907832977</v>
      </c>
      <c r="AN35" s="159">
        <f t="shared" ref="AN35:AN37" si="17">AP35*AR35</f>
        <v>4.1140594059405942</v>
      </c>
      <c r="AP35" s="159">
        <v>0.67895424836601315</v>
      </c>
      <c r="AR35" s="159">
        <f>1/AO20</f>
        <v>6.0594059405940595</v>
      </c>
    </row>
    <row r="36" spans="1:47" x14ac:dyDescent="0.3">
      <c r="A36" s="159">
        <f t="shared" ref="A36:A38" si="18">C36*E36</f>
        <v>4.0266681501488604</v>
      </c>
      <c r="C36" s="159">
        <v>0.81175672581922587</v>
      </c>
      <c r="E36" s="159">
        <f t="shared" ref="E36:E38" si="19">1/H29</f>
        <v>4.9604370645468219</v>
      </c>
      <c r="I36" s="102"/>
      <c r="J36" s="159">
        <f t="shared" si="14"/>
        <v>4.0058577692518496</v>
      </c>
      <c r="K36" s="148" t="s">
        <v>300</v>
      </c>
      <c r="L36" s="159">
        <v>0.19541161450743955</v>
      </c>
      <c r="M36" s="160" t="s">
        <v>303</v>
      </c>
      <c r="N36" s="159">
        <f>1/K21</f>
        <v>20.499588928473553</v>
      </c>
      <c r="T36" s="159">
        <f t="shared" si="15"/>
        <v>4.1258853890220921</v>
      </c>
      <c r="U36" s="148" t="s">
        <v>300</v>
      </c>
      <c r="V36" s="159">
        <f>T30</f>
        <v>2.1291538561750913</v>
      </c>
      <c r="W36" s="160" t="s">
        <v>303</v>
      </c>
      <c r="X36" s="159">
        <f>1/U21</f>
        <v>1.9378051882234664</v>
      </c>
      <c r="AD36" s="159">
        <f t="shared" si="16"/>
        <v>4.0380626566868001</v>
      </c>
      <c r="AE36" s="148" t="s">
        <v>300</v>
      </c>
      <c r="AF36" s="159">
        <v>0.34798556130558167</v>
      </c>
      <c r="AG36" s="160" t="s">
        <v>303</v>
      </c>
      <c r="AH36" s="159">
        <f>1/AE21</f>
        <v>11.604109784143592</v>
      </c>
      <c r="AN36" s="159">
        <f t="shared" si="17"/>
        <v>4.284370099320439</v>
      </c>
      <c r="AO36" s="148" t="s">
        <v>300</v>
      </c>
      <c r="AP36" s="159">
        <v>2.6784313725490194</v>
      </c>
      <c r="AQ36" s="160" t="s">
        <v>303</v>
      </c>
      <c r="AR36" s="159">
        <f>1/AO21</f>
        <v>1.59958180867747</v>
      </c>
    </row>
    <row r="37" spans="1:47" x14ac:dyDescent="0.3">
      <c r="A37" s="159">
        <f t="shared" si="18"/>
        <v>4.0952556086796612</v>
      </c>
      <c r="B37" s="148" t="s">
        <v>300</v>
      </c>
      <c r="C37" s="159">
        <v>1.2229373948123947</v>
      </c>
      <c r="D37" s="160" t="s">
        <v>303</v>
      </c>
      <c r="E37" s="159">
        <f t="shared" si="19"/>
        <v>3.3487042149920487</v>
      </c>
      <c r="I37" s="102"/>
      <c r="J37" s="159">
        <f t="shared" si="14"/>
        <v>4.0144122736782295</v>
      </c>
      <c r="L37" s="159">
        <v>0.29682919516214973</v>
      </c>
      <c r="N37" s="159">
        <f>1/K22</f>
        <v>13.52431748327608</v>
      </c>
      <c r="T37" s="159">
        <f t="shared" si="15"/>
        <v>4.1151996637648676</v>
      </c>
      <c r="V37" s="159">
        <f>T31</f>
        <v>1.3871777292860865</v>
      </c>
      <c r="X37" s="159">
        <f>1/U22</f>
        <v>2.966598711098658</v>
      </c>
      <c r="AD37" s="159">
        <f t="shared" si="16"/>
        <v>4.026726859936872</v>
      </c>
      <c r="AF37" s="159">
        <v>0.1733485391054137</v>
      </c>
      <c r="AH37" s="159">
        <f>1/AE22</f>
        <v>23.229078714578659</v>
      </c>
      <c r="AN37" s="159">
        <f t="shared" si="17"/>
        <v>4.025952960259529</v>
      </c>
      <c r="AP37" s="159">
        <v>0.18024691358024691</v>
      </c>
      <c r="AR37" s="159">
        <f>1/AO22</f>
        <v>22.335766423357661</v>
      </c>
    </row>
    <row r="38" spans="1:47" x14ac:dyDescent="0.3">
      <c r="A38" s="159">
        <f t="shared" si="18"/>
        <v>4.0423491167286878</v>
      </c>
      <c r="C38" s="159">
        <v>0.24364873114873115</v>
      </c>
      <c r="E38" s="159">
        <f t="shared" si="19"/>
        <v>16.59088925959194</v>
      </c>
      <c r="I38" s="102"/>
      <c r="J38" s="159"/>
      <c r="L38" s="159"/>
      <c r="N38" s="159"/>
      <c r="T38" s="159"/>
      <c r="V38" s="159"/>
      <c r="X38" s="159"/>
      <c r="AD38" s="159"/>
      <c r="AF38" s="159"/>
      <c r="AH38" s="159"/>
      <c r="AN38" s="159"/>
      <c r="AP38" s="159"/>
      <c r="AR38" s="159"/>
    </row>
    <row r="39" spans="1:47" x14ac:dyDescent="0.3">
      <c r="A39" s="2"/>
      <c r="I39" s="102"/>
    </row>
    <row r="40" spans="1:47" x14ac:dyDescent="0.3">
      <c r="A40" s="2" t="s">
        <v>305</v>
      </c>
      <c r="I40" s="102"/>
      <c r="J40" s="2" t="s">
        <v>305</v>
      </c>
      <c r="T40" s="2" t="s">
        <v>305</v>
      </c>
      <c r="AD40" s="2" t="s">
        <v>305</v>
      </c>
      <c r="AN40" s="2" t="s">
        <v>305</v>
      </c>
    </row>
    <row r="41" spans="1:47" x14ac:dyDescent="0.3">
      <c r="A41" s="5">
        <f>AVERAGE(A35:A38)</f>
        <v>4.0658441985602929</v>
      </c>
      <c r="B41" s="146" t="s">
        <v>299</v>
      </c>
      <c r="I41" s="102"/>
      <c r="J41" s="5">
        <f>AVERAGE(J34:J37)</f>
        <v>4.0399028580954868</v>
      </c>
      <c r="T41" s="5">
        <f>AVERAGE(T34:T37)</f>
        <v>4.0699494595650823</v>
      </c>
      <c r="AD41" s="5">
        <f>AVERAGE(AD34:AD37)</f>
        <v>4.1296058437633762</v>
      </c>
      <c r="AN41" s="5">
        <f>AVERAGE(AN34:AN37)</f>
        <v>4.1346104678652891</v>
      </c>
    </row>
    <row r="42" spans="1:47" x14ac:dyDescent="0.3">
      <c r="A42" s="2"/>
      <c r="I42" s="102"/>
      <c r="J42" s="2"/>
      <c r="T42" s="2"/>
      <c r="AD42" s="2"/>
      <c r="AN42" s="2"/>
    </row>
    <row r="43" spans="1:47" x14ac:dyDescent="0.3">
      <c r="A43" s="135" t="s">
        <v>306</v>
      </c>
      <c r="D43" s="135" t="s">
        <v>307</v>
      </c>
      <c r="E43" s="135"/>
      <c r="F43" s="135"/>
      <c r="I43" s="102"/>
      <c r="J43" s="135" t="s">
        <v>306</v>
      </c>
      <c r="N43" s="135" t="s">
        <v>307</v>
      </c>
      <c r="O43" s="135"/>
      <c r="P43" s="135"/>
      <c r="T43" s="135" t="s">
        <v>306</v>
      </c>
      <c r="X43" s="135" t="s">
        <v>307</v>
      </c>
      <c r="Y43" s="135"/>
      <c r="Z43" s="135"/>
      <c r="AD43" s="135" t="s">
        <v>306</v>
      </c>
      <c r="AH43" s="135" t="s">
        <v>307</v>
      </c>
      <c r="AI43" s="135"/>
      <c r="AJ43" s="135"/>
      <c r="AN43" s="135" t="s">
        <v>306</v>
      </c>
      <c r="AR43" s="135" t="s">
        <v>307</v>
      </c>
      <c r="AS43" s="135"/>
      <c r="AT43" s="135"/>
    </row>
    <row r="44" spans="1:47" x14ac:dyDescent="0.3">
      <c r="I44" s="102"/>
    </row>
    <row r="45" spans="1:47" x14ac:dyDescent="0.3">
      <c r="A45" s="2" t="s">
        <v>308</v>
      </c>
      <c r="B45" s="143">
        <f>(A41-4)/(4-1)</f>
        <v>2.1948066186764297E-2</v>
      </c>
      <c r="D45" s="2" t="s">
        <v>309</v>
      </c>
      <c r="E45" s="162">
        <f>B45/0.9</f>
        <v>2.4386740207515883E-2</v>
      </c>
      <c r="F45" s="124" t="s">
        <v>310</v>
      </c>
      <c r="G45" s="163" t="s">
        <v>311</v>
      </c>
      <c r="I45" s="102"/>
      <c r="J45" s="2" t="s">
        <v>308</v>
      </c>
      <c r="K45" s="143">
        <f>(J41-4)/(4-1)</f>
        <v>1.3300952698495591E-2</v>
      </c>
      <c r="N45" s="2" t="s">
        <v>309</v>
      </c>
      <c r="O45" s="164">
        <f>K45/0.9</f>
        <v>1.4778836331661768E-2</v>
      </c>
      <c r="P45" s="124" t="s">
        <v>310</v>
      </c>
      <c r="Q45" s="163" t="s">
        <v>311</v>
      </c>
      <c r="T45" s="2" t="s">
        <v>308</v>
      </c>
      <c r="U45" s="143">
        <f>(T41-4)/(4-1)</f>
        <v>2.3316486521694085E-2</v>
      </c>
      <c r="X45" s="2" t="s">
        <v>309</v>
      </c>
      <c r="Y45" s="164">
        <f>U45/0.9</f>
        <v>2.5907207246326759E-2</v>
      </c>
      <c r="Z45" s="124" t="s">
        <v>310</v>
      </c>
      <c r="AA45" s="163" t="s">
        <v>311</v>
      </c>
      <c r="AD45" s="2" t="s">
        <v>308</v>
      </c>
      <c r="AE45" s="143">
        <f>(AD41-4)/(4-1)</f>
        <v>4.3201947921125416E-2</v>
      </c>
      <c r="AH45" s="2" t="s">
        <v>309</v>
      </c>
      <c r="AI45" s="164">
        <f>AE45/0.9</f>
        <v>4.8002164356806015E-2</v>
      </c>
      <c r="AJ45" s="124" t="s">
        <v>310</v>
      </c>
      <c r="AK45" s="163" t="s">
        <v>311</v>
      </c>
      <c r="AN45" s="2" t="s">
        <v>308</v>
      </c>
      <c r="AO45" s="143">
        <f>(AN41-4)/(4-1)</f>
        <v>4.4870155955096358E-2</v>
      </c>
      <c r="AR45" s="2" t="s">
        <v>309</v>
      </c>
      <c r="AS45" s="164">
        <f>AO45/0.9</f>
        <v>4.9855728838995951E-2</v>
      </c>
      <c r="AT45" s="124" t="s">
        <v>310</v>
      </c>
      <c r="AU45" s="163" t="s">
        <v>311</v>
      </c>
    </row>
    <row r="46" spans="1:47" x14ac:dyDescent="0.3">
      <c r="D46" s="2" t="s">
        <v>312</v>
      </c>
      <c r="E46">
        <v>0.9</v>
      </c>
      <c r="I46" s="102"/>
      <c r="J46" s="165"/>
    </row>
    <row r="48" spans="1:47" x14ac:dyDescent="0.3">
      <c r="A48" s="141"/>
      <c r="B48" s="141"/>
      <c r="C48" s="141"/>
      <c r="D48" s="141"/>
      <c r="E48" s="141"/>
      <c r="F48" s="141"/>
      <c r="G48" s="141"/>
      <c r="H48" s="141"/>
      <c r="I48" s="141"/>
      <c r="J48" s="141"/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</row>
    <row r="49" spans="1:11" ht="18" x14ac:dyDescent="0.35">
      <c r="A49" s="166" t="s">
        <v>313</v>
      </c>
    </row>
    <row r="50" spans="1:11" x14ac:dyDescent="0.3">
      <c r="B50" s="2" t="s">
        <v>284</v>
      </c>
      <c r="C50" s="167">
        <f>K19</f>
        <v>0.43863882464607035</v>
      </c>
      <c r="D50" s="167" cm="1">
        <f t="array" ref="D50:D53">U19:U22</f>
        <v>8.9127800937988541E-2</v>
      </c>
      <c r="E50" s="167" cm="1">
        <f t="array" ref="E50:E53">AE19:AE22</f>
        <v>0.52366855122746991</v>
      </c>
      <c r="F50" s="167" cm="1">
        <f t="array" ref="F50:F53">AO19:AO22</f>
        <v>0.16503267973856209</v>
      </c>
      <c r="H50" s="167" cm="1">
        <f t="array" ref="H50:H53">B20:B23</f>
        <v>0.43950784575784574</v>
      </c>
      <c r="J50" s="168" cm="1">
        <f t="array" ref="J50:J53">MMULT(C50:F53,_xlfn.ANCHORARRAY(H50))</f>
        <v>0.37707958174431477</v>
      </c>
      <c r="K50" s="2" t="s">
        <v>320</v>
      </c>
    </row>
    <row r="51" spans="1:11" x14ac:dyDescent="0.3">
      <c r="B51" s="2" t="s">
        <v>285</v>
      </c>
      <c r="C51" s="169">
        <f>K20</f>
        <v>0.43863882464607035</v>
      </c>
      <c r="D51" s="167">
        <v>5.7738079729025532E-2</v>
      </c>
      <c r="E51" s="167">
        <v>0.34710559344319236</v>
      </c>
      <c r="F51" s="167">
        <v>0.16503267973856209</v>
      </c>
      <c r="H51" s="167">
        <v>0.2015951390951391</v>
      </c>
      <c r="J51" s="168">
        <v>0.31802581159758747</v>
      </c>
      <c r="K51" s="2" t="s">
        <v>319</v>
      </c>
    </row>
    <row r="52" spans="1:11" x14ac:dyDescent="0.3">
      <c r="B52" s="2" t="s">
        <v>286</v>
      </c>
      <c r="C52" s="169">
        <f>K21</f>
        <v>4.8781465983984598E-2</v>
      </c>
      <c r="D52" s="167">
        <v>0.51604774622199057</v>
      </c>
      <c r="E52" s="167">
        <v>8.61763649777295E-2</v>
      </c>
      <c r="F52" s="167">
        <v>0.62516339869281046</v>
      </c>
      <c r="G52" s="160" t="s">
        <v>303</v>
      </c>
      <c r="H52" s="167">
        <v>0.29862297049797049</v>
      </c>
      <c r="I52" s="170" t="s">
        <v>300</v>
      </c>
      <c r="J52" s="168">
        <v>0.18888792290901174</v>
      </c>
    </row>
    <row r="53" spans="1:11" x14ac:dyDescent="0.3">
      <c r="B53" s="2" t="s">
        <v>287</v>
      </c>
      <c r="C53" s="169">
        <f>K22</f>
        <v>7.3940884723874709E-2</v>
      </c>
      <c r="D53" s="167">
        <v>0.33708637311099532</v>
      </c>
      <c r="E53" s="167">
        <v>4.3049490351608141E-2</v>
      </c>
      <c r="F53" s="167">
        <v>4.4771241830065367E-2</v>
      </c>
      <c r="H53" s="167">
        <v>6.027404464904465E-2</v>
      </c>
      <c r="J53" s="168">
        <v>0.11600668374908592</v>
      </c>
    </row>
    <row r="54" spans="1:11" x14ac:dyDescent="0.3">
      <c r="B54" s="2"/>
      <c r="C54" s="171"/>
      <c r="D54" s="160"/>
      <c r="E54" s="160"/>
      <c r="F54" s="160"/>
      <c r="J54" s="172"/>
    </row>
    <row r="61" spans="1:11" x14ac:dyDescent="0.3">
      <c r="A61" s="137"/>
      <c r="C61" s="137"/>
      <c r="E61" s="160"/>
      <c r="H61" s="170"/>
      <c r="J61" s="160"/>
    </row>
    <row r="62" spans="1:11" x14ac:dyDescent="0.3">
      <c r="A62" s="137"/>
    </row>
    <row r="63" spans="1:11" x14ac:dyDescent="0.3">
      <c r="A63" s="137"/>
      <c r="B63" s="137"/>
      <c r="C63" s="140"/>
    </row>
    <row r="64" spans="1:11" x14ac:dyDescent="0.3">
      <c r="A64" s="2"/>
      <c r="C64" s="2"/>
      <c r="D64" s="2"/>
      <c r="E64" s="2"/>
      <c r="F64" s="2"/>
      <c r="G64" s="2"/>
    </row>
    <row r="66" spans="1:13" x14ac:dyDescent="0.3">
      <c r="C66" s="173"/>
      <c r="D66" s="173"/>
      <c r="E66" s="173"/>
      <c r="F66" s="173"/>
      <c r="G66" s="173"/>
      <c r="I66" s="159"/>
    </row>
    <row r="67" spans="1:13" x14ac:dyDescent="0.3">
      <c r="C67" s="52"/>
      <c r="D67" s="52"/>
      <c r="E67" s="52"/>
      <c r="F67" s="52"/>
      <c r="G67" s="52"/>
      <c r="I67" s="159"/>
    </row>
    <row r="68" spans="1:13" x14ac:dyDescent="0.3">
      <c r="C68" s="52"/>
      <c r="D68" s="52"/>
      <c r="E68" s="52"/>
      <c r="F68" s="52"/>
      <c r="G68" s="52"/>
      <c r="I68" s="159"/>
    </row>
    <row r="69" spans="1:13" x14ac:dyDescent="0.3">
      <c r="C69" s="52"/>
      <c r="D69" s="52"/>
      <c r="E69" s="52"/>
      <c r="F69" s="52"/>
      <c r="G69" s="52"/>
      <c r="I69" s="159"/>
    </row>
    <row r="71" spans="1:13" x14ac:dyDescent="0.3">
      <c r="C71" s="2"/>
      <c r="D71" s="2"/>
      <c r="E71" s="2"/>
      <c r="F71" s="2"/>
      <c r="G71" s="2"/>
    </row>
    <row r="73" spans="1:13" x14ac:dyDescent="0.3">
      <c r="A73" s="2"/>
    </row>
    <row r="74" spans="1:13" x14ac:dyDescent="0.3">
      <c r="D74" s="173"/>
      <c r="E74" s="52"/>
      <c r="F74" s="52"/>
      <c r="G74" s="52"/>
      <c r="I74" s="159"/>
      <c r="L74" s="174"/>
      <c r="M74" s="2"/>
    </row>
    <row r="75" spans="1:13" x14ac:dyDescent="0.3">
      <c r="D75" s="173"/>
      <c r="E75" s="52"/>
      <c r="F75" s="52"/>
      <c r="G75" s="52"/>
      <c r="I75" s="159"/>
      <c r="K75" s="148"/>
      <c r="L75" s="174"/>
      <c r="M75" s="2"/>
    </row>
    <row r="76" spans="1:13" x14ac:dyDescent="0.3">
      <c r="D76" s="173"/>
      <c r="E76" s="52"/>
      <c r="F76" s="52"/>
      <c r="G76" s="52"/>
      <c r="I76" s="159"/>
      <c r="L76" s="174"/>
    </row>
    <row r="77" spans="1:13" x14ac:dyDescent="0.3">
      <c r="D77" s="173"/>
      <c r="E77" s="52"/>
      <c r="F77" s="52"/>
      <c r="G77" s="52"/>
      <c r="I77" s="159"/>
      <c r="L77" s="174"/>
    </row>
    <row r="78" spans="1:13" x14ac:dyDescent="0.3">
      <c r="D78" s="173"/>
      <c r="E78" s="52"/>
      <c r="F78" s="52"/>
      <c r="G78" s="52"/>
      <c r="L78" s="174"/>
    </row>
  </sheetData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D288E-54EF-415C-BB69-FF53376BE5DB}">
  <dimension ref="A1:AU78"/>
  <sheetViews>
    <sheetView topLeftCell="A34" workbookViewId="0">
      <selection activeCell="A49" sqref="A49"/>
    </sheetView>
  </sheetViews>
  <sheetFormatPr defaultRowHeight="14.4" x14ac:dyDescent="0.3"/>
  <cols>
    <col min="1" max="1" width="17.109375" customWidth="1"/>
    <col min="2" max="2" width="16.77734375" bestFit="1" customWidth="1"/>
    <col min="3" max="3" width="16.6640625" customWidth="1"/>
    <col min="4" max="4" width="14.44140625" customWidth="1"/>
    <col min="5" max="5" width="16.44140625" bestFit="1" customWidth="1"/>
    <col min="6" max="6" width="10.88671875" customWidth="1"/>
    <col min="7" max="7" width="9.5546875" bestFit="1" customWidth="1"/>
    <col min="8" max="8" width="10.6640625" bestFit="1" customWidth="1"/>
    <col min="9" max="9" width="9.5546875" bestFit="1" customWidth="1"/>
    <col min="10" max="10" width="17.33203125" customWidth="1"/>
    <col min="11" max="11" width="9.5546875" bestFit="1" customWidth="1"/>
    <col min="12" max="12" width="9.5546875" customWidth="1"/>
    <col min="13" max="13" width="10.44140625" customWidth="1"/>
    <col min="14" max="14" width="10.88671875" customWidth="1"/>
    <col min="15" max="15" width="10.6640625" bestFit="1" customWidth="1"/>
    <col min="16" max="16" width="10.44140625" customWidth="1"/>
    <col min="17" max="17" width="10.88671875" customWidth="1"/>
    <col min="18" max="18" width="9.5546875" bestFit="1" customWidth="1"/>
    <col min="20" max="20" width="10.88671875" bestFit="1" customWidth="1"/>
    <col min="24" max="24" width="11.77734375" bestFit="1" customWidth="1"/>
    <col min="27" max="27" width="11.77734375" bestFit="1" customWidth="1"/>
    <col min="29" max="29" width="9.77734375" customWidth="1"/>
    <col min="30" max="30" width="14.109375" customWidth="1"/>
    <col min="31" max="31" width="10.77734375" bestFit="1" customWidth="1"/>
    <col min="34" max="34" width="10.88671875" bestFit="1" customWidth="1"/>
    <col min="40" max="40" width="14.21875" customWidth="1"/>
  </cols>
  <sheetData>
    <row r="1" spans="1:45" ht="24" thickBot="1" x14ac:dyDescent="0.5">
      <c r="A1" s="207" t="s">
        <v>323</v>
      </c>
      <c r="B1" s="134"/>
      <c r="C1" s="134"/>
      <c r="D1" s="134"/>
    </row>
    <row r="2" spans="1:45" ht="15" thickTop="1" x14ac:dyDescent="0.3">
      <c r="A2" s="135" t="s">
        <v>279</v>
      </c>
      <c r="U2" s="136"/>
      <c r="V2" s="136"/>
      <c r="W2" s="136"/>
      <c r="X2" s="136"/>
      <c r="Y2" s="136"/>
      <c r="AB2" s="136"/>
      <c r="AC2" s="136"/>
      <c r="AD2" s="136"/>
      <c r="AE2" s="136"/>
      <c r="AF2" s="136"/>
      <c r="AI2" s="136"/>
      <c r="AJ2" s="136"/>
      <c r="AK2" s="136"/>
      <c r="AL2" s="136"/>
      <c r="AM2" s="136"/>
    </row>
    <row r="3" spans="1:45" x14ac:dyDescent="0.3">
      <c r="B3" s="2" t="s">
        <v>174</v>
      </c>
      <c r="C3" s="2" t="s">
        <v>280</v>
      </c>
      <c r="D3" s="2" t="s">
        <v>281</v>
      </c>
      <c r="E3" s="2" t="s">
        <v>282</v>
      </c>
      <c r="F3" s="2"/>
      <c r="I3" s="102" t="s">
        <v>283</v>
      </c>
      <c r="J3" t="s">
        <v>174</v>
      </c>
      <c r="K3" s="2" t="s">
        <v>284</v>
      </c>
      <c r="L3" s="2" t="s">
        <v>285</v>
      </c>
      <c r="M3" s="2" t="s">
        <v>286</v>
      </c>
      <c r="N3" s="2" t="s">
        <v>287</v>
      </c>
      <c r="O3" s="2"/>
      <c r="S3" t="s">
        <v>288</v>
      </c>
      <c r="T3" t="s">
        <v>289</v>
      </c>
      <c r="U3" s="2" t="s">
        <v>284</v>
      </c>
      <c r="V3" s="2" t="s">
        <v>285</v>
      </c>
      <c r="W3" s="2" t="s">
        <v>286</v>
      </c>
      <c r="X3" s="2" t="s">
        <v>287</v>
      </c>
      <c r="Y3" s="2"/>
      <c r="AC3" t="s">
        <v>139</v>
      </c>
      <c r="AD3" t="s">
        <v>281</v>
      </c>
      <c r="AE3" s="2" t="s">
        <v>284</v>
      </c>
      <c r="AF3" s="2" t="s">
        <v>285</v>
      </c>
      <c r="AG3" s="2" t="s">
        <v>286</v>
      </c>
      <c r="AH3" s="2" t="s">
        <v>287</v>
      </c>
      <c r="AI3" s="2"/>
      <c r="AN3" t="s">
        <v>290</v>
      </c>
      <c r="AO3" s="2" t="s">
        <v>284</v>
      </c>
      <c r="AP3" s="2" t="s">
        <v>285</v>
      </c>
      <c r="AQ3" s="2" t="s">
        <v>286</v>
      </c>
      <c r="AR3" s="2" t="s">
        <v>287</v>
      </c>
      <c r="AS3" s="2"/>
    </row>
    <row r="4" spans="1:45" x14ac:dyDescent="0.3">
      <c r="A4" s="2" t="s">
        <v>174</v>
      </c>
      <c r="B4" cm="1">
        <f t="array" ref="B4:E7">AHP!R44:U47</f>
        <v>1</v>
      </c>
      <c r="C4">
        <v>7</v>
      </c>
      <c r="D4">
        <v>4</v>
      </c>
      <c r="E4">
        <v>8</v>
      </c>
      <c r="F4" s="137"/>
      <c r="I4" s="102">
        <f>AIC!E23</f>
        <v>16.5</v>
      </c>
      <c r="J4" s="2" t="s">
        <v>284</v>
      </c>
      <c r="K4">
        <v>1</v>
      </c>
      <c r="L4">
        <v>1</v>
      </c>
      <c r="M4">
        <v>8</v>
      </c>
      <c r="N4">
        <v>7</v>
      </c>
      <c r="S4">
        <f>AIC!G23</f>
        <v>67</v>
      </c>
      <c r="T4" s="2" t="s">
        <v>284</v>
      </c>
      <c r="U4" s="204">
        <v>1</v>
      </c>
      <c r="V4" s="204">
        <v>1</v>
      </c>
      <c r="W4" s="203">
        <v>0.16666666666666666</v>
      </c>
      <c r="X4" s="203">
        <v>0.2</v>
      </c>
      <c r="AC4" s="132">
        <f>AIC!B23</f>
        <v>312.72529208548502</v>
      </c>
      <c r="AD4" s="2" t="s">
        <v>284</v>
      </c>
      <c r="AE4">
        <v>1</v>
      </c>
      <c r="AF4">
        <v>2</v>
      </c>
      <c r="AG4">
        <v>7</v>
      </c>
      <c r="AH4">
        <v>9</v>
      </c>
      <c r="AN4" s="2" t="s">
        <v>284</v>
      </c>
      <c r="AO4">
        <v>1</v>
      </c>
      <c r="AP4">
        <v>1</v>
      </c>
      <c r="AQ4" s="137">
        <v>0.2</v>
      </c>
      <c r="AR4">
        <v>5</v>
      </c>
    </row>
    <row r="5" spans="1:45" x14ac:dyDescent="0.3">
      <c r="A5" s="2" t="s">
        <v>280</v>
      </c>
      <c r="B5" s="137">
        <v>0.14285714285714285</v>
      </c>
      <c r="C5">
        <v>1</v>
      </c>
      <c r="D5" s="137">
        <v>0.25</v>
      </c>
      <c r="E5">
        <v>4</v>
      </c>
      <c r="I5" s="102">
        <f>AIC!E25</f>
        <v>15.9</v>
      </c>
      <c r="J5" s="2" t="s">
        <v>285</v>
      </c>
      <c r="K5">
        <v>1</v>
      </c>
      <c r="L5">
        <v>1</v>
      </c>
      <c r="M5">
        <v>8</v>
      </c>
      <c r="N5">
        <v>7</v>
      </c>
      <c r="S5">
        <f>AIC!G25</f>
        <v>67.900000000000006</v>
      </c>
      <c r="T5" s="2" t="s">
        <v>285</v>
      </c>
      <c r="U5" s="204">
        <v>1</v>
      </c>
      <c r="V5" s="204">
        <v>1</v>
      </c>
      <c r="W5" s="203">
        <v>0.16666666666666666</v>
      </c>
      <c r="X5" s="203">
        <v>0.2</v>
      </c>
      <c r="AC5" s="132">
        <f>AIC!B25</f>
        <v>320.58752139985802</v>
      </c>
      <c r="AD5" s="2" t="s">
        <v>285</v>
      </c>
      <c r="AE5" s="137">
        <v>0.5</v>
      </c>
      <c r="AF5">
        <v>1</v>
      </c>
      <c r="AG5">
        <v>6</v>
      </c>
      <c r="AH5">
        <v>8</v>
      </c>
      <c r="AN5" s="2" t="s">
        <v>285</v>
      </c>
      <c r="AO5">
        <v>1</v>
      </c>
      <c r="AP5">
        <v>1</v>
      </c>
      <c r="AQ5" s="137">
        <v>0.2</v>
      </c>
      <c r="AR5">
        <v>5</v>
      </c>
    </row>
    <row r="6" spans="1:45" x14ac:dyDescent="0.3">
      <c r="A6" s="2" t="s">
        <v>281</v>
      </c>
      <c r="B6" s="137">
        <v>0.25</v>
      </c>
      <c r="C6">
        <v>4</v>
      </c>
      <c r="D6">
        <v>1</v>
      </c>
      <c r="E6">
        <v>5</v>
      </c>
      <c r="I6" s="102">
        <f>AIC!E27</f>
        <v>46.8</v>
      </c>
      <c r="J6" s="2" t="s">
        <v>286</v>
      </c>
      <c r="K6" s="137">
        <v>0.125</v>
      </c>
      <c r="L6" s="137">
        <v>0.125</v>
      </c>
      <c r="M6">
        <v>1</v>
      </c>
      <c r="N6" s="137">
        <v>0.5</v>
      </c>
      <c r="S6">
        <f>AIC!G27</f>
        <v>45</v>
      </c>
      <c r="T6" s="2" t="s">
        <v>286</v>
      </c>
      <c r="U6" s="204">
        <v>6</v>
      </c>
      <c r="V6" s="204">
        <v>6</v>
      </c>
      <c r="W6" s="204">
        <v>1</v>
      </c>
      <c r="X6" s="204">
        <v>2</v>
      </c>
      <c r="Z6" s="138"/>
      <c r="AA6" s="139"/>
      <c r="AB6" s="138"/>
      <c r="AC6" s="132">
        <f>AIC!B27</f>
        <v>456.78087548784498</v>
      </c>
      <c r="AD6" s="2" t="s">
        <v>286</v>
      </c>
      <c r="AE6" s="137">
        <v>0.14285714285714285</v>
      </c>
      <c r="AF6" s="137">
        <v>0.16666666666666666</v>
      </c>
      <c r="AG6">
        <v>1</v>
      </c>
      <c r="AH6">
        <v>3</v>
      </c>
      <c r="AN6" s="2" t="s">
        <v>286</v>
      </c>
      <c r="AO6">
        <v>5</v>
      </c>
      <c r="AP6">
        <v>5</v>
      </c>
      <c r="AQ6">
        <v>1</v>
      </c>
      <c r="AR6">
        <v>9</v>
      </c>
    </row>
    <row r="7" spans="1:45" x14ac:dyDescent="0.3">
      <c r="A7" s="2" t="s">
        <v>282</v>
      </c>
      <c r="B7" s="137">
        <v>0.125</v>
      </c>
      <c r="C7" s="137">
        <v>0.25</v>
      </c>
      <c r="D7" s="203">
        <v>0.2</v>
      </c>
      <c r="E7">
        <v>1</v>
      </c>
      <c r="I7" s="102">
        <f>AIC!E29</f>
        <v>41.3</v>
      </c>
      <c r="J7" s="2" t="s">
        <v>287</v>
      </c>
      <c r="K7" s="137">
        <v>0.14285714285714285</v>
      </c>
      <c r="L7" s="137">
        <v>0.14285714285714285</v>
      </c>
      <c r="M7">
        <v>2</v>
      </c>
      <c r="N7">
        <v>1</v>
      </c>
      <c r="S7">
        <f>AIC!G29</f>
        <v>48.6</v>
      </c>
      <c r="T7" s="2" t="s">
        <v>287</v>
      </c>
      <c r="U7" s="204">
        <v>5</v>
      </c>
      <c r="V7" s="204">
        <v>5</v>
      </c>
      <c r="W7" s="203">
        <v>0.5</v>
      </c>
      <c r="X7" s="204">
        <v>1</v>
      </c>
      <c r="AC7" s="132">
        <f>AIC!B29</f>
        <v>469.93311844788798</v>
      </c>
      <c r="AD7" s="2" t="s">
        <v>287</v>
      </c>
      <c r="AE7" s="137">
        <v>0.1111111111111111</v>
      </c>
      <c r="AF7" s="137">
        <v>0.125</v>
      </c>
      <c r="AG7" s="137">
        <v>0.33333333333333331</v>
      </c>
      <c r="AH7">
        <v>1</v>
      </c>
      <c r="AN7" s="2" t="s">
        <v>287</v>
      </c>
      <c r="AO7" s="137">
        <v>0.2</v>
      </c>
      <c r="AP7" s="137">
        <v>0.2</v>
      </c>
      <c r="AQ7" s="137">
        <v>0.1111111111111111</v>
      </c>
      <c r="AR7">
        <v>1</v>
      </c>
    </row>
    <row r="8" spans="1:45" x14ac:dyDescent="0.3">
      <c r="A8" s="141" t="s">
        <v>291</v>
      </c>
      <c r="B8" s="142">
        <f>SUM(B4:B7)</f>
        <v>1.5178571428571428</v>
      </c>
      <c r="C8" s="142">
        <f>SUM(C4:C7)</f>
        <v>12.25</v>
      </c>
      <c r="D8" s="142">
        <f>SUM(D4:D7)</f>
        <v>5.45</v>
      </c>
      <c r="E8" s="142">
        <f>SUM(E4:E7)</f>
        <v>18</v>
      </c>
      <c r="F8" s="142"/>
      <c r="G8" t="s">
        <v>292</v>
      </c>
      <c r="I8" s="102"/>
      <c r="J8" s="141" t="s">
        <v>291</v>
      </c>
      <c r="K8" s="142">
        <f>SUM(K4:K7)</f>
        <v>2.2678571428571428</v>
      </c>
      <c r="L8" s="142">
        <f>SUM(L4:L7)</f>
        <v>2.2678571428571428</v>
      </c>
      <c r="M8" s="142">
        <f>SUM(M4:M7)</f>
        <v>19</v>
      </c>
      <c r="N8" s="142">
        <f>SUM(N4:N7)</f>
        <v>15.5</v>
      </c>
      <c r="O8" s="142"/>
      <c r="T8" s="141" t="s">
        <v>291</v>
      </c>
      <c r="U8" s="142">
        <f>SUM(U4:U7)</f>
        <v>13</v>
      </c>
      <c r="V8" s="142">
        <f>SUM(V4:V7)</f>
        <v>13</v>
      </c>
      <c r="W8" s="142">
        <f>SUM(W4:W7)</f>
        <v>1.8333333333333333</v>
      </c>
      <c r="X8" s="142">
        <f>SUM(X4:X7)</f>
        <v>3.4</v>
      </c>
      <c r="Y8" s="142"/>
      <c r="AD8" s="141" t="s">
        <v>291</v>
      </c>
      <c r="AE8" s="142">
        <f>SUM(AE4:AE7)</f>
        <v>1.753968253968254</v>
      </c>
      <c r="AF8" s="142">
        <f>SUM(AF4:AF7)</f>
        <v>3.2916666666666665</v>
      </c>
      <c r="AG8" s="142">
        <f>SUM(AG4:AG7)</f>
        <v>14.333333333333334</v>
      </c>
      <c r="AH8" s="142">
        <f>SUM(AH4:AH7)</f>
        <v>21</v>
      </c>
      <c r="AN8" s="141" t="s">
        <v>291</v>
      </c>
      <c r="AO8" s="142">
        <f>SUM(AO4:AO7)</f>
        <v>7.2</v>
      </c>
      <c r="AP8" s="142">
        <f>SUM(AP4:AP7)</f>
        <v>7.2</v>
      </c>
      <c r="AQ8" s="142">
        <f>SUM(AQ4:AQ7)</f>
        <v>1.5111111111111111</v>
      </c>
      <c r="AR8" s="142">
        <f>SUM(AR4:AR7)</f>
        <v>20</v>
      </c>
    </row>
    <row r="9" spans="1:45" x14ac:dyDescent="0.3">
      <c r="A9" s="2"/>
      <c r="B9" s="143"/>
      <c r="C9" s="143"/>
      <c r="D9" s="143"/>
      <c r="E9" s="143"/>
      <c r="F9" s="143"/>
      <c r="I9" s="102"/>
    </row>
    <row r="10" spans="1:45" x14ac:dyDescent="0.3">
      <c r="A10" s="135" t="s">
        <v>293</v>
      </c>
      <c r="I10" s="102"/>
      <c r="J10" s="135" t="s">
        <v>293</v>
      </c>
      <c r="T10" s="135" t="s">
        <v>293</v>
      </c>
      <c r="Z10" s="139"/>
      <c r="AA10" s="139"/>
      <c r="AB10" s="138"/>
      <c r="AD10" s="135" t="s">
        <v>293</v>
      </c>
      <c r="AN10" s="135" t="s">
        <v>293</v>
      </c>
    </row>
    <row r="11" spans="1:45" x14ac:dyDescent="0.3">
      <c r="B11" s="2" t="s">
        <v>174</v>
      </c>
      <c r="C11" s="2" t="s">
        <v>280</v>
      </c>
      <c r="D11" s="2" t="s">
        <v>281</v>
      </c>
      <c r="E11" s="2" t="s">
        <v>282</v>
      </c>
      <c r="F11" s="2"/>
      <c r="I11" s="102"/>
      <c r="J11" t="s">
        <v>174</v>
      </c>
      <c r="K11" s="2" t="s">
        <v>284</v>
      </c>
      <c r="L11" s="2" t="s">
        <v>285</v>
      </c>
      <c r="M11" s="2" t="s">
        <v>286</v>
      </c>
      <c r="N11" s="2" t="s">
        <v>287</v>
      </c>
      <c r="O11" s="2"/>
      <c r="T11" t="s">
        <v>289</v>
      </c>
      <c r="U11" s="2" t="s">
        <v>284</v>
      </c>
      <c r="V11" s="2" t="s">
        <v>285</v>
      </c>
      <c r="W11" s="2" t="s">
        <v>286</v>
      </c>
      <c r="X11" s="2" t="s">
        <v>287</v>
      </c>
      <c r="Y11" s="2"/>
      <c r="AD11" t="s">
        <v>281</v>
      </c>
      <c r="AE11" s="2" t="s">
        <v>284</v>
      </c>
      <c r="AF11" s="2" t="s">
        <v>285</v>
      </c>
      <c r="AG11" s="2" t="s">
        <v>286</v>
      </c>
      <c r="AH11" s="2" t="s">
        <v>287</v>
      </c>
      <c r="AN11" t="s">
        <v>281</v>
      </c>
      <c r="AO11" s="2" t="s">
        <v>284</v>
      </c>
      <c r="AP11" s="2" t="s">
        <v>285</v>
      </c>
      <c r="AQ11" s="2" t="s">
        <v>286</v>
      </c>
      <c r="AR11" s="2" t="s">
        <v>287</v>
      </c>
    </row>
    <row r="12" spans="1:45" x14ac:dyDescent="0.3">
      <c r="A12" s="2" t="s">
        <v>174</v>
      </c>
      <c r="B12">
        <f>B4/$B$8</f>
        <v>0.6588235294117647</v>
      </c>
      <c r="C12">
        <f>C4/C$8</f>
        <v>0.5714285714285714</v>
      </c>
      <c r="D12">
        <f>D4/$D$8</f>
        <v>0.7339449541284403</v>
      </c>
      <c r="E12">
        <f>E4/$E$8</f>
        <v>0.44444444444444442</v>
      </c>
      <c r="I12" s="102"/>
      <c r="J12" s="2" t="s">
        <v>284</v>
      </c>
      <c r="K12">
        <f>K4/$K$8</f>
        <v>0.44094488188976377</v>
      </c>
      <c r="L12">
        <f>L4/L$8</f>
        <v>0.44094488188976377</v>
      </c>
      <c r="M12">
        <f>M4/$M$8</f>
        <v>0.42105263157894735</v>
      </c>
      <c r="N12">
        <f>N4/$N$8</f>
        <v>0.45161290322580644</v>
      </c>
      <c r="T12" s="2" t="s">
        <v>284</v>
      </c>
      <c r="U12">
        <f>U4/$U$8</f>
        <v>7.6923076923076927E-2</v>
      </c>
      <c r="V12">
        <f>V4/V$8</f>
        <v>7.6923076923076927E-2</v>
      </c>
      <c r="W12">
        <f>W4/$W$8</f>
        <v>9.0909090909090912E-2</v>
      </c>
      <c r="X12">
        <f>X4/$X$8</f>
        <v>5.8823529411764712E-2</v>
      </c>
      <c r="AD12" s="2" t="s">
        <v>284</v>
      </c>
      <c r="AE12">
        <f>AE4/$AE$8</f>
        <v>0.57013574660633481</v>
      </c>
      <c r="AF12">
        <f>AF4/AF$8</f>
        <v>0.60759493670886078</v>
      </c>
      <c r="AG12">
        <f>AG4/$AG$8</f>
        <v>0.48837209302325579</v>
      </c>
      <c r="AH12">
        <f>AH4/$AH$8</f>
        <v>0.42857142857142855</v>
      </c>
      <c r="AN12" s="2" t="s">
        <v>284</v>
      </c>
      <c r="AO12">
        <f>AO4/$AO$8</f>
        <v>0.1388888888888889</v>
      </c>
      <c r="AP12">
        <f>AP4/AP$8</f>
        <v>0.1388888888888889</v>
      </c>
      <c r="AQ12">
        <f>AQ4/$AQ$8</f>
        <v>0.13235294117647059</v>
      </c>
      <c r="AR12">
        <f>AR4/$AR$8</f>
        <v>0.25</v>
      </c>
    </row>
    <row r="13" spans="1:45" x14ac:dyDescent="0.3">
      <c r="A13" s="2" t="s">
        <v>280</v>
      </c>
      <c r="B13">
        <f>B5/$B$8</f>
        <v>9.4117647058823528E-2</v>
      </c>
      <c r="C13">
        <f>C5/C$8</f>
        <v>8.1632653061224483E-2</v>
      </c>
      <c r="D13">
        <f>D5/$D$8</f>
        <v>4.5871559633027519E-2</v>
      </c>
      <c r="E13">
        <f>E5/$E$8</f>
        <v>0.22222222222222221</v>
      </c>
      <c r="I13" s="102"/>
      <c r="J13" s="2" t="s">
        <v>285</v>
      </c>
      <c r="K13">
        <f>K5/$K$8</f>
        <v>0.44094488188976377</v>
      </c>
      <c r="L13">
        <f>L5/L$8</f>
        <v>0.44094488188976377</v>
      </c>
      <c r="M13">
        <f>M5/$M$8</f>
        <v>0.42105263157894735</v>
      </c>
      <c r="N13">
        <f>N5/$N$8</f>
        <v>0.45161290322580644</v>
      </c>
      <c r="T13" s="2" t="s">
        <v>285</v>
      </c>
      <c r="U13">
        <f t="shared" ref="U13:U15" si="0">U5/$U$8</f>
        <v>7.6923076923076927E-2</v>
      </c>
      <c r="V13">
        <f>V5/V$8</f>
        <v>7.6923076923076927E-2</v>
      </c>
      <c r="W13">
        <f t="shared" ref="W13:W15" si="1">W5/$W$8</f>
        <v>9.0909090909090912E-2</v>
      </c>
      <c r="X13">
        <f t="shared" ref="X13:X15" si="2">X5/$X$8</f>
        <v>5.8823529411764712E-2</v>
      </c>
      <c r="AD13" s="2" t="s">
        <v>285</v>
      </c>
      <c r="AE13">
        <f>AE5/$AE$8</f>
        <v>0.28506787330316741</v>
      </c>
      <c r="AF13">
        <f>AF5/AF$8</f>
        <v>0.30379746835443039</v>
      </c>
      <c r="AG13">
        <f>AG5/$AG$8</f>
        <v>0.41860465116279066</v>
      </c>
      <c r="AH13">
        <f>AH5/$AH$8</f>
        <v>0.38095238095238093</v>
      </c>
      <c r="AN13" s="2" t="s">
        <v>285</v>
      </c>
      <c r="AO13">
        <f t="shared" ref="AO13:AO15" si="3">AO5/$AO$8</f>
        <v>0.1388888888888889</v>
      </c>
      <c r="AP13">
        <f>AP5/AP$8</f>
        <v>0.1388888888888889</v>
      </c>
      <c r="AQ13">
        <f t="shared" ref="AQ13:AQ15" si="4">AQ5/$AQ$8</f>
        <v>0.13235294117647059</v>
      </c>
      <c r="AR13">
        <f t="shared" ref="AR13:AR15" si="5">AR5/$AR$8</f>
        <v>0.25</v>
      </c>
    </row>
    <row r="14" spans="1:45" x14ac:dyDescent="0.3">
      <c r="A14" s="2" t="s">
        <v>281</v>
      </c>
      <c r="B14">
        <f>B6/$B$8</f>
        <v>0.16470588235294117</v>
      </c>
      <c r="C14">
        <f>C6/C$8</f>
        <v>0.32653061224489793</v>
      </c>
      <c r="D14">
        <f>D6/$D$8</f>
        <v>0.18348623853211007</v>
      </c>
      <c r="E14">
        <f>E6/$E$8</f>
        <v>0.27777777777777779</v>
      </c>
      <c r="I14" s="102"/>
      <c r="J14" s="2" t="s">
        <v>286</v>
      </c>
      <c r="K14">
        <f>K6/$K$8</f>
        <v>5.5118110236220472E-2</v>
      </c>
      <c r="L14">
        <f>L6/L$8</f>
        <v>5.5118110236220472E-2</v>
      </c>
      <c r="M14">
        <f>M6/$M$8</f>
        <v>5.2631578947368418E-2</v>
      </c>
      <c r="N14">
        <f>N6/$N$8</f>
        <v>3.2258064516129031E-2</v>
      </c>
      <c r="T14" s="2" t="s">
        <v>286</v>
      </c>
      <c r="U14">
        <f t="shared" si="0"/>
        <v>0.46153846153846156</v>
      </c>
      <c r="V14">
        <f>V6/V$8</f>
        <v>0.46153846153846156</v>
      </c>
      <c r="W14">
        <f t="shared" si="1"/>
        <v>0.54545454545454553</v>
      </c>
      <c r="X14">
        <f t="shared" si="2"/>
        <v>0.58823529411764708</v>
      </c>
      <c r="AA14" s="139"/>
      <c r="AD14" s="2" t="s">
        <v>286</v>
      </c>
      <c r="AE14">
        <f>AE6/$AE$8</f>
        <v>8.1447963800904979E-2</v>
      </c>
      <c r="AF14">
        <f>AF6/AF$8</f>
        <v>5.0632911392405063E-2</v>
      </c>
      <c r="AG14">
        <f>AG6/$AG$8</f>
        <v>6.9767441860465115E-2</v>
      </c>
      <c r="AH14">
        <f>AH6/$AH$8</f>
        <v>0.14285714285714285</v>
      </c>
      <c r="AN14" s="2" t="s">
        <v>286</v>
      </c>
      <c r="AO14">
        <f t="shared" si="3"/>
        <v>0.69444444444444442</v>
      </c>
      <c r="AP14">
        <f>AP6/AP$8</f>
        <v>0.69444444444444442</v>
      </c>
      <c r="AQ14">
        <f t="shared" si="4"/>
        <v>0.66176470588235292</v>
      </c>
      <c r="AR14">
        <f t="shared" si="5"/>
        <v>0.45</v>
      </c>
    </row>
    <row r="15" spans="1:45" x14ac:dyDescent="0.3">
      <c r="A15" s="2" t="s">
        <v>282</v>
      </c>
      <c r="B15">
        <f>B7/$B$8</f>
        <v>8.2352941176470587E-2</v>
      </c>
      <c r="C15">
        <f>C7/C$8</f>
        <v>2.0408163265306121E-2</v>
      </c>
      <c r="D15">
        <f>D7/$D$8</f>
        <v>3.669724770642202E-2</v>
      </c>
      <c r="E15">
        <f>E7/$E$8</f>
        <v>5.5555555555555552E-2</v>
      </c>
      <c r="G15" t="s">
        <v>294</v>
      </c>
      <c r="I15" s="102"/>
      <c r="J15" s="2" t="s">
        <v>287</v>
      </c>
      <c r="K15">
        <f>K7/$K$8</f>
        <v>6.2992125984251968E-2</v>
      </c>
      <c r="L15">
        <f>L7/L$8</f>
        <v>6.2992125984251968E-2</v>
      </c>
      <c r="M15">
        <f>M7/$M$8</f>
        <v>0.10526315789473684</v>
      </c>
      <c r="N15">
        <f>N7/$N$8</f>
        <v>6.4516129032258063E-2</v>
      </c>
      <c r="T15" s="2" t="s">
        <v>287</v>
      </c>
      <c r="U15">
        <f t="shared" si="0"/>
        <v>0.38461538461538464</v>
      </c>
      <c r="V15">
        <f>V7/V$8</f>
        <v>0.38461538461538464</v>
      </c>
      <c r="W15">
        <f t="shared" si="1"/>
        <v>0.27272727272727276</v>
      </c>
      <c r="X15">
        <f t="shared" si="2"/>
        <v>0.29411764705882354</v>
      </c>
      <c r="AD15" s="2" t="s">
        <v>287</v>
      </c>
      <c r="AE15">
        <f>AE7/$AE$8</f>
        <v>6.3348416289592757E-2</v>
      </c>
      <c r="AF15">
        <f>AF7/AF$8</f>
        <v>3.7974683544303799E-2</v>
      </c>
      <c r="AG15">
        <f>AG7/$AG$8</f>
        <v>2.3255813953488368E-2</v>
      </c>
      <c r="AH15">
        <f>AH7/$AH$8</f>
        <v>4.7619047619047616E-2</v>
      </c>
      <c r="AN15" s="2" t="s">
        <v>287</v>
      </c>
      <c r="AO15">
        <f t="shared" si="3"/>
        <v>2.777777777777778E-2</v>
      </c>
      <c r="AP15">
        <f>AP7/AP$8</f>
        <v>2.777777777777778E-2</v>
      </c>
      <c r="AQ15">
        <f t="shared" si="4"/>
        <v>7.3529411764705885E-2</v>
      </c>
      <c r="AR15">
        <f t="shared" si="5"/>
        <v>0.05</v>
      </c>
    </row>
    <row r="16" spans="1:45" x14ac:dyDescent="0.3">
      <c r="A16" s="141" t="s">
        <v>291</v>
      </c>
      <c r="B16" s="142">
        <f>SUM(B12:B15)</f>
        <v>1</v>
      </c>
      <c r="C16" s="142">
        <f t="shared" ref="C16:D16" si="6">SUM(C12:C15)</f>
        <v>1</v>
      </c>
      <c r="D16" s="142">
        <f t="shared" si="6"/>
        <v>0.99999999999999989</v>
      </c>
      <c r="E16" s="142">
        <f>SUM(E12:E15)</f>
        <v>1</v>
      </c>
      <c r="F16" s="142"/>
      <c r="H16" s="144"/>
      <c r="J16" s="141" t="s">
        <v>291</v>
      </c>
      <c r="K16" s="142">
        <f>SUM(K12:K15)</f>
        <v>1</v>
      </c>
      <c r="L16" s="142">
        <f t="shared" ref="L16:M16" si="7">SUM(L12:L15)</f>
        <v>1</v>
      </c>
      <c r="M16" s="142">
        <f t="shared" si="7"/>
        <v>0.99999999999999989</v>
      </c>
      <c r="N16" s="142">
        <f>SUM(N12:N15)</f>
        <v>1</v>
      </c>
      <c r="O16" s="141"/>
      <c r="T16" s="141" t="s">
        <v>291</v>
      </c>
      <c r="U16" s="142">
        <f>SUM(U12:U15)</f>
        <v>1</v>
      </c>
      <c r="V16" s="142">
        <f t="shared" ref="V16:W16" si="8">SUM(V12:V15)</f>
        <v>1</v>
      </c>
      <c r="W16" s="142">
        <f t="shared" si="8"/>
        <v>1</v>
      </c>
      <c r="X16" s="142">
        <f>SUM(X12:X15)</f>
        <v>1</v>
      </c>
      <c r="Y16" s="141"/>
      <c r="AD16" s="141" t="s">
        <v>291</v>
      </c>
      <c r="AE16" s="142">
        <f>SUM(AE12:AE15)</f>
        <v>1</v>
      </c>
      <c r="AF16" s="142">
        <f t="shared" ref="AF16:AG16" si="9">SUM(AF12:AF15)</f>
        <v>1</v>
      </c>
      <c r="AG16" s="142">
        <f t="shared" si="9"/>
        <v>1</v>
      </c>
      <c r="AH16" s="142">
        <f>SUM(AH12:AH15)</f>
        <v>1</v>
      </c>
      <c r="AN16" s="141" t="s">
        <v>291</v>
      </c>
      <c r="AO16" s="142">
        <f>SUM(AO12:AO15)</f>
        <v>1</v>
      </c>
      <c r="AP16" s="142">
        <f t="shared" ref="AP16:AQ16" si="10">SUM(AP12:AP15)</f>
        <v>1</v>
      </c>
      <c r="AQ16" s="142">
        <f t="shared" si="10"/>
        <v>1</v>
      </c>
      <c r="AR16" s="142">
        <f>SUM(AR12:AR15)</f>
        <v>1</v>
      </c>
    </row>
    <row r="17" spans="1:47" x14ac:dyDescent="0.3">
      <c r="I17" s="102"/>
    </row>
    <row r="18" spans="1:47" x14ac:dyDescent="0.3">
      <c r="A18" s="135" t="s">
        <v>295</v>
      </c>
      <c r="I18" s="102"/>
      <c r="J18" s="135" t="s">
        <v>295</v>
      </c>
      <c r="K18" s="73" t="s">
        <v>296</v>
      </c>
      <c r="T18" s="135" t="s">
        <v>295</v>
      </c>
      <c r="U18" s="73" t="s">
        <v>296</v>
      </c>
      <c r="AD18" s="135" t="s">
        <v>295</v>
      </c>
      <c r="AE18" s="73" t="s">
        <v>296</v>
      </c>
      <c r="AN18" s="135" t="s">
        <v>295</v>
      </c>
      <c r="AO18" s="73" t="s">
        <v>296</v>
      </c>
    </row>
    <row r="19" spans="1:47" x14ac:dyDescent="0.3">
      <c r="B19" s="73" t="s">
        <v>297</v>
      </c>
      <c r="G19" s="145"/>
      <c r="H19" s="146"/>
      <c r="I19" s="102"/>
      <c r="J19" s="2" t="s">
        <v>284</v>
      </c>
      <c r="K19" s="147">
        <f>AVERAGE(K12:N12)</f>
        <v>0.43863882464607035</v>
      </c>
      <c r="L19" s="148" t="s">
        <v>300</v>
      </c>
      <c r="M19" s="149">
        <f>K19</f>
        <v>0.43863882464607035</v>
      </c>
      <c r="T19" s="2" t="s">
        <v>284</v>
      </c>
      <c r="U19" s="147">
        <f>AVERAGE(U12:X12)</f>
        <v>7.5894693541752364E-2</v>
      </c>
      <c r="V19" s="150" t="s">
        <v>300</v>
      </c>
      <c r="W19" s="151">
        <f>U19</f>
        <v>7.5894693541752364E-2</v>
      </c>
      <c r="AD19" s="2" t="s">
        <v>284</v>
      </c>
      <c r="AE19" s="147">
        <f>AVERAGE(AE12:AH12)</f>
        <v>0.52366855122746991</v>
      </c>
      <c r="AF19" s="150" t="s">
        <v>300</v>
      </c>
      <c r="AG19" s="152">
        <v>0.52366855122746991</v>
      </c>
      <c r="AN19" s="2" t="s">
        <v>284</v>
      </c>
      <c r="AO19" s="147">
        <f>AVERAGE(AO12:AR12)</f>
        <v>0.16503267973856209</v>
      </c>
      <c r="AP19" s="150" t="s">
        <v>300</v>
      </c>
      <c r="AQ19" s="153">
        <f>AO19</f>
        <v>0.16503267973856209</v>
      </c>
    </row>
    <row r="20" spans="1:47" x14ac:dyDescent="0.3">
      <c r="A20" s="2" t="s">
        <v>174</v>
      </c>
      <c r="B20" s="147">
        <f>AVERAGE(B12:E12)</f>
        <v>0.60216037485330531</v>
      </c>
      <c r="C20" s="148" t="s">
        <v>300</v>
      </c>
      <c r="D20" s="149">
        <f>B20</f>
        <v>0.60216037485330531</v>
      </c>
      <c r="E20" s="154"/>
      <c r="F20" s="155"/>
      <c r="I20" s="102"/>
      <c r="J20" s="2" t="s">
        <v>285</v>
      </c>
      <c r="K20" s="147">
        <f>AVERAGE(K13:N13)</f>
        <v>0.43863882464607035</v>
      </c>
      <c r="L20" s="148" t="s">
        <v>300</v>
      </c>
      <c r="M20" s="149">
        <f t="shared" ref="M20:M22" si="11">K20</f>
        <v>0.43863882464607035</v>
      </c>
      <c r="T20" s="2" t="s">
        <v>285</v>
      </c>
      <c r="U20" s="147">
        <f>AVERAGE(U13:X13)</f>
        <v>7.5894693541752364E-2</v>
      </c>
      <c r="V20" s="150" t="s">
        <v>300</v>
      </c>
      <c r="W20" s="151">
        <f>U20</f>
        <v>7.5894693541752364E-2</v>
      </c>
      <c r="AD20" s="2" t="s">
        <v>285</v>
      </c>
      <c r="AE20" s="147">
        <f>AVERAGE(AE13:AH13)</f>
        <v>0.34710559344319236</v>
      </c>
      <c r="AF20" s="150" t="s">
        <v>300</v>
      </c>
      <c r="AG20" s="153">
        <v>0.34710559344319236</v>
      </c>
      <c r="AN20" s="2" t="s">
        <v>285</v>
      </c>
      <c r="AO20" s="147">
        <f>AVERAGE(AO13:AR13)</f>
        <v>0.16503267973856209</v>
      </c>
      <c r="AP20" s="150" t="s">
        <v>300</v>
      </c>
      <c r="AQ20" s="153">
        <f t="shared" ref="AQ20:AQ22" si="12">AO20</f>
        <v>0.16503267973856209</v>
      </c>
    </row>
    <row r="21" spans="1:47" x14ac:dyDescent="0.3">
      <c r="A21" s="2" t="s">
        <v>280</v>
      </c>
      <c r="B21" s="147">
        <f>AVERAGE(B13:E13)</f>
        <v>0.11096102049382443</v>
      </c>
      <c r="C21" s="148" t="s">
        <v>300</v>
      </c>
      <c r="D21" s="156">
        <f t="shared" ref="D21:D23" si="13">B21</f>
        <v>0.11096102049382443</v>
      </c>
      <c r="E21" s="156"/>
      <c r="F21" s="157"/>
      <c r="I21" s="102"/>
      <c r="J21" s="2" t="s">
        <v>286</v>
      </c>
      <c r="K21" s="147">
        <f>AVERAGE(K14:N14)</f>
        <v>4.8781465983984598E-2</v>
      </c>
      <c r="L21" s="148" t="s">
        <v>300</v>
      </c>
      <c r="M21" s="156">
        <f t="shared" si="11"/>
        <v>4.8781465983984598E-2</v>
      </c>
      <c r="T21" s="2" t="s">
        <v>286</v>
      </c>
      <c r="U21" s="147">
        <f>AVERAGE(U14:X14)</f>
        <v>0.51419169066227899</v>
      </c>
      <c r="V21" s="150" t="s">
        <v>300</v>
      </c>
      <c r="W21" s="151">
        <f>U21</f>
        <v>0.51419169066227899</v>
      </c>
      <c r="AD21" s="2" t="s">
        <v>286</v>
      </c>
      <c r="AE21" s="147">
        <f>AVERAGE(AE14:AH14)</f>
        <v>8.61763649777295E-2</v>
      </c>
      <c r="AF21" s="150" t="s">
        <v>300</v>
      </c>
      <c r="AG21" s="153">
        <v>8.61763649777295E-2</v>
      </c>
      <c r="AN21" s="2" t="s">
        <v>286</v>
      </c>
      <c r="AO21" s="147">
        <f>AVERAGE(AO14:AR14)</f>
        <v>0.62516339869281046</v>
      </c>
      <c r="AP21" s="150" t="s">
        <v>300</v>
      </c>
      <c r="AQ21" s="152">
        <f t="shared" si="12"/>
        <v>0.62516339869281046</v>
      </c>
    </row>
    <row r="22" spans="1:47" x14ac:dyDescent="0.3">
      <c r="A22" s="2" t="s">
        <v>281</v>
      </c>
      <c r="B22" s="147">
        <f>AVERAGE(B14:E14)</f>
        <v>0.23812512772693176</v>
      </c>
      <c r="C22" s="148" t="s">
        <v>300</v>
      </c>
      <c r="D22" s="156">
        <f t="shared" si="13"/>
        <v>0.23812512772693176</v>
      </c>
      <c r="E22" s="154"/>
      <c r="F22" s="155"/>
      <c r="I22" s="102"/>
      <c r="J22" s="2" t="s">
        <v>287</v>
      </c>
      <c r="K22" s="147">
        <f>AVERAGE(K15:N15)</f>
        <v>7.3940884723874709E-2</v>
      </c>
      <c r="L22" s="148" t="s">
        <v>300</v>
      </c>
      <c r="M22" s="156">
        <f t="shared" si="11"/>
        <v>7.3940884723874709E-2</v>
      </c>
      <c r="T22" s="2" t="s">
        <v>287</v>
      </c>
      <c r="U22" s="147">
        <f>AVERAGE(U15:X15)</f>
        <v>0.33401892225421642</v>
      </c>
      <c r="V22" s="150" t="s">
        <v>300</v>
      </c>
      <c r="W22" s="151">
        <f>U22</f>
        <v>0.33401892225421642</v>
      </c>
      <c r="AD22" s="2" t="s">
        <v>287</v>
      </c>
      <c r="AE22" s="147">
        <f>AVERAGE(AE15:AH15)</f>
        <v>4.3049490351608141E-2</v>
      </c>
      <c r="AF22" s="150" t="s">
        <v>300</v>
      </c>
      <c r="AG22" s="153">
        <v>4.3049490351608141E-2</v>
      </c>
      <c r="AN22" s="2" t="s">
        <v>287</v>
      </c>
      <c r="AO22" s="147">
        <f>AVERAGE(AO15:AR15)</f>
        <v>4.4771241830065367E-2</v>
      </c>
      <c r="AP22" s="150" t="s">
        <v>300</v>
      </c>
      <c r="AQ22" s="153">
        <f t="shared" si="12"/>
        <v>4.4771241830065367E-2</v>
      </c>
    </row>
    <row r="23" spans="1:47" x14ac:dyDescent="0.3">
      <c r="A23" s="2" t="s">
        <v>282</v>
      </c>
      <c r="B23" s="147">
        <f>AVERAGE(B15:E15)</f>
        <v>4.8753476925938573E-2</v>
      </c>
      <c r="C23" s="148" t="s">
        <v>300</v>
      </c>
      <c r="D23" s="156">
        <f t="shared" si="13"/>
        <v>4.8753476925938573E-2</v>
      </c>
      <c r="E23" s="154"/>
      <c r="F23" s="155"/>
      <c r="I23" s="102"/>
      <c r="J23" s="2"/>
      <c r="K23" s="147"/>
      <c r="L23" s="148"/>
      <c r="M23" s="154"/>
      <c r="T23" s="2"/>
      <c r="U23" s="158"/>
      <c r="V23" s="150"/>
      <c r="W23" s="153"/>
      <c r="AD23" s="2"/>
      <c r="AE23" s="158"/>
      <c r="AF23" s="150"/>
      <c r="AG23" s="153"/>
      <c r="AN23" s="2"/>
      <c r="AO23" s="158"/>
      <c r="AP23" s="150"/>
      <c r="AQ23" s="153"/>
    </row>
    <row r="24" spans="1:47" x14ac:dyDescent="0.3">
      <c r="B24" s="145" t="s">
        <v>298</v>
      </c>
      <c r="D24" s="156"/>
      <c r="H24" s="205"/>
      <c r="I24" s="32"/>
      <c r="K24" s="36"/>
    </row>
    <row r="25" spans="1:47" x14ac:dyDescent="0.3">
      <c r="I25" s="102"/>
    </row>
    <row r="26" spans="1:47" x14ac:dyDescent="0.3">
      <c r="A26" s="135" t="s">
        <v>301</v>
      </c>
      <c r="I26" s="102"/>
      <c r="J26" s="135" t="s">
        <v>301</v>
      </c>
      <c r="T26" s="135" t="s">
        <v>301</v>
      </c>
      <c r="AD26" s="135" t="s">
        <v>301</v>
      </c>
      <c r="AN26" s="135" t="s">
        <v>301</v>
      </c>
    </row>
    <row r="27" spans="1:47" x14ac:dyDescent="0.3">
      <c r="A27" s="2" t="s">
        <v>302</v>
      </c>
      <c r="I27" s="102"/>
      <c r="J27" s="2" t="s">
        <v>302</v>
      </c>
      <c r="T27" s="2" t="s">
        <v>302</v>
      </c>
      <c r="AD27" s="2" t="s">
        <v>302</v>
      </c>
      <c r="AN27" s="2" t="s">
        <v>302</v>
      </c>
    </row>
    <row r="28" spans="1:47" x14ac:dyDescent="0.3">
      <c r="A28" s="159" cm="1">
        <f t="array" ref="A28:A31">MMULT(C28:F31,H28:H31)</f>
        <v>2.7214158446253118</v>
      </c>
      <c r="C28" s="160" cm="1">
        <f t="array" ref="C28:F31">_xlfn.ANCHORARRAY(B4)</f>
        <v>1</v>
      </c>
      <c r="D28" s="160">
        <v>7</v>
      </c>
      <c r="E28" s="160">
        <v>4</v>
      </c>
      <c r="F28" s="160">
        <v>8</v>
      </c>
      <c r="H28" s="159" cm="1">
        <f t="array" ref="H28:H31">B20:B23</f>
        <v>0.60216037485330531</v>
      </c>
      <c r="I28" s="102"/>
      <c r="J28" s="159" cm="1">
        <f t="array" ref="J28:J31">MMULT(L28:O31,Q28:Q31)</f>
        <v>1.7851155702311403</v>
      </c>
      <c r="L28" cm="1">
        <f t="array" ref="L28:O31">K4:N7</f>
        <v>1</v>
      </c>
      <c r="M28">
        <v>1</v>
      </c>
      <c r="N28">
        <v>8</v>
      </c>
      <c r="O28">
        <v>7</v>
      </c>
      <c r="Q28" s="159" cm="1">
        <f t="array" ref="Q28:Q31">K19:K22</f>
        <v>0.43863882464607035</v>
      </c>
      <c r="T28" s="159" cm="1">
        <f t="array" ref="T28:T31">MMULT(V28:Y31,AA28:AA31)</f>
        <v>0.30429178664472784</v>
      </c>
      <c r="V28" s="204" cm="1">
        <f t="array" ref="V28:Y31">U4:X7</f>
        <v>1</v>
      </c>
      <c r="W28" s="204">
        <v>1</v>
      </c>
      <c r="X28" s="203">
        <v>0.16666666666666666</v>
      </c>
      <c r="Y28" s="204">
        <v>0.2</v>
      </c>
      <c r="AA28" s="5">
        <f>U19</f>
        <v>7.5894693541752364E-2</v>
      </c>
      <c r="AD28" s="159" cm="1">
        <f t="array" ref="AD28:AD31">MMULT(AF28:AI31,AK28:AK31)</f>
        <v>2.2085597061224345</v>
      </c>
      <c r="AF28" cm="1">
        <f t="array" ref="AF28:AI31">AE4:AH7</f>
        <v>1</v>
      </c>
      <c r="AG28">
        <v>2</v>
      </c>
      <c r="AH28">
        <v>7</v>
      </c>
      <c r="AI28">
        <v>9</v>
      </c>
      <c r="AK28" s="159" cm="1">
        <f t="array" ref="AK28:AK31">AE19:AE22</f>
        <v>0.52366855122746991</v>
      </c>
      <c r="AN28" s="159" cm="1">
        <f t="array" ref="AN28:AN31">MMULT(AP28:AS31,AU28:AU31)</f>
        <v>0.67895424836601315</v>
      </c>
      <c r="AP28" cm="1">
        <f t="array" ref="AP28:AS31">AO4:AR7</f>
        <v>1</v>
      </c>
      <c r="AQ28">
        <v>1</v>
      </c>
      <c r="AR28" s="137">
        <v>0.2</v>
      </c>
      <c r="AS28">
        <v>5</v>
      </c>
      <c r="AU28" s="159" cm="1">
        <f t="array" ref="AU28:AU31">AO19:AO22</f>
        <v>0.16503267973856209</v>
      </c>
    </row>
    <row r="29" spans="1:47" x14ac:dyDescent="0.3">
      <c r="A29" s="159">
        <v>0.45152912082264096</v>
      </c>
      <c r="C29" s="161">
        <v>0.14285714285714285</v>
      </c>
      <c r="D29" s="160">
        <v>1</v>
      </c>
      <c r="E29" s="161">
        <v>0.25</v>
      </c>
      <c r="F29" s="160">
        <v>4</v>
      </c>
      <c r="H29" s="159">
        <v>0.11096102049382443</v>
      </c>
      <c r="I29" s="102"/>
      <c r="J29" s="159">
        <v>1.7851155702311403</v>
      </c>
      <c r="L29">
        <v>1</v>
      </c>
      <c r="M29">
        <v>1</v>
      </c>
      <c r="N29">
        <v>8</v>
      </c>
      <c r="O29">
        <v>7</v>
      </c>
      <c r="Q29" s="159">
        <v>0.43863882464607035</v>
      </c>
      <c r="T29" s="159">
        <v>0.30429178664472784</v>
      </c>
      <c r="V29" s="204">
        <v>1</v>
      </c>
      <c r="W29" s="204">
        <v>1</v>
      </c>
      <c r="X29" s="203">
        <v>0.16666666666666666</v>
      </c>
      <c r="Y29" s="203">
        <v>0.2</v>
      </c>
      <c r="AA29" s="5">
        <f>U20</f>
        <v>7.5894693541752364E-2</v>
      </c>
      <c r="AD29" s="159">
        <v>1.4703939817361693</v>
      </c>
      <c r="AF29" s="137">
        <v>0.5</v>
      </c>
      <c r="AG29">
        <v>1</v>
      </c>
      <c r="AH29">
        <v>6</v>
      </c>
      <c r="AI29">
        <v>8</v>
      </c>
      <c r="AK29" s="159">
        <v>0.34710559344319236</v>
      </c>
      <c r="AN29" s="159">
        <v>0.67895424836601315</v>
      </c>
      <c r="AP29">
        <v>1</v>
      </c>
      <c r="AQ29">
        <v>1</v>
      </c>
      <c r="AR29" s="137">
        <v>0.2</v>
      </c>
      <c r="AS29">
        <v>5</v>
      </c>
      <c r="AU29" s="159">
        <v>0.16503267973856209</v>
      </c>
    </row>
    <row r="30" spans="1:47" x14ac:dyDescent="0.3">
      <c r="A30" s="159">
        <v>1.0762766880452488</v>
      </c>
      <c r="B30" s="148" t="s">
        <v>300</v>
      </c>
      <c r="C30" s="161">
        <v>0.25</v>
      </c>
      <c r="D30" s="160">
        <v>4</v>
      </c>
      <c r="E30" s="160">
        <v>1</v>
      </c>
      <c r="F30" s="160">
        <v>5</v>
      </c>
      <c r="G30" s="160" t="s">
        <v>303</v>
      </c>
      <c r="H30" s="159">
        <v>0.23812512772693176</v>
      </c>
      <c r="I30" s="102"/>
      <c r="J30" s="159">
        <v>0.19541161450743955</v>
      </c>
      <c r="K30" s="148" t="s">
        <v>300</v>
      </c>
      <c r="L30" s="137">
        <v>0.125</v>
      </c>
      <c r="M30" s="137">
        <v>0.125</v>
      </c>
      <c r="N30">
        <v>1</v>
      </c>
      <c r="O30">
        <v>0.5</v>
      </c>
      <c r="P30" s="160" t="s">
        <v>303</v>
      </c>
      <c r="Q30" s="159">
        <v>4.8781465983984598E-2</v>
      </c>
      <c r="T30" s="159">
        <v>2.0929658576717403</v>
      </c>
      <c r="U30" s="148" t="s">
        <v>300</v>
      </c>
      <c r="V30" s="204">
        <v>6</v>
      </c>
      <c r="W30" s="204">
        <v>6</v>
      </c>
      <c r="X30" s="204">
        <v>1</v>
      </c>
      <c r="Y30" s="204">
        <v>2</v>
      </c>
      <c r="Z30" s="160" t="s">
        <v>303</v>
      </c>
      <c r="AA30" s="5">
        <f>U21</f>
        <v>0.51419169066227899</v>
      </c>
      <c r="AD30" s="159">
        <v>0.34798556130558167</v>
      </c>
      <c r="AE30" s="148" t="s">
        <v>300</v>
      </c>
      <c r="AF30" s="137">
        <v>0.14285714285714285</v>
      </c>
      <c r="AG30" s="137">
        <v>0.16666666666666666</v>
      </c>
      <c r="AH30">
        <v>1</v>
      </c>
      <c r="AI30">
        <v>3</v>
      </c>
      <c r="AJ30" s="160" t="s">
        <v>303</v>
      </c>
      <c r="AK30" s="159">
        <v>8.61763649777295E-2</v>
      </c>
      <c r="AN30" s="159">
        <v>2.6784313725490194</v>
      </c>
      <c r="AO30" s="148" t="s">
        <v>300</v>
      </c>
      <c r="AP30">
        <v>5</v>
      </c>
      <c r="AQ30">
        <v>5</v>
      </c>
      <c r="AR30">
        <v>1</v>
      </c>
      <c r="AS30">
        <v>9</v>
      </c>
      <c r="AT30" s="160" t="s">
        <v>303</v>
      </c>
      <c r="AU30" s="159">
        <v>0.62516339869281046</v>
      </c>
    </row>
    <row r="31" spans="1:47" x14ac:dyDescent="0.3">
      <c r="A31" s="159">
        <v>0.19938880445144419</v>
      </c>
      <c r="C31" s="161">
        <v>0.125</v>
      </c>
      <c r="D31" s="161">
        <v>0.25</v>
      </c>
      <c r="E31" s="179">
        <v>0.2</v>
      </c>
      <c r="F31" s="160">
        <v>1</v>
      </c>
      <c r="H31" s="159">
        <v>4.8753476925938573E-2</v>
      </c>
      <c r="I31" s="102"/>
      <c r="J31" s="159">
        <v>0.29682919516214973</v>
      </c>
      <c r="L31" s="137">
        <v>0.14285714285714285</v>
      </c>
      <c r="M31" s="137">
        <v>0.14285714285714285</v>
      </c>
      <c r="N31">
        <v>2</v>
      </c>
      <c r="O31">
        <v>1</v>
      </c>
      <c r="Q31" s="159">
        <v>7.3940884723874709E-2</v>
      </c>
      <c r="T31" s="159">
        <v>1.3500617030028796</v>
      </c>
      <c r="V31" s="204">
        <v>5</v>
      </c>
      <c r="W31" s="204">
        <v>5</v>
      </c>
      <c r="X31" s="203">
        <v>0.5</v>
      </c>
      <c r="Y31" s="204">
        <v>1</v>
      </c>
      <c r="AA31" s="5">
        <f>U22</f>
        <v>0.33401892225421642</v>
      </c>
      <c r="AD31" s="159">
        <v>0.1733485391054137</v>
      </c>
      <c r="AF31" s="137">
        <v>0.1111111111111111</v>
      </c>
      <c r="AG31" s="137">
        <v>0.125</v>
      </c>
      <c r="AH31" s="137">
        <v>0.33333333333333331</v>
      </c>
      <c r="AI31">
        <v>1</v>
      </c>
      <c r="AK31" s="159">
        <v>4.3049490351608141E-2</v>
      </c>
      <c r="AN31" s="159">
        <v>0.18024691358024691</v>
      </c>
      <c r="AP31" s="137">
        <v>0.2</v>
      </c>
      <c r="AQ31" s="137">
        <v>0.2</v>
      </c>
      <c r="AR31" s="137">
        <v>0.1111111111111111</v>
      </c>
      <c r="AS31">
        <v>1</v>
      </c>
      <c r="AU31" s="159">
        <v>4.4771241830065367E-2</v>
      </c>
    </row>
    <row r="32" spans="1:47" x14ac:dyDescent="0.3">
      <c r="A32" s="2"/>
      <c r="I32" s="102"/>
      <c r="J32" s="159"/>
      <c r="L32" s="137"/>
      <c r="M32" s="137"/>
      <c r="N32" s="137"/>
      <c r="O32" s="137"/>
      <c r="Q32" s="159"/>
      <c r="T32" s="159"/>
      <c r="V32" s="137"/>
      <c r="W32" s="137"/>
      <c r="X32" s="137"/>
      <c r="Y32" s="137"/>
      <c r="AA32" s="159"/>
      <c r="AD32" s="159"/>
      <c r="AF32" s="137"/>
      <c r="AG32" s="137"/>
      <c r="AH32" s="137"/>
      <c r="AI32" s="137"/>
      <c r="AK32" s="159"/>
      <c r="AN32" s="159"/>
      <c r="AP32" s="137"/>
      <c r="AQ32" s="137"/>
      <c r="AR32" s="137"/>
      <c r="AS32" s="137"/>
      <c r="AU32" s="159"/>
    </row>
    <row r="33" spans="1:47" x14ac:dyDescent="0.3">
      <c r="A33" s="2" t="s">
        <v>304</v>
      </c>
      <c r="I33" s="102"/>
      <c r="J33" s="2" t="s">
        <v>304</v>
      </c>
      <c r="T33" s="2" t="s">
        <v>304</v>
      </c>
      <c r="AD33" s="2" t="s">
        <v>304</v>
      </c>
      <c r="AN33" s="2" t="s">
        <v>304</v>
      </c>
    </row>
    <row r="34" spans="1:47" x14ac:dyDescent="0.3">
      <c r="A34" s="2"/>
      <c r="I34" s="102"/>
      <c r="J34" s="159">
        <f>L34*N34</f>
        <v>4.069670694725934</v>
      </c>
      <c r="L34" s="159" cm="1">
        <f t="array" ref="L34:L37">_xlfn.ANCHORARRAY(J28)</f>
        <v>1.7851155702311403</v>
      </c>
      <c r="N34" s="159">
        <f>1/K19</f>
        <v>2.2797799551986344</v>
      </c>
      <c r="T34" s="159">
        <f>V34*X34</f>
        <v>4.0093947606142732</v>
      </c>
      <c r="V34" s="159">
        <f>T28</f>
        <v>0.30429178664472784</v>
      </c>
      <c r="X34" s="159">
        <f>1/U19</f>
        <v>13.176151761517616</v>
      </c>
      <c r="AD34" s="159">
        <f>AF34*AH34</f>
        <v>4.2174763043257215</v>
      </c>
      <c r="AF34" s="159" cm="1">
        <f t="array" ref="AF34:AF37">_xlfn.ANCHORARRAY(AD28)</f>
        <v>2.2085597061224345</v>
      </c>
      <c r="AH34" s="159">
        <f>1/AE19</f>
        <v>1.9096048400386418</v>
      </c>
      <c r="AN34" s="159">
        <f>AP34*AR34</f>
        <v>4.1140594059405942</v>
      </c>
      <c r="AP34" s="159" cm="1">
        <f t="array" ref="AP34:AP37">_xlfn.ANCHORARRAY(AN28)</f>
        <v>0.67895424836601315</v>
      </c>
      <c r="AR34" s="159">
        <f>1/AO19</f>
        <v>6.0594059405940595</v>
      </c>
    </row>
    <row r="35" spans="1:47" x14ac:dyDescent="0.3">
      <c r="A35" s="159">
        <f>C35*E35</f>
        <v>4.5194203376273085</v>
      </c>
      <c r="C35" s="159" cm="1">
        <f t="array" ref="C35:C38">_xlfn.ANCHORARRAY(A28)</f>
        <v>2.7214158446253118</v>
      </c>
      <c r="E35" s="159">
        <f>1/H28</f>
        <v>1.660687155383836</v>
      </c>
      <c r="I35" s="102"/>
      <c r="J35" s="159">
        <f t="shared" ref="J35:J37" si="14">L35*N35</f>
        <v>4.069670694725934</v>
      </c>
      <c r="L35" s="159">
        <v>1.7851155702311403</v>
      </c>
      <c r="N35" s="159">
        <f>1/K20</f>
        <v>2.2797799551986344</v>
      </c>
      <c r="T35" s="159">
        <f t="shared" ref="T35:T37" si="15">V35*X35</f>
        <v>4.0093947606142732</v>
      </c>
      <c r="V35" s="159">
        <f>T29</f>
        <v>0.30429178664472784</v>
      </c>
      <c r="X35" s="159">
        <f>1/U20</f>
        <v>13.176151761517616</v>
      </c>
      <c r="AD35" s="159">
        <f t="shared" ref="AD35:AD37" si="16">AF35*AH35</f>
        <v>4.2361575541041105</v>
      </c>
      <c r="AF35" s="159">
        <v>1.4703939817361693</v>
      </c>
      <c r="AH35" s="159">
        <f>1/AE20</f>
        <v>2.8809676907832977</v>
      </c>
      <c r="AN35" s="159">
        <f t="shared" ref="AN35:AN37" si="17">AP35*AR35</f>
        <v>4.1140594059405942</v>
      </c>
      <c r="AP35" s="159">
        <v>0.67895424836601315</v>
      </c>
      <c r="AR35" s="159">
        <f>1/AO20</f>
        <v>6.0594059405940595</v>
      </c>
    </row>
    <row r="36" spans="1:47" x14ac:dyDescent="0.3">
      <c r="A36" s="159">
        <f t="shared" ref="A36:A38" si="18">C36*E36</f>
        <v>4.0692589056331814</v>
      </c>
      <c r="C36" s="159">
        <v>0.45152912082264096</v>
      </c>
      <c r="E36" s="159">
        <f t="shared" ref="E36:E38" si="19">1/H29</f>
        <v>9.0121737845377456</v>
      </c>
      <c r="I36" s="102"/>
      <c r="J36" s="159">
        <f t="shared" si="14"/>
        <v>4.0058577692518496</v>
      </c>
      <c r="K36" s="148" t="s">
        <v>300</v>
      </c>
      <c r="L36" s="159">
        <v>0.19541161450743955</v>
      </c>
      <c r="M36" s="160" t="s">
        <v>303</v>
      </c>
      <c r="N36" s="159">
        <f>1/K21</f>
        <v>20.499588928473553</v>
      </c>
      <c r="T36" s="159">
        <f t="shared" si="15"/>
        <v>4.0703999999999994</v>
      </c>
      <c r="U36" s="148" t="s">
        <v>300</v>
      </c>
      <c r="V36" s="159">
        <f>T30</f>
        <v>2.0929658576717403</v>
      </c>
      <c r="W36" s="160" t="s">
        <v>303</v>
      </c>
      <c r="X36" s="159">
        <f>1/U21</f>
        <v>1.9447999999999996</v>
      </c>
      <c r="AD36" s="159">
        <f t="shared" si="16"/>
        <v>4.0380626566868001</v>
      </c>
      <c r="AE36" s="148" t="s">
        <v>300</v>
      </c>
      <c r="AF36" s="159">
        <v>0.34798556130558167</v>
      </c>
      <c r="AG36" s="160" t="s">
        <v>303</v>
      </c>
      <c r="AH36" s="159">
        <f>1/AE21</f>
        <v>11.604109784143592</v>
      </c>
      <c r="AN36" s="159">
        <f t="shared" si="17"/>
        <v>4.284370099320439</v>
      </c>
      <c r="AO36" s="148" t="s">
        <v>300</v>
      </c>
      <c r="AP36" s="159">
        <v>2.6784313725490194</v>
      </c>
      <c r="AQ36" s="160" t="s">
        <v>303</v>
      </c>
      <c r="AR36" s="159">
        <f>1/AO21</f>
        <v>1.59958180867747</v>
      </c>
    </row>
    <row r="37" spans="1:47" x14ac:dyDescent="0.3">
      <c r="A37" s="159">
        <f t="shared" si="18"/>
        <v>4.519794690795762</v>
      </c>
      <c r="B37" s="148" t="s">
        <v>300</v>
      </c>
      <c r="C37" s="159">
        <v>1.0762766880452488</v>
      </c>
      <c r="D37" s="160" t="s">
        <v>303</v>
      </c>
      <c r="E37" s="159">
        <f t="shared" si="19"/>
        <v>4.1994728130781001</v>
      </c>
      <c r="I37" s="102"/>
      <c r="J37" s="159">
        <f t="shared" si="14"/>
        <v>4.0144122736782295</v>
      </c>
      <c r="L37" s="159">
        <v>0.29682919516214973</v>
      </c>
      <c r="N37" s="159">
        <f>1/K22</f>
        <v>13.52431748327608</v>
      </c>
      <c r="T37" s="159">
        <f t="shared" si="15"/>
        <v>4.041871921182266</v>
      </c>
      <c r="V37" s="159">
        <f>T31</f>
        <v>1.3500617030028796</v>
      </c>
      <c r="X37" s="159">
        <f>1/U22</f>
        <v>2.9938423645320191</v>
      </c>
      <c r="AD37" s="159">
        <f t="shared" si="16"/>
        <v>4.026726859936872</v>
      </c>
      <c r="AF37" s="159">
        <v>0.1733485391054137</v>
      </c>
      <c r="AH37" s="159">
        <f>1/AE22</f>
        <v>23.229078714578659</v>
      </c>
      <c r="AN37" s="159">
        <f t="shared" si="17"/>
        <v>4.025952960259529</v>
      </c>
      <c r="AP37" s="159">
        <v>0.18024691358024691</v>
      </c>
      <c r="AR37" s="159">
        <f>1/AO22</f>
        <v>22.335766423357661</v>
      </c>
    </row>
    <row r="38" spans="1:47" x14ac:dyDescent="0.3">
      <c r="A38" s="159">
        <f t="shared" si="18"/>
        <v>4.0897350717023899</v>
      </c>
      <c r="C38" s="159">
        <v>0.19938880445144419</v>
      </c>
      <c r="E38" s="159">
        <f t="shared" si="19"/>
        <v>20.511357610844872</v>
      </c>
      <c r="I38" s="102"/>
      <c r="J38" s="159"/>
      <c r="L38" s="159"/>
      <c r="N38" s="159"/>
      <c r="T38" s="159"/>
      <c r="V38" s="159"/>
      <c r="X38" s="159"/>
      <c r="AD38" s="159"/>
      <c r="AF38" s="159"/>
      <c r="AH38" s="159"/>
      <c r="AN38" s="159"/>
      <c r="AP38" s="159"/>
      <c r="AR38" s="159"/>
    </row>
    <row r="39" spans="1:47" x14ac:dyDescent="0.3">
      <c r="A39" s="2"/>
      <c r="I39" s="102"/>
    </row>
    <row r="40" spans="1:47" x14ac:dyDescent="0.3">
      <c r="A40" s="2" t="s">
        <v>305</v>
      </c>
      <c r="I40" s="102"/>
      <c r="J40" s="2" t="s">
        <v>305</v>
      </c>
      <c r="T40" s="2" t="s">
        <v>305</v>
      </c>
      <c r="AD40" s="2" t="s">
        <v>305</v>
      </c>
      <c r="AN40" s="2" t="s">
        <v>305</v>
      </c>
    </row>
    <row r="41" spans="1:47" x14ac:dyDescent="0.3">
      <c r="A41" s="5">
        <f>AVERAGE(A35:A38)</f>
        <v>4.2995522514396605</v>
      </c>
      <c r="B41" s="146" t="s">
        <v>299</v>
      </c>
      <c r="I41" s="102"/>
      <c r="J41" s="5">
        <f>AVERAGE(J34:J37)</f>
        <v>4.0399028580954868</v>
      </c>
      <c r="T41" s="5">
        <f>AVERAGE(T34:T37)</f>
        <v>4.0327653606027027</v>
      </c>
      <c r="AD41" s="5">
        <f>AVERAGE(AD34:AD37)</f>
        <v>4.1296058437633762</v>
      </c>
      <c r="AN41" s="5">
        <f>AVERAGE(AN34:AN37)</f>
        <v>4.1346104678652891</v>
      </c>
    </row>
    <row r="42" spans="1:47" x14ac:dyDescent="0.3">
      <c r="A42" s="2"/>
      <c r="I42" s="102"/>
      <c r="J42" s="2"/>
      <c r="T42" s="2"/>
      <c r="AD42" s="2"/>
      <c r="AN42" s="2"/>
    </row>
    <row r="43" spans="1:47" x14ac:dyDescent="0.3">
      <c r="A43" s="135" t="s">
        <v>306</v>
      </c>
      <c r="D43" s="135" t="s">
        <v>307</v>
      </c>
      <c r="E43" s="135"/>
      <c r="F43" s="135"/>
      <c r="I43" s="102"/>
      <c r="J43" s="135" t="s">
        <v>306</v>
      </c>
      <c r="N43" s="135" t="s">
        <v>307</v>
      </c>
      <c r="O43" s="135"/>
      <c r="P43" s="135"/>
      <c r="T43" s="135" t="s">
        <v>306</v>
      </c>
      <c r="X43" s="135" t="s">
        <v>307</v>
      </c>
      <c r="Y43" s="135"/>
      <c r="Z43" s="135"/>
      <c r="AD43" s="135" t="s">
        <v>306</v>
      </c>
      <c r="AH43" s="135" t="s">
        <v>307</v>
      </c>
      <c r="AI43" s="135"/>
      <c r="AJ43" s="135"/>
      <c r="AN43" s="135" t="s">
        <v>306</v>
      </c>
      <c r="AR43" s="135" t="s">
        <v>307</v>
      </c>
      <c r="AS43" s="135"/>
      <c r="AT43" s="135"/>
    </row>
    <row r="44" spans="1:47" x14ac:dyDescent="0.3">
      <c r="I44" s="102"/>
    </row>
    <row r="45" spans="1:47" x14ac:dyDescent="0.3">
      <c r="A45" s="2" t="s">
        <v>308</v>
      </c>
      <c r="B45" s="143">
        <f>(A41-4)/(4-1)</f>
        <v>9.9850750479886827E-2</v>
      </c>
      <c r="D45" s="2" t="s">
        <v>309</v>
      </c>
      <c r="E45" s="162">
        <f>B45/0.9</f>
        <v>0.11094527831098536</v>
      </c>
      <c r="F45" s="124" t="s">
        <v>310</v>
      </c>
      <c r="G45" s="163" t="s">
        <v>311</v>
      </c>
      <c r="I45" s="102"/>
      <c r="J45" s="2" t="s">
        <v>308</v>
      </c>
      <c r="K45" s="143">
        <f>(J41-4)/(4-1)</f>
        <v>1.3300952698495591E-2</v>
      </c>
      <c r="N45" s="2" t="s">
        <v>309</v>
      </c>
      <c r="O45" s="164">
        <f>K45/0.9</f>
        <v>1.4778836331661768E-2</v>
      </c>
      <c r="P45" s="124" t="s">
        <v>310</v>
      </c>
      <c r="Q45" s="163" t="s">
        <v>311</v>
      </c>
      <c r="T45" s="2" t="s">
        <v>308</v>
      </c>
      <c r="U45" s="143">
        <f>(T41-4)/(4-1)</f>
        <v>1.0921786867567581E-2</v>
      </c>
      <c r="X45" s="2" t="s">
        <v>309</v>
      </c>
      <c r="Y45" s="164">
        <f>U45/0.9</f>
        <v>1.2135318741741757E-2</v>
      </c>
      <c r="Z45" s="124" t="s">
        <v>310</v>
      </c>
      <c r="AA45" s="163" t="s">
        <v>311</v>
      </c>
      <c r="AD45" s="2" t="s">
        <v>308</v>
      </c>
      <c r="AE45" s="143">
        <f>(AD41-4)/(4-1)</f>
        <v>4.3201947921125416E-2</v>
      </c>
      <c r="AH45" s="2" t="s">
        <v>309</v>
      </c>
      <c r="AI45" s="164">
        <f>AE45/0.9</f>
        <v>4.8002164356806015E-2</v>
      </c>
      <c r="AJ45" s="124" t="s">
        <v>310</v>
      </c>
      <c r="AK45" s="163" t="s">
        <v>311</v>
      </c>
      <c r="AN45" s="2" t="s">
        <v>308</v>
      </c>
      <c r="AO45" s="143">
        <f>(AN41-4)/(4-1)</f>
        <v>4.4870155955096358E-2</v>
      </c>
      <c r="AR45" s="2" t="s">
        <v>309</v>
      </c>
      <c r="AS45" s="164">
        <f>AO45/0.9</f>
        <v>4.9855728838995951E-2</v>
      </c>
      <c r="AT45" s="124" t="s">
        <v>310</v>
      </c>
      <c r="AU45" s="163" t="s">
        <v>311</v>
      </c>
    </row>
    <row r="46" spans="1:47" x14ac:dyDescent="0.3">
      <c r="D46" s="2" t="s">
        <v>312</v>
      </c>
      <c r="E46">
        <v>0.9</v>
      </c>
      <c r="I46" s="102"/>
      <c r="J46" s="165"/>
    </row>
    <row r="48" spans="1:47" x14ac:dyDescent="0.3">
      <c r="A48" s="141"/>
      <c r="B48" s="141"/>
      <c r="C48" s="141"/>
      <c r="D48" s="141"/>
      <c r="E48" s="141"/>
      <c r="F48" s="141"/>
      <c r="G48" s="141"/>
      <c r="H48" s="141"/>
      <c r="I48" s="141"/>
      <c r="J48" s="141"/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</row>
    <row r="49" spans="1:11" ht="18" x14ac:dyDescent="0.35">
      <c r="A49" s="166" t="s">
        <v>313</v>
      </c>
    </row>
    <row r="50" spans="1:11" x14ac:dyDescent="0.3">
      <c r="B50" s="2" t="s">
        <v>284</v>
      </c>
      <c r="C50" s="167">
        <f>K19</f>
        <v>0.43863882464607035</v>
      </c>
      <c r="D50" s="167" cm="1">
        <f t="array" ref="D50:D53">U19:U22</f>
        <v>7.5894693541752364E-2</v>
      </c>
      <c r="E50" s="167" cm="1">
        <f t="array" ref="E50:E53">AE19:AE22</f>
        <v>0.52366855122746991</v>
      </c>
      <c r="F50" s="167" cm="1">
        <f t="array" ref="F50:F53">AO19:AO22</f>
        <v>0.16503267973856209</v>
      </c>
      <c r="H50" s="167" cm="1">
        <f t="array" ref="H50:H53">B20:B23</f>
        <v>0.60216037485330531</v>
      </c>
      <c r="J50" s="168" cm="1">
        <f t="array" ref="J50:J53">MMULT(C50:F53,_xlfn.ANCHORARRAY(H50))</f>
        <v>0.40529682931082828</v>
      </c>
      <c r="K50" s="2" t="s">
        <v>320</v>
      </c>
    </row>
    <row r="51" spans="1:11" x14ac:dyDescent="0.3">
      <c r="B51" s="2" t="s">
        <v>285</v>
      </c>
      <c r="C51" s="169">
        <f>K20</f>
        <v>0.43863882464607035</v>
      </c>
      <c r="D51" s="167">
        <v>7.5894693541752364E-2</v>
      </c>
      <c r="E51" s="167">
        <v>0.34710559344319236</v>
      </c>
      <c r="F51" s="167">
        <v>0.16503267973856209</v>
      </c>
      <c r="H51" s="167">
        <v>0.11096102049382443</v>
      </c>
      <c r="J51" s="168">
        <v>0.36325275243660232</v>
      </c>
      <c r="K51" s="2" t="s">
        <v>319</v>
      </c>
    </row>
    <row r="52" spans="1:11" x14ac:dyDescent="0.3">
      <c r="B52" s="2" t="s">
        <v>286</v>
      </c>
      <c r="C52" s="169">
        <f>K21</f>
        <v>4.8781465983984598E-2</v>
      </c>
      <c r="D52" s="167">
        <v>0.51419169066227899</v>
      </c>
      <c r="E52" s="167">
        <v>8.61763649777295E-2</v>
      </c>
      <c r="F52" s="167">
        <v>0.62516339869281046</v>
      </c>
      <c r="G52" s="160" t="s">
        <v>303</v>
      </c>
      <c r="H52" s="167">
        <v>0.23812512772693176</v>
      </c>
      <c r="I52" s="170" t="s">
        <v>300</v>
      </c>
      <c r="J52" s="168">
        <v>0.13742914781861709</v>
      </c>
    </row>
    <row r="53" spans="1:11" x14ac:dyDescent="0.3">
      <c r="B53" s="2" t="s">
        <v>287</v>
      </c>
      <c r="C53" s="169">
        <f>K22</f>
        <v>7.3940884723874709E-2</v>
      </c>
      <c r="D53" s="167">
        <v>0.33401892225421642</v>
      </c>
      <c r="E53" s="167">
        <v>4.3049490351608141E-2</v>
      </c>
      <c r="F53" s="167">
        <v>4.4771241830065367E-2</v>
      </c>
      <c r="H53" s="167">
        <v>4.8753476925938573E-2</v>
      </c>
      <c r="J53" s="168">
        <v>9.4021270433952392E-2</v>
      </c>
    </row>
    <row r="54" spans="1:11" x14ac:dyDescent="0.3">
      <c r="B54" s="2"/>
      <c r="C54" s="171"/>
      <c r="D54" s="160"/>
      <c r="E54" s="160"/>
      <c r="F54" s="160"/>
      <c r="J54" s="172"/>
    </row>
    <row r="61" spans="1:11" x14ac:dyDescent="0.3">
      <c r="A61" s="137"/>
      <c r="C61" s="137"/>
      <c r="E61" s="160"/>
      <c r="H61" s="170"/>
      <c r="J61" s="160"/>
    </row>
    <row r="62" spans="1:11" x14ac:dyDescent="0.3">
      <c r="A62" s="137"/>
    </row>
    <row r="63" spans="1:11" x14ac:dyDescent="0.3">
      <c r="A63" s="137"/>
      <c r="B63" s="137"/>
      <c r="C63" s="140"/>
    </row>
    <row r="64" spans="1:11" x14ac:dyDescent="0.3">
      <c r="A64" s="2"/>
      <c r="C64" s="2"/>
      <c r="D64" s="2"/>
      <c r="E64" s="2"/>
      <c r="F64" s="2"/>
      <c r="G64" s="2"/>
    </row>
    <row r="66" spans="1:13" x14ac:dyDescent="0.3">
      <c r="C66" s="173"/>
      <c r="D66" s="173"/>
      <c r="E66" s="173"/>
      <c r="F66" s="173"/>
      <c r="G66" s="173"/>
      <c r="I66" s="159"/>
    </row>
    <row r="67" spans="1:13" x14ac:dyDescent="0.3">
      <c r="C67" s="52"/>
      <c r="D67" s="52"/>
      <c r="E67" s="52"/>
      <c r="F67" s="52"/>
      <c r="G67" s="52"/>
      <c r="I67" s="159"/>
    </row>
    <row r="68" spans="1:13" x14ac:dyDescent="0.3">
      <c r="C68" s="52"/>
      <c r="D68" s="52"/>
      <c r="E68" s="52"/>
      <c r="F68" s="52"/>
      <c r="G68" s="52"/>
      <c r="I68" s="159"/>
    </row>
    <row r="69" spans="1:13" x14ac:dyDescent="0.3">
      <c r="C69" s="52"/>
      <c r="D69" s="52"/>
      <c r="E69" s="52"/>
      <c r="F69" s="52"/>
      <c r="G69" s="52"/>
      <c r="I69" s="159"/>
    </row>
    <row r="71" spans="1:13" x14ac:dyDescent="0.3">
      <c r="C71" s="2"/>
      <c r="D71" s="2"/>
      <c r="E71" s="2"/>
      <c r="F71" s="2"/>
      <c r="G71" s="2"/>
    </row>
    <row r="73" spans="1:13" x14ac:dyDescent="0.3">
      <c r="A73" s="2"/>
    </row>
    <row r="74" spans="1:13" x14ac:dyDescent="0.3">
      <c r="D74" s="173"/>
      <c r="E74" s="52"/>
      <c r="F74" s="52"/>
      <c r="G74" s="52"/>
      <c r="I74" s="159"/>
      <c r="L74" s="174"/>
      <c r="M74" s="2"/>
    </row>
    <row r="75" spans="1:13" x14ac:dyDescent="0.3">
      <c r="D75" s="173"/>
      <c r="E75" s="52"/>
      <c r="F75" s="52"/>
      <c r="G75" s="52"/>
      <c r="I75" s="159"/>
      <c r="K75" s="148"/>
      <c r="L75" s="174"/>
      <c r="M75" s="2"/>
    </row>
    <row r="76" spans="1:13" x14ac:dyDescent="0.3">
      <c r="D76" s="173"/>
      <c r="E76" s="52"/>
      <c r="F76" s="52"/>
      <c r="G76" s="52"/>
      <c r="I76" s="159"/>
      <c r="L76" s="174"/>
    </row>
    <row r="77" spans="1:13" x14ac:dyDescent="0.3">
      <c r="D77" s="173"/>
      <c r="E77" s="52"/>
      <c r="F77" s="52"/>
      <c r="G77" s="52"/>
      <c r="I77" s="159"/>
      <c r="L77" s="174"/>
    </row>
    <row r="78" spans="1:13" x14ac:dyDescent="0.3">
      <c r="D78" s="173"/>
      <c r="E78" s="52"/>
      <c r="F78" s="52"/>
      <c r="G78" s="52"/>
      <c r="L78" s="174"/>
    </row>
  </sheetData>
  <pageMargins left="0.511811024" right="0.511811024" top="0.78740157499999996" bottom="0.78740157499999996" header="0.31496062000000002" footer="0.31496062000000002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Dispersivity</vt:lpstr>
      <vt:lpstr>AlphaTV_SensitivityAnalysis</vt:lpstr>
      <vt:lpstr>AlphaTH_SensitivityAnalysis</vt:lpstr>
      <vt:lpstr>AlphaTV and AlphaTH</vt:lpstr>
      <vt:lpstr>AIC</vt:lpstr>
      <vt:lpstr>AHP</vt:lpstr>
      <vt:lpstr>AHP_High reliability</vt:lpstr>
      <vt:lpstr>AHP_Reliable_Lower Bound</vt:lpstr>
      <vt:lpstr>AHP_Reliable_Upper Bound</vt:lpstr>
      <vt:lpstr>AHP_Mod_Reliable_Lower Bound</vt:lpstr>
      <vt:lpstr>AHP_Mod_Reliable_Upper Bound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Nogueira</dc:creator>
  <cp:lastModifiedBy>Natalia Nogueira</cp:lastModifiedBy>
  <dcterms:created xsi:type="dcterms:W3CDTF">2021-04-06T19:38:05Z</dcterms:created>
  <dcterms:modified xsi:type="dcterms:W3CDTF">2021-11-11T20:00:05Z</dcterms:modified>
</cp:coreProperties>
</file>