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3D-2D" sheetId="2" r:id="rId5"/>
    <sheet state="visible" name="cross section" sheetId="3" r:id="rId6"/>
    <sheet state="visible" name="info" sheetId="4" r:id="rId7"/>
  </sheets>
  <definedNames>
    <definedName localSheetId="0" name="solver_opt">model!$G$38</definedName>
  </definedNames>
  <calcPr/>
  <extLst>
    <ext uri="GoogleSheetsCustomDataVersion1">
      <go:sheetsCustomData xmlns:go="http://customooxmlschemas.google.com/" r:id="rId8" roundtripDataSignature="AMtx7mg4GrDxtfdMLIeJd3OAQ21UyadX9g=="/>
    </ext>
  </extLst>
</workbook>
</file>

<file path=xl/sharedStrings.xml><?xml version="1.0" encoding="utf-8"?>
<sst xmlns="http://schemas.openxmlformats.org/spreadsheetml/2006/main" count="93" uniqueCount="66">
  <si>
    <t>Input Data:</t>
  </si>
  <si>
    <t>Intermediate Results:</t>
  </si>
  <si>
    <r>
      <t>EA concentration (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A</t>
    </r>
    <r>
      <rPr>
        <rFont val="Arial"/>
        <sz val="10.0"/>
        <vertAlign val="superscript"/>
      </rPr>
      <t>0</t>
    </r>
    <r>
      <rPr>
        <rFont val="Arial"/>
        <sz val="10.0"/>
      </rPr>
      <t>)</t>
    </r>
  </si>
  <si>
    <t>mg/L</t>
  </si>
  <si>
    <r>
      <t>(</t>
    </r>
    <r>
      <rPr>
        <rFont val="Symbol"/>
        <i/>
        <sz val="10.0"/>
      </rPr>
      <t>g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D</t>
    </r>
    <r>
      <rPr>
        <rFont val="Arial"/>
        <i/>
        <sz val="10.0"/>
        <vertAlign val="superscript"/>
      </rPr>
      <t>dec</t>
    </r>
    <r>
      <rPr>
        <rFont val="Arial"/>
        <i/>
        <sz val="10.0"/>
      </rPr>
      <t>+c</t>
    </r>
    <r>
      <rPr>
        <rFont val="Arial"/>
        <i/>
        <sz val="10.0"/>
        <vertAlign val="subscript"/>
      </rPr>
      <t>A</t>
    </r>
    <r>
      <rPr>
        <rFont val="Arial"/>
        <i/>
        <sz val="10.0"/>
        <vertAlign val="superscript"/>
      </rPr>
      <t>0</t>
    </r>
    <r>
      <rPr>
        <rFont val="Arial"/>
        <i/>
        <sz val="10.0"/>
      </rPr>
      <t>)</t>
    </r>
    <r>
      <rPr>
        <rFont val="Arial"/>
        <sz val="10.0"/>
      </rPr>
      <t>/(</t>
    </r>
    <r>
      <rPr>
        <rFont val="Symbol"/>
        <sz val="10.0"/>
      </rPr>
      <t>g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D</t>
    </r>
    <r>
      <rPr>
        <rFont val="Arial"/>
        <sz val="10.0"/>
        <vertAlign val="superscript"/>
      </rPr>
      <t>0</t>
    </r>
    <r>
      <rPr>
        <rFont val="Arial"/>
        <sz val="10.0"/>
      </rPr>
      <t>+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A</t>
    </r>
    <r>
      <rPr>
        <rFont val="Arial"/>
        <sz val="10.0"/>
        <vertAlign val="superscript"/>
      </rPr>
      <t>0</t>
    </r>
    <r>
      <rPr>
        <rFont val="Arial"/>
        <sz val="10.0"/>
      </rPr>
      <t>)</t>
    </r>
  </si>
  <si>
    <r>
      <t>ED concentration (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D</t>
    </r>
    <r>
      <rPr>
        <rFont val="Arial"/>
        <sz val="10.0"/>
        <vertAlign val="superscript"/>
      </rPr>
      <t>0</t>
    </r>
    <r>
      <rPr>
        <rFont val="Arial"/>
        <sz val="10.0"/>
      </rPr>
      <t>)</t>
    </r>
  </si>
  <si>
    <r>
      <t>0.25</t>
    </r>
    <r>
      <rPr>
        <rFont val="Symbol"/>
        <i/>
        <sz val="10.0"/>
      </rPr>
      <t>p</t>
    </r>
    <r>
      <rPr>
        <rFont val="Arial"/>
        <sz val="10.0"/>
      </rPr>
      <t>*$H$2</t>
    </r>
  </si>
  <si>
    <r>
      <t>ED decision value (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D</t>
    </r>
    <r>
      <rPr>
        <rFont val="Arial"/>
        <i/>
        <sz val="10.0"/>
        <vertAlign val="superscript"/>
      </rPr>
      <t>dec</t>
    </r>
    <r>
      <rPr>
        <rFont val="Arial"/>
        <sz val="10.0"/>
      </rPr>
      <t>)</t>
    </r>
  </si>
  <si>
    <r>
      <t>a</t>
    </r>
    <r>
      <rPr>
        <rFont val="Arial"/>
        <i/>
        <sz val="10.0"/>
        <vertAlign val="subscript"/>
      </rPr>
      <t>L</t>
    </r>
    <r>
      <rPr>
        <rFont val="Symbol"/>
        <sz val="10.0"/>
      </rPr>
      <t>a</t>
    </r>
    <r>
      <rPr>
        <rFont val="Arial"/>
        <i/>
        <sz val="10.0"/>
        <vertAlign val="subscript"/>
      </rPr>
      <t>Tv</t>
    </r>
    <r>
      <rPr>
        <rFont val="Arial"/>
        <sz val="10.0"/>
      </rPr>
      <t>/</t>
    </r>
    <r>
      <rPr>
        <rFont val="Arial"/>
        <i/>
        <sz val="10.0"/>
      </rPr>
      <t>M</t>
    </r>
    <r>
      <rPr>
        <rFont val="Arial"/>
        <sz val="10.0"/>
      </rPr>
      <t>²</t>
    </r>
  </si>
  <si>
    <r>
      <t>molar mass ratio (</t>
    </r>
    <r>
      <rPr>
        <rFont val="Symbol"/>
        <sz val="10.0"/>
      </rPr>
      <t>g</t>
    </r>
    <r>
      <rPr>
        <rFont val="Arial"/>
        <sz val="10.0"/>
      </rPr>
      <t xml:space="preserve"> = "EA/ED") </t>
    </r>
  </si>
  <si>
    <r>
      <t>a</t>
    </r>
    <r>
      <rPr>
        <rFont val="Arial"/>
        <i/>
        <sz val="10.0"/>
        <vertAlign val="subscript"/>
      </rPr>
      <t>Tv</t>
    </r>
    <r>
      <rPr>
        <rFont val="Arial"/>
        <sz val="10.0"/>
      </rPr>
      <t>/</t>
    </r>
    <r>
      <rPr>
        <rFont val="Arial"/>
        <i/>
        <sz val="10.0"/>
      </rPr>
      <t>M</t>
    </r>
    <r>
      <rPr>
        <rFont val="Arial"/>
        <sz val="10.0"/>
      </rPr>
      <t>²</t>
    </r>
  </si>
  <si>
    <t>1/m</t>
  </si>
  <si>
    <r>
      <t>aquifer thickness (</t>
    </r>
    <r>
      <rPr>
        <rFont val="Arial"/>
        <i/>
        <sz val="10.0"/>
      </rPr>
      <t>M</t>
    </r>
    <r>
      <rPr>
        <rFont val="Arial"/>
        <sz val="10.0"/>
      </rPr>
      <t>)</t>
    </r>
  </si>
  <si>
    <t>m</t>
  </si>
  <si>
    <t>W</t>
  </si>
  <si>
    <r>
      <t>longitudinal dispersivity (</t>
    </r>
    <r>
      <rPr>
        <rFont val="Symbol"/>
        <color rgb="FF0000D4"/>
        <sz val="10.0"/>
      </rPr>
      <t>a</t>
    </r>
    <r>
      <rPr>
        <rFont val="Arial"/>
        <i/>
        <color rgb="FF0000D4"/>
        <sz val="10.0"/>
        <vertAlign val="subscript"/>
      </rPr>
      <t>L</t>
    </r>
    <r>
      <rPr>
        <rFont val="Arial"/>
        <color rgb="FF0000D4"/>
        <sz val="10.0"/>
      </rPr>
      <t>)</t>
    </r>
  </si>
  <si>
    <r>
      <t>a</t>
    </r>
    <r>
      <rPr>
        <rFont val="Arial"/>
        <i/>
        <sz val="10.0"/>
        <vertAlign val="subscript"/>
      </rPr>
      <t>Th</t>
    </r>
    <r>
      <rPr>
        <rFont val="Arial"/>
        <sz val="10.0"/>
      </rPr>
      <t>/</t>
    </r>
    <r>
      <rPr>
        <rFont val="Arial"/>
        <i/>
        <sz val="10.0"/>
      </rPr>
      <t>W</t>
    </r>
    <r>
      <rPr>
        <rFont val="Arial"/>
        <sz val="10.0"/>
      </rPr>
      <t>²</t>
    </r>
  </si>
  <si>
    <r>
      <t>horizontal transverse dispersivity (</t>
    </r>
    <r>
      <rPr>
        <rFont val="Symbol"/>
        <sz val="10.0"/>
      </rPr>
      <t>a</t>
    </r>
    <r>
      <rPr>
        <rFont val="Arial"/>
        <i/>
        <sz val="10.0"/>
        <vertAlign val="subscript"/>
      </rPr>
      <t>Th</t>
    </r>
    <r>
      <rPr>
        <rFont val="Arial"/>
        <sz val="10.0"/>
      </rPr>
      <t>)</t>
    </r>
  </si>
  <si>
    <r>
      <t>2</t>
    </r>
    <r>
      <rPr>
        <rFont val="Arial"/>
        <i/>
        <sz val="10.0"/>
      </rPr>
      <t>W</t>
    </r>
    <r>
      <rPr>
        <rFont val="Arial"/>
        <sz val="10.0"/>
      </rPr>
      <t>/</t>
    </r>
    <r>
      <rPr>
        <rFont val="Arial"/>
        <i/>
        <sz val="10.0"/>
      </rPr>
      <t>M</t>
    </r>
    <r>
      <rPr>
        <rFont val="Arial"/>
        <sz val="10.0"/>
      </rPr>
      <t xml:space="preserve"> (</t>
    </r>
    <r>
      <rPr>
        <rFont val="Symbol"/>
        <sz val="10.0"/>
      </rPr>
      <t>a</t>
    </r>
    <r>
      <rPr>
        <rFont val="Arial"/>
        <i/>
        <sz val="10.0"/>
        <vertAlign val="subscript"/>
      </rPr>
      <t>Tv</t>
    </r>
    <r>
      <rPr>
        <rFont val="Arial"/>
        <sz val="10.0"/>
      </rPr>
      <t>/</t>
    </r>
    <r>
      <rPr>
        <rFont val="Symbol"/>
        <sz val="10.0"/>
      </rPr>
      <t>a</t>
    </r>
    <r>
      <rPr>
        <rFont val="Arial"/>
        <i/>
        <sz val="10.0"/>
        <vertAlign val="subscript"/>
      </rPr>
      <t>Th</t>
    </r>
    <r>
      <rPr>
        <rFont val="Arial"/>
        <sz val="10.0"/>
      </rPr>
      <t>)</t>
    </r>
    <r>
      <rPr>
        <rFont val="Arial"/>
        <sz val="10.0"/>
        <vertAlign val="superscript"/>
      </rPr>
      <t>1/2</t>
    </r>
  </si>
  <si>
    <r>
      <t>vertical transverse dispersivity  (</t>
    </r>
    <r>
      <rPr>
        <rFont val="Symbol"/>
        <sz val="10.0"/>
      </rPr>
      <t>a</t>
    </r>
    <r>
      <rPr>
        <rFont val="Arial"/>
        <i/>
        <sz val="10.0"/>
        <vertAlign val="subscript"/>
      </rPr>
      <t>Tv</t>
    </r>
    <r>
      <rPr>
        <rFont val="Arial"/>
        <sz val="10.0"/>
      </rPr>
      <t>)</t>
    </r>
  </si>
  <si>
    <r>
      <t>source width (2</t>
    </r>
    <r>
      <rPr>
        <rFont val="Arial"/>
        <i/>
        <sz val="10.0"/>
      </rPr>
      <t>W</t>
    </r>
    <r>
      <rPr>
        <rFont val="Arial"/>
        <sz val="10.0"/>
      </rPr>
      <t>)</t>
    </r>
  </si>
  <si>
    <t>minimum starting value</t>
  </si>
  <si>
    <t>error tolerance</t>
  </si>
  <si>
    <t>maximum starting value</t>
  </si>
  <si>
    <t>Model Output (Plume Length):</t>
  </si>
  <si>
    <t>infinite source width:</t>
  </si>
  <si>
    <r>
      <t>finite source width (</t>
    </r>
    <r>
      <rPr>
        <rFont val="Arial"/>
        <i/>
        <color rgb="FFDD0806"/>
        <sz val="10.0"/>
      </rPr>
      <t>without long. disp.</t>
    </r>
    <r>
      <rPr>
        <rFont val="Arial"/>
        <i/>
        <sz val="10.0"/>
      </rPr>
      <t>):</t>
    </r>
  </si>
  <si>
    <t>plume length (m)</t>
  </si>
  <si>
    <t>residuum</t>
  </si>
  <si>
    <t>starting value:</t>
  </si>
  <si>
    <t>Liedl / Valocchi /</t>
  </si>
  <si>
    <t>Dietrich / Grathwohl:</t>
  </si>
  <si>
    <t>I</t>
  </si>
  <si>
    <t>reduction (%)</t>
  </si>
  <si>
    <t xml:space="preserve">with long. disp.  </t>
  </si>
  <si>
    <t>without long. disp.</t>
  </si>
  <si>
    <t>T</t>
  </si>
  <si>
    <t>E</t>
  </si>
  <si>
    <t>R</t>
  </si>
  <si>
    <t>A</t>
  </si>
  <si>
    <t>Maier / Grathwohl:</t>
  </si>
  <si>
    <t>empirical equation</t>
  </si>
  <si>
    <t>O</t>
  </si>
  <si>
    <t>N</t>
  </si>
  <si>
    <t>Input data:</t>
  </si>
  <si>
    <t>EA concentration</t>
  </si>
  <si>
    <r>
      <t>c</t>
    </r>
    <r>
      <rPr>
        <rFont val="Arial"/>
        <i/>
        <sz val="10.0"/>
        <vertAlign val="subscript"/>
      </rPr>
      <t>A</t>
    </r>
    <r>
      <rPr>
        <rFont val="Arial"/>
        <sz val="10.0"/>
        <vertAlign val="superscript"/>
      </rPr>
      <t>0</t>
    </r>
    <r>
      <rPr>
        <rFont val="Arial"/>
        <sz val="10.0"/>
      </rPr>
      <t>/(</t>
    </r>
    <r>
      <rPr>
        <rFont val="Symbol"/>
        <sz val="10.0"/>
      </rPr>
      <t>g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D</t>
    </r>
    <r>
      <rPr>
        <rFont val="Arial"/>
        <sz val="10.0"/>
        <vertAlign val="superscript"/>
      </rPr>
      <t>0</t>
    </r>
    <r>
      <rPr>
        <rFont val="Arial"/>
        <sz val="10.0"/>
      </rPr>
      <t>+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A</t>
    </r>
    <r>
      <rPr>
        <rFont val="Arial"/>
        <sz val="10.0"/>
        <vertAlign val="superscript"/>
      </rPr>
      <t>0</t>
    </r>
    <r>
      <rPr>
        <rFont val="Arial"/>
        <sz val="10.0"/>
      </rPr>
      <t>)</t>
    </r>
  </si>
  <si>
    <t>ED concentration</t>
  </si>
  <si>
    <r>
      <t>0.25</t>
    </r>
    <r>
      <rPr>
        <rFont val="Symbol"/>
        <i/>
        <sz val="10.0"/>
      </rPr>
      <t>p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A</t>
    </r>
    <r>
      <rPr>
        <rFont val="Arial"/>
        <sz val="10.0"/>
        <vertAlign val="superscript"/>
      </rPr>
      <t>0</t>
    </r>
    <r>
      <rPr>
        <rFont val="Arial"/>
        <sz val="10.0"/>
      </rPr>
      <t>/(</t>
    </r>
    <r>
      <rPr>
        <rFont val="Symbol"/>
        <sz val="10.0"/>
      </rPr>
      <t>g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D</t>
    </r>
    <r>
      <rPr>
        <rFont val="Arial"/>
        <sz val="10.0"/>
        <vertAlign val="superscript"/>
      </rPr>
      <t>0</t>
    </r>
    <r>
      <rPr>
        <rFont val="Arial"/>
        <sz val="10.0"/>
      </rPr>
      <t>+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A</t>
    </r>
    <r>
      <rPr>
        <rFont val="Arial"/>
        <sz val="10.0"/>
        <vertAlign val="superscript"/>
      </rPr>
      <t>0</t>
    </r>
    <r>
      <rPr>
        <rFont val="Arial"/>
        <sz val="10.0"/>
      </rPr>
      <t>)</t>
    </r>
  </si>
  <si>
    <t xml:space="preserve">molar mass ratio ("EA/ED") </t>
  </si>
  <si>
    <t>-</t>
  </si>
  <si>
    <r>
      <t>a</t>
    </r>
    <r>
      <rPr>
        <rFont val="Arial"/>
        <i/>
        <sz val="10.0"/>
        <vertAlign val="subscript"/>
      </rPr>
      <t>L</t>
    </r>
    <r>
      <rPr>
        <rFont val="Symbol"/>
        <sz val="10.0"/>
      </rPr>
      <t>a</t>
    </r>
    <r>
      <rPr>
        <rFont val="Arial"/>
        <i/>
        <sz val="10.0"/>
        <vertAlign val="subscript"/>
      </rPr>
      <t>Tv</t>
    </r>
    <r>
      <rPr>
        <rFont val="Arial"/>
        <sz val="10.0"/>
      </rPr>
      <t>/</t>
    </r>
    <r>
      <rPr>
        <rFont val="Arial"/>
        <i/>
        <sz val="10.0"/>
      </rPr>
      <t>M</t>
    </r>
    <r>
      <rPr>
        <rFont val="Arial"/>
        <sz val="10.0"/>
      </rPr>
      <t>²</t>
    </r>
  </si>
  <si>
    <t>aquifer thickness</t>
  </si>
  <si>
    <r>
      <t>a</t>
    </r>
    <r>
      <rPr>
        <rFont val="Arial"/>
        <i/>
        <sz val="10.0"/>
        <vertAlign val="subscript"/>
      </rPr>
      <t>Tv</t>
    </r>
    <r>
      <rPr>
        <rFont val="Arial"/>
        <sz val="10.0"/>
      </rPr>
      <t>/</t>
    </r>
    <r>
      <rPr>
        <rFont val="Arial"/>
        <i/>
        <sz val="10.0"/>
      </rPr>
      <t>M</t>
    </r>
    <r>
      <rPr>
        <rFont val="Arial"/>
        <sz val="10.0"/>
      </rPr>
      <t>²</t>
    </r>
  </si>
  <si>
    <t>longitudinal dispersivity</t>
  </si>
  <si>
    <r>
      <t>a</t>
    </r>
    <r>
      <rPr>
        <rFont val="Arial"/>
        <i/>
        <sz val="10.0"/>
        <vertAlign val="subscript"/>
      </rPr>
      <t>Th</t>
    </r>
    <r>
      <rPr>
        <rFont val="Arial"/>
        <sz val="10.0"/>
      </rPr>
      <t>/</t>
    </r>
    <r>
      <rPr>
        <rFont val="Arial"/>
        <i/>
        <sz val="10.0"/>
      </rPr>
      <t>W</t>
    </r>
    <r>
      <rPr>
        <rFont val="Arial"/>
        <sz val="10.0"/>
      </rPr>
      <t>²</t>
    </r>
  </si>
  <si>
    <t>horizontal transverse dispersivity</t>
  </si>
  <si>
    <t>vertical transverse dispersivity</t>
  </si>
  <si>
    <t>source width</t>
  </si>
  <si>
    <t>NOT IMPLEMENTED!</t>
  </si>
  <si>
    <t>ED</t>
  </si>
  <si>
    <t>EA</t>
  </si>
  <si>
    <t>contour [mg/L]</t>
  </si>
  <si>
    <r>
      <t xml:space="preserve">c </t>
    </r>
    <r>
      <rPr>
        <rFont val="Arial"/>
        <sz val="10.0"/>
      </rPr>
      <t>[mg/L]</t>
    </r>
  </si>
  <si>
    <r>
      <t>0.25</t>
    </r>
    <r>
      <rPr>
        <rFont val="Symbol"/>
        <i/>
        <sz val="10.0"/>
      </rPr>
      <t>p(</t>
    </r>
    <r>
      <rPr>
        <rFont val="Arial"/>
        <i/>
        <sz val="10.0"/>
      </rPr>
      <t>c+c</t>
    </r>
    <r>
      <rPr>
        <rFont val="Arial"/>
        <i/>
        <sz val="10.0"/>
        <vertAlign val="subscript"/>
      </rPr>
      <t>A</t>
    </r>
    <r>
      <rPr>
        <rFont val="Arial"/>
        <sz val="10.0"/>
        <vertAlign val="superscript"/>
      </rPr>
      <t>0)</t>
    </r>
    <r>
      <rPr>
        <rFont val="Arial"/>
        <sz val="10.0"/>
      </rPr>
      <t>/(</t>
    </r>
    <r>
      <rPr>
        <rFont val="Symbol"/>
        <sz val="10.0"/>
      </rPr>
      <t>g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D</t>
    </r>
    <r>
      <rPr>
        <rFont val="Arial"/>
        <sz val="10.0"/>
        <vertAlign val="superscript"/>
      </rPr>
      <t>0</t>
    </r>
    <r>
      <rPr>
        <rFont val="Arial"/>
        <sz val="10.0"/>
      </rPr>
      <t>+</t>
    </r>
    <r>
      <rPr>
        <rFont val="Arial"/>
        <i/>
        <sz val="10.0"/>
      </rPr>
      <t>c</t>
    </r>
    <r>
      <rPr>
        <rFont val="Arial"/>
        <i/>
        <sz val="10.0"/>
        <vertAlign val="subscript"/>
      </rPr>
      <t>A</t>
    </r>
    <r>
      <rPr>
        <rFont val="Arial"/>
        <sz val="10.0"/>
        <vertAlign val="superscript"/>
      </rPr>
      <t>0</t>
    </r>
    <r>
      <rPr>
        <rFont val="Arial"/>
        <sz val="10.0"/>
      </rPr>
      <t>)</t>
    </r>
  </si>
  <si>
    <r>
      <t>z</t>
    </r>
    <r>
      <rPr>
        <rFont val="Arial"/>
        <sz val="10.0"/>
      </rPr>
      <t>/</t>
    </r>
    <r>
      <rPr>
        <rFont val="Arial"/>
        <i/>
        <sz val="10.0"/>
      </rPr>
      <t>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</si>
</sst>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u/>
      <sz val="10.0"/>
      <color theme="1"/>
      <name val="Arial"/>
    </font>
    <font>
      <sz val="10.0"/>
      <color theme="1"/>
      <name val="Arial"/>
    </font>
    <font>
      <color theme="1"/>
      <name val="Calibri"/>
    </font>
    <font>
      <sz val="10.0"/>
      <name val="Arial"/>
    </font>
    <font>
      <b/>
      <sz val="10.0"/>
      <color rgb="FFDD0806"/>
      <name val="Arial"/>
    </font>
    <font>
      <i/>
      <sz val="10.0"/>
      <color theme="1"/>
      <name val="Arial"/>
    </font>
    <font>
      <sz val="10.0"/>
      <color theme="1"/>
      <name val="Noto Sans Symbols"/>
    </font>
    <font>
      <sz val="10.0"/>
      <color rgb="FF0000D4"/>
      <name val="Arial"/>
    </font>
    <font>
      <b/>
      <u/>
      <sz val="10.0"/>
      <color theme="1"/>
      <name val="Arial"/>
    </font>
    <font>
      <sz val="10.0"/>
      <color rgb="FFDD0806"/>
      <name val="Arial"/>
    </font>
    <font>
      <b/>
      <sz val="10.0"/>
      <color rgb="FF0000D4"/>
      <name val="Arial"/>
    </font>
    <font>
      <sz val="10.0"/>
      <color rgb="FF339966"/>
      <name val="Arial"/>
    </font>
    <font>
      <b/>
      <sz val="10.0"/>
      <color rgb="FF339966"/>
      <name val="Arial"/>
    </font>
    <font>
      <b/>
      <sz val="10.0"/>
      <color theme="1"/>
      <name val="Arial"/>
    </font>
    <font>
      <b/>
      <sz val="10.0"/>
      <color rgb="FF006411"/>
      <name val="Arial"/>
    </font>
    <font>
      <sz val="10.0"/>
      <color rgb="FF00641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CC99"/>
        <bgColor rgb="FFFFCC99"/>
      </patternFill>
    </fill>
  </fills>
  <borders count="3">
    <border/>
    <border>
      <left/>
      <right/>
      <top/>
      <bottom/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Font="1"/>
    <xf borderId="1" fillId="2" fontId="4" numFmtId="0" xfId="0" applyAlignment="1" applyBorder="1" applyFill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2" numFmtId="11" xfId="0" applyAlignment="1" applyFont="1" applyNumberFormat="1">
      <alignment horizontal="right"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8" numFmtId="0" xfId="0" applyAlignment="1" applyFont="1">
      <alignment shrinkToFit="0" vertical="bottom" wrapText="0"/>
    </xf>
    <xf borderId="1" fillId="2" fontId="8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2" xfId="0" applyAlignment="1" applyFont="1" applyNumberFormat="1">
      <alignment horizontal="right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2" fontId="4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2" numFmtId="2" xfId="0" applyAlignment="1" applyFont="1" applyNumberFormat="1">
      <alignment shrinkToFit="0" vertical="bottom" wrapText="0"/>
    </xf>
    <xf borderId="1" fillId="3" fontId="6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11" xfId="0" applyAlignment="1" applyFont="1" applyNumberFormat="1">
      <alignment horizontal="center" shrinkToFit="0" vertical="bottom" wrapText="0"/>
    </xf>
    <xf borderId="0" fillId="0" fontId="6" numFmtId="2" xfId="0" applyAlignment="1" applyFont="1" applyNumberFormat="1">
      <alignment horizontal="center"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10" numFmtId="0" xfId="0" applyAlignment="1" applyFont="1">
      <alignment shrinkToFit="0" vertical="bottom" wrapText="0"/>
    </xf>
    <xf borderId="0" fillId="0" fontId="3" numFmtId="2" xfId="0" applyFont="1" applyNumberFormat="1"/>
    <xf borderId="0" fillId="0" fontId="11" numFmtId="2" xfId="0" applyAlignment="1" applyFont="1" applyNumberFormat="1">
      <alignment horizontal="center" shrinkToFit="0" vertical="bottom" wrapText="0"/>
    </xf>
    <xf borderId="0" fillId="0" fontId="5" numFmtId="2" xfId="0" applyAlignment="1" applyFont="1" applyNumberFormat="1">
      <alignment horizontal="center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2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left" shrinkToFit="0" vertical="bottom" wrapText="0"/>
    </xf>
    <xf borderId="0" fillId="0" fontId="11" numFmtId="2" xfId="0" applyAlignment="1" applyFont="1" applyNumberForma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1" xfId="0" applyAlignment="1" applyFont="1" applyNumberFormat="1">
      <alignment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15" numFmtId="0" xfId="0" applyAlignment="1" applyFont="1">
      <alignment horizontal="center" shrinkToFit="0" vertical="bottom" wrapText="0"/>
    </xf>
    <xf borderId="1" fillId="2" fontId="10" numFmtId="0" xfId="0" applyAlignment="1" applyBorder="1" applyFont="1">
      <alignment shrinkToFit="0" vertical="bottom" wrapText="0"/>
    </xf>
    <xf borderId="1" fillId="2" fontId="16" numFmtId="0" xfId="0" applyAlignment="1" applyBorder="1" applyFont="1">
      <alignment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10" numFmtId="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'3D-2D'!$A$4:$A$103</c:f>
            </c:numRef>
          </c:xVal>
          <c:yVal>
            <c:numRef>
              <c:f>'3D-2D'!$C$4:$C$103</c:f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'3D-2D'!$A$4:$A$103</c:f>
            </c:numRef>
          </c:xVal>
          <c:yVal>
            <c:numRef>
              <c:f>'3D-2D'!$D$4:$D$103</c:f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'3D-2D'!$A$4:$A$103</c:f>
            </c:numRef>
          </c:xVal>
          <c:yVal>
            <c:numRef>
              <c:f>'3D-2D'!$E$4:$E$103</c:f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'3D-2D'!$A$4:$A$103</c:f>
            </c:numRef>
          </c:xVal>
          <c:yVal>
            <c:numRef>
              <c:f>'3D-2D'!$F$4:$F$103</c:f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'3D-2D'!$A$4:$A$103</c:f>
            </c:numRef>
          </c:xVal>
          <c:yVal>
            <c:numRef>
              <c:f>'3D-2D'!$G$4:$G$103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25061"/>
        <c:axId val="2113414433"/>
      </c:scatterChart>
      <c:valAx>
        <c:axId val="1413225061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t>(gcDdec + cA0) / (gcD0 + cA0)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3414433"/>
      </c:valAx>
      <c:valAx>
        <c:axId val="2113414433"/>
        <c:scaling>
          <c:orientation val="minMax"/>
          <c:max val="8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t>2W/M (aTv/aTh)1/2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32250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'cross section'!$I$19:$I$119</c:f>
            </c:numRef>
          </c:xVal>
          <c:yVal>
            <c:numRef>
              <c:f>'cross section'!$A$19:$A$119</c:f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'cross section'!$I$19:$I$119</c:f>
            </c:numRef>
          </c:xVal>
          <c:yVal>
            <c:numRef>
              <c:f>'cross section'!$A$19:$A$119</c:f>
            </c:numRef>
          </c:yVal>
        </c:ser>
        <c:ser>
          <c:idx val="2"/>
          <c:order val="2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'cross section'!$I$19:$I$119</c:f>
            </c:numRef>
          </c:xVal>
          <c:yVal>
            <c:numRef>
              <c:f>'cross section'!$A$19:$A$119</c:f>
            </c:numRef>
          </c:yVal>
        </c:ser>
        <c:ser>
          <c:idx val="3"/>
          <c:order val="3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'cross section'!$I$19:$I$119</c:f>
            </c:numRef>
          </c:xVal>
          <c:yVal>
            <c:numRef>
              <c:f>'cross section'!$A$19:$A$119</c:f>
            </c:numRef>
          </c:yVal>
        </c:ser>
        <c:ser>
          <c:idx val="4"/>
          <c:order val="4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'cross section'!$I$19:$I$119</c:f>
            </c:numRef>
          </c:xVal>
          <c:yVal>
            <c:numRef>
              <c:f>'cross section'!$A$19:$A$119</c:f>
            </c:numRef>
          </c:yVal>
        </c:ser>
        <c:ser>
          <c:idx val="5"/>
          <c:order val="5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xVal>
            <c:numRef>
              <c:f>'cross section'!$I$19:$I$119</c:f>
            </c:numRef>
          </c:xVal>
          <c:yVal>
            <c:numRef>
              <c:f>'cross section'!$A$19:$A$119</c:f>
            </c:numRef>
          </c:yVal>
        </c:ser>
        <c:ser>
          <c:idx val="6"/>
          <c:order val="6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>
                  <a:lumOff val="30000"/>
                </a:schemeClr>
              </a:solidFill>
              <a:ln cmpd="sng">
                <a:solidFill>
                  <a:schemeClr val="accent1">
                    <a:lumOff val="30000"/>
                  </a:schemeClr>
                </a:solidFill>
              </a:ln>
            </c:spPr>
          </c:marker>
          <c:xVal>
            <c:numRef>
              <c:f>'cross section'!$I$19:$I$119</c:f>
            </c:numRef>
          </c:xVal>
          <c:yVal>
            <c:numRef>
              <c:f>'cross section'!$A$19:$A$119</c:f>
            </c:numRef>
          </c:yVal>
        </c:ser>
        <c:ser>
          <c:idx val="7"/>
          <c:order val="7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>
                  <a:lumOff val="30000"/>
                </a:schemeClr>
              </a:solidFill>
              <a:ln cmpd="sng">
                <a:solidFill>
                  <a:schemeClr val="accent2">
                    <a:lumOff val="30000"/>
                  </a:schemeClr>
                </a:solidFill>
              </a:ln>
            </c:spPr>
          </c:marker>
          <c:xVal>
            <c:numRef>
              <c:f>'cross section'!$I$19:$I$119</c:f>
            </c:numRef>
          </c:xVal>
          <c:yVal>
            <c:numRef>
              <c:f>'cross section'!$A$19:$A$119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956170"/>
        <c:axId val="1479096390"/>
      </c:scatterChart>
      <c:valAx>
        <c:axId val="440956170"/>
        <c:scaling>
          <c:orientation val="minMax"/>
          <c:max val="1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t>length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9096390"/>
      </c:valAx>
      <c:valAx>
        <c:axId val="1479096390"/>
        <c:scaling>
          <c:orientation val="minMax"/>
          <c:max val="4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t>thickness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0956170"/>
      </c:valAx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3</xdr:row>
      <xdr:rowOff>0</xdr:rowOff>
    </xdr:from>
    <xdr:ext cx="6810375" cy="4114800"/>
    <xdr:graphicFrame>
      <xdr:nvGraphicFramePr>
        <xdr:cNvPr descr="Chart 0" id="2543980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95250</xdr:colOff>
      <xdr:row>12</xdr:row>
      <xdr:rowOff>57150</xdr:rowOff>
    </xdr:from>
    <xdr:ext cx="6886575" cy="3143250"/>
    <xdr:graphicFrame>
      <xdr:nvGraphicFramePr>
        <xdr:cNvPr descr="Chart 0" id="164992781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43"/>
    <col customWidth="1" min="3" max="3" width="6.29"/>
    <col customWidth="1" min="4" max="4" width="7.14"/>
    <col customWidth="1" min="5" max="5" width="5.14"/>
    <col customWidth="1" min="6" max="6" width="32.43"/>
    <col customWidth="1" min="7" max="7" width="23.86"/>
    <col customWidth="1" min="8" max="8" width="12.43"/>
    <col customWidth="1" min="9" max="9" width="4.14"/>
    <col customWidth="1" min="10" max="10" width="12.43"/>
    <col customWidth="1" min="11" max="13" width="11.43"/>
    <col customWidth="1" min="14" max="26" width="10.0"/>
  </cols>
  <sheetData>
    <row r="1" ht="12.0" customHeight="1">
      <c r="A1" s="1" t="s">
        <v>0</v>
      </c>
      <c r="G1" s="1" t="s">
        <v>1</v>
      </c>
      <c r="I1" s="2"/>
      <c r="K1" s="2"/>
    </row>
    <row r="2" ht="12.0" customHeight="1">
      <c r="A2" s="3" t="s">
        <v>2</v>
      </c>
      <c r="D2" s="4">
        <v>0.1</v>
      </c>
      <c r="E2" s="3" t="s">
        <v>3</v>
      </c>
      <c r="F2" s="5" t="str">
        <f>IF(D2="","&lt;-- enter EA concentration",IF(D2&lt;=0,"&lt;-- enter value &gt; 0",""))</f>
        <v/>
      </c>
      <c r="G2" s="6" t="s">
        <v>4</v>
      </c>
      <c r="H2" s="7">
        <f>IF(AND($F$2="",$F$3="",$F$4="",$F$5=""),($D5*$D$4+$D$2)/($D$5*$D$3+$D$2),"")</f>
        <v>0.125</v>
      </c>
      <c r="I2" s="2"/>
      <c r="K2" s="2"/>
    </row>
    <row r="3" ht="12.0" customHeight="1">
      <c r="A3" s="3" t="s">
        <v>5</v>
      </c>
      <c r="D3" s="4">
        <v>0.2</v>
      </c>
      <c r="E3" s="3" t="s">
        <v>3</v>
      </c>
      <c r="F3" s="5" t="str">
        <f>IF(D3="","&lt;-- enter ED concentration",IF(D3&lt;=0,"&lt;-- enter value &gt; 0",""))</f>
        <v/>
      </c>
      <c r="G3" s="6" t="s">
        <v>6</v>
      </c>
      <c r="H3" s="7">
        <f>IF($H$2="","",0.25*PI()*$H$2)</f>
        <v>0.09817477042</v>
      </c>
      <c r="I3" s="2"/>
      <c r="K3" s="2"/>
    </row>
    <row r="4" ht="12.0" customHeight="1">
      <c r="A4" s="3" t="s">
        <v>7</v>
      </c>
      <c r="D4" s="8">
        <v>0.0</v>
      </c>
      <c r="E4" s="3" t="s">
        <v>3</v>
      </c>
      <c r="F4" s="5" t="str">
        <f>IF(D4="","&lt;-- enter ED decision value",IF(D4&lt;0,"&lt;-- enter value &gt; 0",IF(D4&gt;=D3,"&lt;-- enter value &lt; ED concentration","")))</f>
        <v/>
      </c>
      <c r="G4" s="9" t="s">
        <v>8</v>
      </c>
      <c r="H4" s="7">
        <f>IF(AND($F$6="",$F$7="",$F$9=""),$D$7/$D$6*$D$9/$D$6,"")</f>
        <v>0.0005555555556</v>
      </c>
      <c r="I4" s="2"/>
      <c r="K4" s="2"/>
    </row>
    <row r="5" ht="12.0" customHeight="1">
      <c r="A5" s="3" t="s">
        <v>9</v>
      </c>
      <c r="D5" s="8">
        <v>3.5</v>
      </c>
      <c r="F5" s="5" t="str">
        <f>IF(D5="","&lt;-- enter stoichiometric coefficient",IF(D5&lt;=0,"&lt;-- enter value &gt; 0",""))</f>
        <v/>
      </c>
      <c r="G5" s="9" t="s">
        <v>10</v>
      </c>
      <c r="H5" s="7">
        <f>IF(AND($F$6="",$F$9=""),1/$D$6*$D$9/$D$6,"")</f>
        <v>0.005555555556</v>
      </c>
      <c r="I5" s="2" t="s">
        <v>11</v>
      </c>
      <c r="K5" s="2"/>
    </row>
    <row r="6" ht="12.0" customHeight="1">
      <c r="A6" s="3" t="s">
        <v>12</v>
      </c>
      <c r="D6" s="4">
        <v>3.0</v>
      </c>
      <c r="E6" s="3" t="s">
        <v>13</v>
      </c>
      <c r="F6" s="5" t="str">
        <f>IF(D6="","&lt;-- enter aquifer thickness",IF(D6&lt;=0,"&lt;-- enter value &gt; 0",""))</f>
        <v/>
      </c>
      <c r="G6" s="6" t="s">
        <v>14</v>
      </c>
      <c r="H6" s="3">
        <f>IF($F$10="",$D$10/2,"")</f>
        <v>10</v>
      </c>
      <c r="I6" s="2" t="s">
        <v>13</v>
      </c>
      <c r="K6" s="2"/>
    </row>
    <row r="7" ht="12.0" customHeight="1">
      <c r="A7" s="10" t="s">
        <v>15</v>
      </c>
      <c r="D7" s="11">
        <v>0.1</v>
      </c>
      <c r="E7" s="10" t="s">
        <v>13</v>
      </c>
      <c r="F7" s="5" t="str">
        <f>IF(D7="","&lt;-- enter longitudinal dispersivity",IF(D7&lt;0,"&lt;-- enter value &gt;= 0",""))</f>
        <v/>
      </c>
      <c r="G7" s="9" t="s">
        <v>16</v>
      </c>
      <c r="H7" s="7">
        <f>IF(AND($F$8="",$H$6&lt;&gt;""),1/$H$6*$D$8/$H$6,"")</f>
        <v>0.005</v>
      </c>
      <c r="I7" s="2" t="s">
        <v>11</v>
      </c>
      <c r="K7" s="2"/>
    </row>
    <row r="8" ht="12.0" customHeight="1">
      <c r="A8" s="3" t="s">
        <v>17</v>
      </c>
      <c r="D8" s="8">
        <f>10*D9</f>
        <v>0.5</v>
      </c>
      <c r="E8" s="3" t="s">
        <v>13</v>
      </c>
      <c r="F8" s="5" t="str">
        <f>IF(D8="","&lt;-- enter horiz. transv. dispersivity",IF(D8&lt;=0,"&lt;-- enter value &gt; 0",""))</f>
        <v/>
      </c>
      <c r="G8" s="12" t="s">
        <v>18</v>
      </c>
      <c r="H8" s="13">
        <f>IF(AND($F$6="",$F$8="",$F$9="",$F$10=""),$D$10/$D$6*SQRT($D$9/$D$8),"")</f>
        <v>2.108185107</v>
      </c>
      <c r="I8" s="2"/>
      <c r="K8" s="2"/>
    </row>
    <row r="9" ht="12.0" customHeight="1">
      <c r="A9" s="3" t="s">
        <v>19</v>
      </c>
      <c r="D9" s="8">
        <f>5/100</f>
        <v>0.05</v>
      </c>
      <c r="E9" s="3" t="s">
        <v>13</v>
      </c>
      <c r="F9" s="5" t="str">
        <f>IF(D9="","&lt;-- enter vert. transv. dispersivity",IF(D9&lt;=0,"&lt;-- enter value &gt; 0",""))</f>
        <v/>
      </c>
      <c r="I9" s="2"/>
      <c r="J9" s="13"/>
      <c r="K9" s="2"/>
    </row>
    <row r="10" ht="12.0" customHeight="1">
      <c r="A10" s="14" t="s">
        <v>20</v>
      </c>
      <c r="B10" s="14"/>
      <c r="D10" s="15">
        <v>20.0</v>
      </c>
      <c r="E10" s="3" t="s">
        <v>13</v>
      </c>
      <c r="F10" s="5" t="str">
        <f>IF(D10="","&lt;-- enter plume width",IF(D10&lt;=0,"&lt;-- enter value &gt; 0",""))</f>
        <v/>
      </c>
      <c r="G10" s="12" t="s">
        <v>21</v>
      </c>
      <c r="H10" s="13">
        <f>IF(OR($H$3="",$H$5="",$H$7=""),"",MIN(-1/(PI()*$H$7*LN(1-$H$3)),-2/(PI()^2*$H$5)*LN($H$3)))</f>
        <v>84.66014768</v>
      </c>
      <c r="I10" s="2" t="s">
        <v>13</v>
      </c>
      <c r="J10" s="13"/>
      <c r="K10" s="2"/>
    </row>
    <row r="11" ht="12.0" customHeight="1">
      <c r="A11" s="3" t="s">
        <v>22</v>
      </c>
      <c r="D11" s="8">
        <v>0.001</v>
      </c>
      <c r="E11" s="3" t="s">
        <v>13</v>
      </c>
      <c r="F11" s="5" t="str">
        <f>IF(D11="","&lt;-- enter error tolerance",IF(D11&lt;=0,"&lt;-- enter value &gt; 0",""))</f>
        <v/>
      </c>
      <c r="G11" s="12" t="s">
        <v>23</v>
      </c>
      <c r="H11" s="13">
        <f>IF(OR($H$3="",$H$5="",$H$7=""),"",MIN(MAX(-1/(PI()*$H$7*LN(1-$H$3)),-2/(PI()^2*$H$5)*LN($H$3)),$B$20))</f>
        <v>169.3202954</v>
      </c>
      <c r="I11" s="2" t="s">
        <v>13</v>
      </c>
      <c r="K11" s="2"/>
    </row>
    <row r="12" ht="12.0" customHeight="1">
      <c r="I12" s="2"/>
      <c r="K12" s="2"/>
    </row>
    <row r="13" ht="12.0" customHeight="1">
      <c r="I13" s="2"/>
      <c r="K13" s="2"/>
    </row>
    <row r="14" ht="12.0" customHeight="1">
      <c r="A14" s="16" t="s">
        <v>24</v>
      </c>
      <c r="I14" s="2"/>
      <c r="J14" s="12"/>
      <c r="K14" s="2"/>
      <c r="M14" s="17"/>
    </row>
    <row r="15" ht="12.0" customHeight="1">
      <c r="A15" s="18" t="s">
        <v>25</v>
      </c>
      <c r="B15" s="14"/>
      <c r="D15" s="19"/>
      <c r="E15" s="18" t="s">
        <v>26</v>
      </c>
      <c r="F15" s="14"/>
      <c r="G15" s="12" t="s">
        <v>27</v>
      </c>
      <c r="H15" s="12" t="s">
        <v>28</v>
      </c>
      <c r="I15" s="2"/>
      <c r="J15" s="2"/>
      <c r="K15" s="2"/>
    </row>
    <row r="16" ht="12.0" customHeight="1">
      <c r="D16" s="19"/>
      <c r="E16" s="3">
        <v>0.0</v>
      </c>
      <c r="F16" s="20" t="s">
        <v>29</v>
      </c>
      <c r="G16" s="21">
        <f>IF(OR($H$10="",$H$11=""),"",IF($H$11=$B$20,$H$11,$H$10))</f>
        <v>169.3202954</v>
      </c>
      <c r="H16" s="22">
        <f t="shared" ref="H16:H26" si="1">IF(OR($H$3="",$H$5="",$H$7="",$G16=""),"",ERF(SQRT(0.25/$H$7/$G16))*EXP(-0.25*PI()^2*$H$5*$G16)-$H$3)</f>
        <v>-0.04341175337</v>
      </c>
      <c r="I16" s="2"/>
      <c r="J16" s="23"/>
      <c r="K16" s="23"/>
    </row>
    <row r="17" ht="12.0" customHeight="1">
      <c r="A17" s="20" t="s">
        <v>30</v>
      </c>
      <c r="B17" s="2" t="s">
        <v>31</v>
      </c>
      <c r="D17" s="24" t="s">
        <v>32</v>
      </c>
      <c r="E17" s="3">
        <f t="shared" ref="E17:E26" si="2">E16+1</f>
        <v>1</v>
      </c>
      <c r="F17" s="12" t="str">
        <f t="shared" ref="F17:F26" si="3">IF(AND($F$11="",H17&lt;&gt;""),IF(AND(ABS(G17-G16)&lt;$D$11,ABS(H17-H16)&lt;$D$11),"convergent","one more step, please!"),"")</f>
        <v>one more step, please!</v>
      </c>
      <c r="G17" s="21">
        <f>IF(OR($G16="",$H$11="",$H16=""),"",IF($H$11=$B$20,MAX($G16+$H16/(EXP(-0.25/$H$7/$G16-0.25*PI()^2*$H$5*$G16)/SQRT(4*PI()*$H$7*$G16^3)+0.25*PI()^2*$H$5*($H16+$H$3)),$H$10),MIN($G16+$H16/(EXP(-0.25/$H$7/$G16-0.25*PI()^2*$H$5*$G16)/SQRT(4*PI()*$H$7*$G16^3)+0.25*PI()^2*$H$5*($H16+$H$3)),$B$20)))</f>
        <v>120.1559072</v>
      </c>
      <c r="H17" s="22">
        <f t="shared" si="1"/>
        <v>0.02478523792</v>
      </c>
      <c r="I17" s="2"/>
      <c r="J17" s="2"/>
    </row>
    <row r="18" ht="12.0" customHeight="1">
      <c r="A18" s="25" t="s">
        <v>34</v>
      </c>
      <c r="B18" s="26" t="s">
        <v>35</v>
      </c>
      <c r="D18" s="24" t="s">
        <v>36</v>
      </c>
      <c r="E18" s="3">
        <f t="shared" si="2"/>
        <v>2</v>
      </c>
      <c r="F18" s="12" t="str">
        <f t="shared" si="3"/>
        <v>one more step, please!</v>
      </c>
      <c r="G18" s="21">
        <f t="shared" ref="G18:G26" si="4">IF(OR($G17="",$H$11="",$H17=""),"",MIN($G17+$H17/(EXP(-0.25/$H$7/$G17-0.25*PI()^2*$H$5*$G17)/SQRT(4*PI()*$H$7*$G17^3)+0.25*PI()^2*$H$5*($H17+$H$3)),$B$20))</f>
        <v>132.1275503</v>
      </c>
      <c r="H18" s="22">
        <f t="shared" si="1"/>
        <v>0.002465745562</v>
      </c>
      <c r="I18" s="2"/>
      <c r="J18" s="2"/>
    </row>
    <row r="19" ht="12.0" customHeight="1">
      <c r="D19" s="24" t="s">
        <v>37</v>
      </c>
      <c r="E19" s="3">
        <f t="shared" si="2"/>
        <v>3</v>
      </c>
      <c r="F19" s="12" t="str">
        <f t="shared" si="3"/>
        <v>one more step, please!</v>
      </c>
      <c r="G19" s="21">
        <f t="shared" si="4"/>
        <v>133.6008204</v>
      </c>
      <c r="H19" s="22">
        <f t="shared" si="1"/>
        <v>0.00003168576612</v>
      </c>
      <c r="I19" s="2"/>
      <c r="J19" s="2"/>
    </row>
    <row r="20" ht="12.0" customHeight="1">
      <c r="A20" s="28">
        <f>IF(AND($F$6="",$F$7="",$F$9="",$H$3&lt;&gt;""),2*POWER($D$6/PI(),2)/$D$9*(SQRT(1+POWER(PI()/$D$6,2)*$D$7*$D$9)+1)*LN(1/$H$3),"")</f>
        <v>169.5520787</v>
      </c>
      <c r="B20" s="29">
        <f>IF(AND($F$6="",$F$9="",$H$3&lt;&gt;""),((2*$D$6/PI())^2)/$D$9*LN(1/$H$3),"")</f>
        <v>169.3202954</v>
      </c>
      <c r="C20" s="3" t="s">
        <v>13</v>
      </c>
      <c r="D20" s="24" t="s">
        <v>38</v>
      </c>
      <c r="E20" s="3">
        <f t="shared" si="2"/>
        <v>4</v>
      </c>
      <c r="F20" s="12" t="str">
        <f t="shared" si="3"/>
        <v>one more step, please!</v>
      </c>
      <c r="G20" s="21">
        <f t="shared" si="4"/>
        <v>133.6202495</v>
      </c>
      <c r="H20" s="22">
        <f t="shared" si="1"/>
        <v>0.000000005407936501</v>
      </c>
      <c r="I20" s="2"/>
      <c r="J20" s="2"/>
    </row>
    <row r="21" ht="12.0" customHeight="1">
      <c r="D21" s="24" t="s">
        <v>39</v>
      </c>
      <c r="E21" s="3">
        <f t="shared" si="2"/>
        <v>5</v>
      </c>
      <c r="F21" s="12" t="str">
        <f t="shared" si="3"/>
        <v>convergent</v>
      </c>
      <c r="G21" s="21">
        <f t="shared" si="4"/>
        <v>133.6202528</v>
      </c>
      <c r="H21" s="22">
        <f t="shared" si="1"/>
        <v>0</v>
      </c>
      <c r="I21" s="2"/>
      <c r="J21" s="2"/>
    </row>
    <row r="22" ht="12.0" customHeight="1">
      <c r="D22" s="24" t="s">
        <v>36</v>
      </c>
      <c r="E22" s="3">
        <f t="shared" si="2"/>
        <v>6</v>
      </c>
      <c r="F22" s="12" t="str">
        <f t="shared" si="3"/>
        <v>convergent</v>
      </c>
      <c r="G22" s="21">
        <f t="shared" si="4"/>
        <v>133.6202528</v>
      </c>
      <c r="H22" s="22">
        <f t="shared" si="1"/>
        <v>0</v>
      </c>
      <c r="I22" s="2"/>
      <c r="J22" s="2"/>
    </row>
    <row r="23" ht="12.0" customHeight="1">
      <c r="B23" s="13" t="s">
        <v>40</v>
      </c>
      <c r="D23" s="24" t="s">
        <v>32</v>
      </c>
      <c r="E23" s="3">
        <f t="shared" si="2"/>
        <v>7</v>
      </c>
      <c r="F23" s="12" t="str">
        <f t="shared" si="3"/>
        <v>convergent</v>
      </c>
      <c r="G23" s="21">
        <f t="shared" si="4"/>
        <v>133.6202528</v>
      </c>
      <c r="H23" s="22">
        <f t="shared" si="1"/>
        <v>0</v>
      </c>
      <c r="I23" s="2"/>
      <c r="J23" s="2"/>
    </row>
    <row r="24" ht="12.0" customHeight="1">
      <c r="B24" s="30" t="s">
        <v>41</v>
      </c>
      <c r="D24" s="24" t="s">
        <v>42</v>
      </c>
      <c r="E24" s="3">
        <f t="shared" si="2"/>
        <v>8</v>
      </c>
      <c r="F24" s="12" t="str">
        <f t="shared" si="3"/>
        <v>convergent</v>
      </c>
      <c r="G24" s="21">
        <f t="shared" si="4"/>
        <v>133.6202528</v>
      </c>
      <c r="H24" s="22">
        <f t="shared" si="1"/>
        <v>0</v>
      </c>
      <c r="I24" s="2"/>
      <c r="J24" s="2"/>
    </row>
    <row r="25" ht="12.0" customHeight="1">
      <c r="B25" s="17"/>
      <c r="D25" s="24" t="s">
        <v>43</v>
      </c>
      <c r="E25" s="3">
        <f t="shared" si="2"/>
        <v>9</v>
      </c>
      <c r="F25" s="12" t="str">
        <f t="shared" si="3"/>
        <v>convergent</v>
      </c>
      <c r="G25" s="21">
        <f t="shared" si="4"/>
        <v>133.6202528</v>
      </c>
      <c r="H25" s="22">
        <f t="shared" si="1"/>
        <v>0</v>
      </c>
      <c r="I25" s="2"/>
      <c r="J25" s="2"/>
    </row>
    <row r="26" ht="12.0" customHeight="1">
      <c r="B26" s="31">
        <f>IF(AND($F$2="",$F$3="",$F$5="",$F$6="",$F$9=""),0.5*POWER($D$6,2)/$D$9*POWER($D$5*$D$3/$D$2,0.3),"")</f>
        <v>161.3510966</v>
      </c>
      <c r="C26" s="3" t="s">
        <v>13</v>
      </c>
      <c r="D26" s="19"/>
      <c r="E26" s="3">
        <f t="shared" si="2"/>
        <v>10</v>
      </c>
      <c r="F26" s="12" t="str">
        <f t="shared" si="3"/>
        <v>convergent</v>
      </c>
      <c r="G26" s="29">
        <f t="shared" si="4"/>
        <v>133.6202528</v>
      </c>
      <c r="H26" s="22">
        <f t="shared" si="1"/>
        <v>0</v>
      </c>
      <c r="I26" s="2"/>
      <c r="J26" s="2"/>
    </row>
    <row r="27" ht="12.0" customHeight="1">
      <c r="H27" s="12"/>
      <c r="I27" s="32"/>
      <c r="J27" s="21"/>
      <c r="K27" s="2"/>
    </row>
    <row r="28" ht="12.0" customHeight="1">
      <c r="H28" s="12"/>
      <c r="I28" s="32"/>
      <c r="J28" s="21"/>
      <c r="K28" s="2"/>
    </row>
    <row r="29" ht="12.0" customHeight="1">
      <c r="H29" s="12"/>
      <c r="I29" s="32"/>
      <c r="J29" s="21"/>
      <c r="K29" s="2"/>
    </row>
    <row r="30" ht="12.0" customHeight="1">
      <c r="B30" s="17"/>
      <c r="C30" s="12"/>
      <c r="D30" s="21"/>
      <c r="E30" s="21"/>
      <c r="F30" s="12"/>
      <c r="H30" s="12"/>
      <c r="I30" s="32"/>
      <c r="J30" s="21"/>
      <c r="K30" s="2"/>
    </row>
    <row r="31" ht="12.0" customHeight="1">
      <c r="B31" s="17"/>
      <c r="C31" s="12"/>
      <c r="D31" s="21"/>
      <c r="E31" s="21"/>
      <c r="F31" s="12"/>
      <c r="H31" s="12"/>
      <c r="I31" s="33"/>
      <c r="J31" s="29"/>
      <c r="K31" s="2"/>
    </row>
    <row r="32" ht="12.0" customHeight="1">
      <c r="I32" s="2"/>
      <c r="K32" s="2"/>
    </row>
    <row r="33" ht="12.0" customHeight="1">
      <c r="B33" s="17"/>
      <c r="C33" s="12"/>
      <c r="D33" s="28"/>
      <c r="E33" s="29"/>
      <c r="F33" s="12"/>
      <c r="I33" s="2"/>
      <c r="K33" s="2"/>
    </row>
    <row r="34" ht="12.0" customHeight="1">
      <c r="B34" s="17"/>
      <c r="C34" s="12"/>
      <c r="D34" s="28"/>
      <c r="E34" s="29"/>
      <c r="F34" s="12"/>
      <c r="I34" s="2"/>
      <c r="K34" s="2"/>
    </row>
    <row r="35" ht="12.0" customHeight="1">
      <c r="B35" s="17"/>
      <c r="C35" s="12"/>
      <c r="D35" s="28"/>
      <c r="E35" s="29"/>
      <c r="F35" s="12"/>
      <c r="G35" s="34"/>
      <c r="H35" s="34"/>
      <c r="I35" s="2"/>
      <c r="J35" s="34"/>
      <c r="K35" s="2"/>
    </row>
    <row r="36" ht="12.0" customHeight="1">
      <c r="B36" s="17"/>
      <c r="C36" s="12"/>
      <c r="D36" s="28"/>
      <c r="E36" s="29"/>
      <c r="F36" s="12"/>
      <c r="G36" s="34"/>
      <c r="H36" s="34"/>
      <c r="I36" s="2"/>
      <c r="J36" s="17"/>
      <c r="K36" s="2"/>
    </row>
    <row r="37" ht="12.0" customHeight="1">
      <c r="B37" s="17"/>
      <c r="C37" s="12"/>
      <c r="D37" s="28"/>
      <c r="E37" s="29"/>
      <c r="F37" s="12"/>
      <c r="G37" s="34"/>
      <c r="H37" s="34"/>
      <c r="I37" s="2"/>
      <c r="J37" s="34"/>
      <c r="K37" s="2"/>
    </row>
    <row r="38" ht="12.0" customHeight="1">
      <c r="B38" s="17"/>
      <c r="C38" s="17"/>
      <c r="D38" s="12"/>
      <c r="E38" s="21"/>
      <c r="F38" s="9"/>
      <c r="I38" s="2"/>
      <c r="K38" s="2"/>
    </row>
    <row r="39" ht="12.0" customHeight="1">
      <c r="B39" s="17"/>
      <c r="C39" s="17"/>
      <c r="D39" s="12"/>
      <c r="E39" s="21"/>
      <c r="I39" s="2"/>
      <c r="K39" s="2"/>
    </row>
    <row r="40" ht="12.0" customHeight="1">
      <c r="B40" s="17"/>
      <c r="C40" s="17"/>
      <c r="D40" s="12"/>
      <c r="E40" s="21"/>
      <c r="F40" s="35"/>
      <c r="H40" s="35"/>
      <c r="I40" s="2"/>
      <c r="K40" s="2"/>
    </row>
    <row r="41" ht="12.0" customHeight="1">
      <c r="B41" s="17"/>
      <c r="C41" s="17"/>
      <c r="D41" s="12"/>
      <c r="E41" s="21"/>
      <c r="I41" s="2"/>
      <c r="K41" s="2"/>
    </row>
    <row r="42" ht="12.0" customHeight="1">
      <c r="B42" s="17"/>
      <c r="C42" s="17"/>
      <c r="D42" s="12"/>
      <c r="E42" s="21"/>
      <c r="I42" s="2"/>
      <c r="K42" s="2"/>
    </row>
    <row r="43" ht="12.0" customHeight="1">
      <c r="B43" s="17"/>
      <c r="C43" s="17"/>
      <c r="D43" s="12"/>
      <c r="E43" s="21"/>
      <c r="I43" s="2"/>
      <c r="K43" s="2"/>
    </row>
    <row r="44" ht="12.0" customHeight="1">
      <c r="B44" s="17"/>
      <c r="C44" s="17"/>
      <c r="D44" s="12"/>
      <c r="E44" s="21"/>
      <c r="I44" s="2"/>
      <c r="K44" s="2"/>
    </row>
    <row r="45" ht="12.0" customHeight="1">
      <c r="B45" s="17"/>
      <c r="C45" s="17"/>
      <c r="D45" s="12"/>
      <c r="E45" s="21"/>
      <c r="I45" s="2"/>
      <c r="K45" s="2"/>
    </row>
    <row r="46" ht="12.0" customHeight="1">
      <c r="B46" s="17"/>
      <c r="C46" s="17"/>
      <c r="D46" s="12"/>
      <c r="E46" s="17"/>
      <c r="I46" s="2"/>
      <c r="K46" s="2"/>
    </row>
    <row r="47" ht="12.0" customHeight="1">
      <c r="B47" s="17"/>
      <c r="C47" s="17"/>
      <c r="D47" s="12"/>
      <c r="E47" s="17"/>
      <c r="I47" s="2"/>
      <c r="K47" s="2"/>
    </row>
    <row r="48" ht="12.0" customHeight="1">
      <c r="B48" s="17"/>
      <c r="C48" s="17"/>
      <c r="D48" s="12"/>
      <c r="E48" s="17"/>
      <c r="I48" s="2"/>
      <c r="K48" s="2"/>
    </row>
    <row r="49" ht="12.0" customHeight="1">
      <c r="B49" s="17"/>
      <c r="C49" s="17"/>
      <c r="D49" s="12"/>
      <c r="E49" s="17"/>
      <c r="I49" s="2"/>
      <c r="K49" s="2"/>
    </row>
    <row r="50" ht="12.0" customHeight="1">
      <c r="B50" s="17"/>
      <c r="C50" s="17"/>
      <c r="D50" s="12"/>
      <c r="E50" s="17"/>
      <c r="I50" s="2"/>
      <c r="K50" s="2"/>
    </row>
    <row r="51" ht="12.0" customHeight="1">
      <c r="B51" s="17"/>
      <c r="C51" s="17"/>
      <c r="D51" s="12"/>
      <c r="E51" s="17"/>
      <c r="I51" s="2"/>
      <c r="K51" s="2"/>
    </row>
    <row r="52" ht="12.0" customHeight="1">
      <c r="B52" s="17"/>
      <c r="C52" s="17"/>
      <c r="D52" s="12"/>
      <c r="E52" s="17"/>
      <c r="I52" s="2"/>
      <c r="K52" s="2"/>
    </row>
    <row r="53" ht="12.0" customHeight="1">
      <c r="B53" s="17"/>
      <c r="C53" s="17"/>
      <c r="D53" s="12"/>
      <c r="E53" s="17"/>
      <c r="I53" s="2"/>
      <c r="K53" s="2"/>
    </row>
    <row r="54" ht="12.0" customHeight="1">
      <c r="B54" s="17"/>
      <c r="C54" s="17"/>
      <c r="D54" s="12"/>
      <c r="E54" s="17"/>
      <c r="I54" s="2"/>
      <c r="K54" s="2"/>
    </row>
    <row r="55" ht="12.0" customHeight="1">
      <c r="B55" s="17"/>
      <c r="C55" s="17"/>
      <c r="D55" s="12"/>
      <c r="E55" s="17"/>
      <c r="I55" s="2"/>
      <c r="K55" s="2"/>
    </row>
    <row r="56" ht="12.0" customHeight="1">
      <c r="B56" s="17"/>
      <c r="C56" s="17"/>
      <c r="D56" s="12"/>
      <c r="E56" s="17"/>
      <c r="I56" s="2"/>
      <c r="K56" s="2"/>
    </row>
    <row r="57" ht="12.0" customHeight="1">
      <c r="B57" s="17"/>
      <c r="C57" s="17"/>
      <c r="D57" s="12"/>
      <c r="E57" s="17"/>
      <c r="I57" s="2"/>
      <c r="K57" s="2"/>
    </row>
    <row r="58" ht="12.0" customHeight="1">
      <c r="B58" s="17"/>
      <c r="C58" s="17"/>
      <c r="D58" s="12"/>
      <c r="E58" s="17"/>
      <c r="I58" s="2"/>
      <c r="K58" s="2"/>
    </row>
    <row r="59" ht="12.0" customHeight="1">
      <c r="B59" s="17"/>
      <c r="C59" s="17"/>
      <c r="D59" s="12"/>
      <c r="E59" s="17"/>
      <c r="I59" s="2"/>
      <c r="K59" s="2"/>
    </row>
    <row r="60" ht="12.0" customHeight="1">
      <c r="B60" s="17"/>
      <c r="C60" s="17"/>
      <c r="D60" s="12"/>
      <c r="E60" s="17"/>
      <c r="I60" s="2"/>
      <c r="K60" s="2"/>
    </row>
    <row r="61" ht="12.0" customHeight="1">
      <c r="B61" s="17"/>
      <c r="C61" s="17"/>
      <c r="D61" s="12"/>
      <c r="E61" s="17"/>
      <c r="I61" s="2"/>
      <c r="K61" s="2"/>
    </row>
    <row r="62" ht="12.0" customHeight="1">
      <c r="B62" s="17"/>
      <c r="C62" s="17"/>
      <c r="D62" s="12"/>
      <c r="E62" s="17"/>
      <c r="I62" s="2"/>
      <c r="K62" s="2"/>
    </row>
    <row r="63" ht="12.0" customHeight="1">
      <c r="B63" s="17"/>
      <c r="C63" s="17"/>
      <c r="D63" s="12"/>
      <c r="E63" s="17"/>
      <c r="I63" s="2"/>
      <c r="K63" s="2"/>
    </row>
    <row r="64" ht="12.0" customHeight="1">
      <c r="B64" s="17"/>
      <c r="C64" s="17"/>
      <c r="D64" s="12"/>
      <c r="E64" s="17"/>
      <c r="I64" s="2"/>
      <c r="K64" s="2"/>
    </row>
    <row r="65" ht="12.0" customHeight="1">
      <c r="B65" s="17"/>
      <c r="C65" s="17"/>
      <c r="D65" s="12"/>
      <c r="E65" s="17"/>
      <c r="I65" s="2"/>
      <c r="K65" s="2"/>
    </row>
    <row r="66" ht="12.0" customHeight="1">
      <c r="B66" s="17"/>
      <c r="C66" s="17"/>
      <c r="D66" s="12"/>
      <c r="E66" s="17"/>
      <c r="I66" s="2"/>
      <c r="K66" s="2"/>
    </row>
    <row r="67" ht="12.0" customHeight="1">
      <c r="B67" s="17"/>
      <c r="C67" s="17"/>
      <c r="D67" s="12"/>
      <c r="E67" s="17"/>
      <c r="I67" s="2"/>
      <c r="K67" s="2"/>
    </row>
    <row r="68" ht="12.0" customHeight="1">
      <c r="B68" s="17"/>
      <c r="C68" s="17"/>
      <c r="D68" s="12"/>
      <c r="E68" s="17"/>
      <c r="I68" s="2"/>
      <c r="K68" s="2"/>
    </row>
    <row r="69" ht="12.0" customHeight="1">
      <c r="B69" s="17"/>
      <c r="C69" s="17"/>
      <c r="D69" s="12"/>
      <c r="E69" s="17"/>
      <c r="I69" s="2"/>
      <c r="K69" s="2"/>
    </row>
    <row r="70" ht="12.0" customHeight="1">
      <c r="B70" s="17"/>
      <c r="C70" s="17"/>
      <c r="D70" s="12"/>
      <c r="E70" s="17"/>
      <c r="I70" s="2"/>
      <c r="K70" s="2"/>
    </row>
    <row r="71" ht="12.0" customHeight="1">
      <c r="B71" s="17"/>
      <c r="C71" s="17"/>
      <c r="D71" s="12"/>
      <c r="E71" s="17"/>
      <c r="I71" s="2"/>
      <c r="K71" s="2"/>
    </row>
    <row r="72" ht="12.0" customHeight="1">
      <c r="B72" s="17"/>
      <c r="C72" s="17"/>
      <c r="D72" s="12"/>
      <c r="E72" s="17"/>
      <c r="I72" s="2"/>
      <c r="K72" s="2"/>
    </row>
    <row r="73" ht="12.0" customHeight="1">
      <c r="B73" s="17"/>
      <c r="C73" s="17"/>
      <c r="D73" s="12"/>
      <c r="E73" s="17"/>
      <c r="I73" s="2"/>
      <c r="K73" s="2"/>
    </row>
    <row r="74" ht="12.0" customHeight="1">
      <c r="B74" s="17"/>
      <c r="C74" s="17"/>
      <c r="D74" s="12"/>
      <c r="E74" s="17"/>
      <c r="I74" s="2"/>
      <c r="K74" s="2"/>
    </row>
    <row r="75" ht="12.0" customHeight="1">
      <c r="B75" s="17"/>
      <c r="C75" s="17"/>
      <c r="D75" s="12"/>
      <c r="E75" s="17"/>
      <c r="I75" s="2"/>
      <c r="K75" s="2"/>
    </row>
    <row r="76" ht="12.0" customHeight="1">
      <c r="B76" s="17"/>
      <c r="C76" s="17"/>
      <c r="D76" s="12"/>
      <c r="E76" s="17"/>
      <c r="I76" s="2"/>
      <c r="K76" s="2"/>
    </row>
    <row r="77" ht="12.0" customHeight="1">
      <c r="B77" s="17"/>
      <c r="C77" s="17"/>
      <c r="D77" s="12"/>
      <c r="E77" s="17"/>
      <c r="I77" s="2"/>
      <c r="K77" s="2"/>
    </row>
    <row r="78" ht="12.0" customHeight="1">
      <c r="B78" s="17"/>
      <c r="C78" s="17"/>
      <c r="D78" s="12"/>
      <c r="E78" s="17"/>
      <c r="I78" s="2"/>
      <c r="K78" s="2"/>
    </row>
    <row r="79" ht="12.0" customHeight="1">
      <c r="B79" s="17"/>
      <c r="C79" s="17"/>
      <c r="D79" s="12"/>
      <c r="E79" s="17"/>
      <c r="I79" s="2"/>
      <c r="K79" s="2"/>
    </row>
    <row r="80" ht="12.0" customHeight="1">
      <c r="B80" s="17"/>
      <c r="C80" s="17"/>
      <c r="D80" s="12"/>
      <c r="E80" s="17"/>
      <c r="I80" s="2"/>
      <c r="K80" s="2"/>
    </row>
    <row r="81" ht="12.0" customHeight="1">
      <c r="B81" s="17"/>
      <c r="C81" s="17"/>
      <c r="D81" s="12"/>
      <c r="E81" s="17"/>
      <c r="I81" s="2"/>
      <c r="K81" s="2"/>
    </row>
    <row r="82" ht="12.0" customHeight="1">
      <c r="B82" s="17"/>
      <c r="C82" s="17"/>
      <c r="D82" s="12"/>
      <c r="E82" s="17"/>
      <c r="I82" s="2"/>
      <c r="K82" s="2"/>
    </row>
    <row r="83" ht="12.0" customHeight="1">
      <c r="B83" s="17"/>
      <c r="C83" s="17"/>
      <c r="D83" s="12"/>
      <c r="E83" s="17"/>
      <c r="I83" s="2"/>
      <c r="K83" s="2"/>
    </row>
    <row r="84" ht="12.0" customHeight="1">
      <c r="B84" s="17"/>
      <c r="C84" s="17"/>
      <c r="D84" s="12"/>
      <c r="E84" s="17"/>
      <c r="I84" s="2"/>
      <c r="K84" s="2"/>
    </row>
    <row r="85" ht="12.0" customHeight="1">
      <c r="B85" s="17"/>
      <c r="C85" s="17"/>
      <c r="D85" s="12"/>
      <c r="E85" s="17"/>
      <c r="I85" s="2"/>
      <c r="K85" s="2"/>
    </row>
    <row r="86" ht="12.0" customHeight="1">
      <c r="B86" s="17"/>
      <c r="C86" s="17"/>
      <c r="D86" s="12"/>
      <c r="E86" s="17"/>
      <c r="I86" s="2"/>
      <c r="K86" s="2"/>
    </row>
    <row r="87" ht="12.0" customHeight="1">
      <c r="B87" s="17"/>
      <c r="C87" s="17"/>
      <c r="D87" s="12"/>
      <c r="E87" s="17"/>
      <c r="I87" s="2"/>
      <c r="K87" s="2"/>
    </row>
    <row r="88" ht="12.0" customHeight="1">
      <c r="B88" s="17"/>
      <c r="C88" s="17"/>
      <c r="D88" s="12"/>
      <c r="E88" s="17"/>
      <c r="I88" s="2"/>
      <c r="K88" s="2"/>
    </row>
    <row r="89" ht="12.0" customHeight="1">
      <c r="B89" s="17"/>
      <c r="C89" s="17"/>
      <c r="D89" s="12"/>
      <c r="E89" s="17"/>
      <c r="I89" s="2"/>
      <c r="K89" s="2"/>
    </row>
    <row r="90" ht="12.0" customHeight="1">
      <c r="B90" s="17"/>
      <c r="C90" s="17"/>
      <c r="D90" s="12"/>
      <c r="E90" s="17"/>
      <c r="I90" s="2"/>
      <c r="K90" s="2"/>
    </row>
    <row r="91" ht="12.0" customHeight="1">
      <c r="B91" s="17"/>
      <c r="C91" s="17"/>
      <c r="D91" s="12"/>
      <c r="E91" s="17"/>
      <c r="I91" s="2"/>
      <c r="K91" s="2"/>
    </row>
    <row r="92" ht="12.0" customHeight="1">
      <c r="B92" s="17"/>
      <c r="C92" s="17"/>
      <c r="D92" s="12"/>
      <c r="E92" s="17"/>
      <c r="I92" s="2"/>
      <c r="K92" s="2"/>
    </row>
    <row r="93" ht="12.0" customHeight="1">
      <c r="B93" s="17"/>
      <c r="C93" s="17"/>
      <c r="D93" s="12"/>
      <c r="E93" s="17"/>
      <c r="I93" s="2"/>
      <c r="K93" s="2"/>
    </row>
    <row r="94" ht="12.0" customHeight="1">
      <c r="B94" s="17"/>
      <c r="C94" s="17"/>
      <c r="D94" s="12"/>
      <c r="E94" s="17"/>
      <c r="I94" s="2"/>
      <c r="K94" s="2"/>
    </row>
    <row r="95" ht="12.0" customHeight="1">
      <c r="B95" s="17"/>
      <c r="C95" s="17"/>
      <c r="D95" s="12"/>
      <c r="E95" s="17"/>
      <c r="I95" s="2"/>
      <c r="K95" s="2"/>
    </row>
    <row r="96" ht="12.0" customHeight="1">
      <c r="B96" s="17"/>
      <c r="C96" s="17"/>
      <c r="D96" s="12"/>
      <c r="E96" s="17"/>
      <c r="I96" s="2"/>
      <c r="K96" s="2"/>
    </row>
    <row r="97" ht="12.0" customHeight="1">
      <c r="B97" s="17"/>
      <c r="C97" s="17"/>
      <c r="D97" s="12"/>
      <c r="E97" s="17"/>
      <c r="I97" s="2"/>
      <c r="K97" s="2"/>
    </row>
    <row r="98" ht="12.0" customHeight="1">
      <c r="B98" s="17"/>
      <c r="C98" s="17"/>
      <c r="D98" s="12"/>
      <c r="E98" s="17"/>
      <c r="I98" s="2"/>
      <c r="K98" s="2"/>
    </row>
    <row r="99" ht="12.0" customHeight="1">
      <c r="B99" s="17"/>
      <c r="C99" s="17"/>
      <c r="D99" s="12"/>
      <c r="E99" s="17"/>
      <c r="I99" s="2"/>
      <c r="K99" s="2"/>
    </row>
    <row r="100" ht="12.0" customHeight="1">
      <c r="B100" s="17"/>
      <c r="C100" s="17"/>
      <c r="D100" s="12"/>
      <c r="E100" s="17"/>
      <c r="I100" s="2"/>
      <c r="K100" s="2"/>
    </row>
    <row r="101" ht="12.0" customHeight="1">
      <c r="B101" s="17"/>
      <c r="C101" s="17"/>
      <c r="D101" s="12"/>
      <c r="E101" s="17"/>
      <c r="I101" s="2"/>
      <c r="K101" s="2"/>
    </row>
    <row r="102" ht="12.0" customHeight="1">
      <c r="B102" s="17"/>
      <c r="C102" s="17"/>
      <c r="D102" s="12"/>
      <c r="E102" s="17"/>
      <c r="I102" s="2"/>
      <c r="K102" s="2"/>
    </row>
    <row r="103" ht="12.0" customHeight="1">
      <c r="B103" s="17"/>
      <c r="C103" s="17"/>
      <c r="D103" s="12"/>
      <c r="E103" s="17"/>
      <c r="I103" s="2"/>
      <c r="K103" s="2"/>
    </row>
    <row r="104" ht="12.0" customHeight="1">
      <c r="B104" s="17"/>
      <c r="C104" s="17"/>
      <c r="D104" s="12"/>
      <c r="E104" s="17"/>
      <c r="I104" s="2"/>
      <c r="K104" s="2"/>
    </row>
    <row r="105" ht="12.0" customHeight="1">
      <c r="B105" s="17"/>
      <c r="C105" s="17"/>
      <c r="D105" s="12"/>
      <c r="E105" s="17"/>
      <c r="I105" s="2"/>
      <c r="K105" s="2"/>
    </row>
    <row r="106" ht="12.0" customHeight="1">
      <c r="B106" s="17"/>
      <c r="C106" s="17"/>
      <c r="D106" s="12"/>
      <c r="E106" s="17"/>
      <c r="I106" s="2"/>
      <c r="K106" s="2"/>
    </row>
    <row r="107" ht="12.0" customHeight="1">
      <c r="B107" s="17"/>
      <c r="C107" s="17"/>
      <c r="D107" s="12"/>
      <c r="E107" s="17"/>
      <c r="I107" s="2"/>
      <c r="K107" s="2"/>
    </row>
    <row r="108" ht="12.0" customHeight="1">
      <c r="B108" s="17"/>
      <c r="C108" s="17"/>
      <c r="D108" s="12"/>
      <c r="E108" s="17"/>
      <c r="I108" s="2"/>
      <c r="K108" s="2"/>
    </row>
    <row r="109" ht="12.0" customHeight="1">
      <c r="B109" s="17"/>
      <c r="C109" s="17"/>
      <c r="D109" s="12"/>
      <c r="E109" s="17"/>
      <c r="I109" s="2"/>
      <c r="K109" s="2"/>
    </row>
    <row r="110" ht="12.0" customHeight="1">
      <c r="B110" s="17"/>
      <c r="C110" s="17"/>
      <c r="D110" s="12"/>
      <c r="E110" s="17"/>
      <c r="I110" s="2"/>
      <c r="K110" s="2"/>
    </row>
    <row r="111" ht="12.0" customHeight="1">
      <c r="B111" s="17"/>
      <c r="C111" s="17"/>
      <c r="D111" s="12"/>
      <c r="E111" s="17"/>
      <c r="I111" s="2"/>
      <c r="K111" s="2"/>
    </row>
    <row r="112" ht="12.0" customHeight="1">
      <c r="B112" s="17"/>
      <c r="C112" s="17"/>
      <c r="D112" s="12"/>
      <c r="E112" s="17"/>
      <c r="I112" s="2"/>
      <c r="K112" s="2"/>
    </row>
    <row r="113" ht="12.0" customHeight="1">
      <c r="B113" s="17"/>
      <c r="C113" s="17"/>
      <c r="D113" s="12"/>
      <c r="E113" s="17"/>
      <c r="I113" s="2"/>
      <c r="K113" s="2"/>
    </row>
    <row r="114" ht="12.0" customHeight="1">
      <c r="B114" s="17"/>
      <c r="C114" s="17"/>
      <c r="D114" s="12"/>
      <c r="E114" s="17"/>
      <c r="I114" s="2"/>
      <c r="K114" s="2"/>
    </row>
    <row r="115" ht="12.0" customHeight="1">
      <c r="B115" s="17"/>
      <c r="C115" s="17"/>
      <c r="D115" s="12"/>
      <c r="E115" s="17"/>
      <c r="I115" s="2"/>
      <c r="K115" s="2"/>
    </row>
    <row r="116" ht="12.0" customHeight="1">
      <c r="B116" s="17"/>
      <c r="C116" s="17"/>
      <c r="D116" s="12"/>
      <c r="E116" s="17"/>
      <c r="I116" s="2"/>
      <c r="K116" s="2"/>
    </row>
    <row r="117" ht="12.0" customHeight="1">
      <c r="B117" s="17"/>
      <c r="C117" s="17"/>
      <c r="D117" s="12"/>
      <c r="E117" s="17"/>
      <c r="I117" s="2"/>
      <c r="K117" s="2"/>
    </row>
    <row r="118" ht="12.0" customHeight="1">
      <c r="B118" s="17"/>
      <c r="C118" s="17"/>
      <c r="D118" s="12"/>
      <c r="E118" s="17"/>
      <c r="I118" s="2"/>
      <c r="K118" s="2"/>
    </row>
    <row r="119" ht="12.0" customHeight="1">
      <c r="B119" s="17"/>
      <c r="C119" s="17"/>
      <c r="D119" s="12"/>
      <c r="E119" s="17"/>
      <c r="I119" s="2"/>
      <c r="K119" s="2"/>
    </row>
    <row r="120" ht="12.0" customHeight="1">
      <c r="B120" s="17"/>
      <c r="C120" s="17"/>
      <c r="D120" s="12"/>
      <c r="E120" s="17"/>
      <c r="I120" s="2"/>
      <c r="K120" s="2"/>
    </row>
    <row r="121" ht="12.0" customHeight="1">
      <c r="I121" s="2"/>
      <c r="K121" s="2"/>
    </row>
    <row r="122" ht="12.0" customHeight="1">
      <c r="I122" s="2"/>
      <c r="K122" s="2"/>
    </row>
    <row r="123" ht="12.0" customHeight="1">
      <c r="I123" s="2"/>
      <c r="K123" s="2"/>
    </row>
    <row r="124" ht="12.0" customHeight="1">
      <c r="I124" s="2"/>
      <c r="K124" s="2"/>
    </row>
    <row r="125" ht="12.0" customHeight="1">
      <c r="I125" s="2"/>
      <c r="K125" s="2"/>
    </row>
    <row r="126" ht="12.0" customHeight="1">
      <c r="I126" s="2"/>
      <c r="K126" s="2"/>
    </row>
    <row r="127" ht="12.0" customHeight="1">
      <c r="I127" s="2"/>
      <c r="K127" s="2"/>
    </row>
    <row r="128" ht="12.0" customHeight="1">
      <c r="I128" s="2"/>
      <c r="K128" s="2"/>
    </row>
    <row r="129" ht="12.0" customHeight="1">
      <c r="I129" s="2"/>
      <c r="K129" s="2"/>
    </row>
    <row r="130" ht="12.0" customHeight="1">
      <c r="I130" s="2"/>
      <c r="K130" s="2"/>
    </row>
    <row r="131" ht="12.0" customHeight="1">
      <c r="I131" s="2"/>
      <c r="K131" s="2"/>
    </row>
    <row r="132" ht="12.0" customHeight="1">
      <c r="I132" s="2"/>
      <c r="K132" s="2"/>
    </row>
    <row r="133" ht="12.0" customHeight="1">
      <c r="I133" s="2"/>
      <c r="K133" s="2"/>
    </row>
    <row r="134" ht="12.0" customHeight="1">
      <c r="I134" s="2"/>
      <c r="K134" s="2"/>
    </row>
    <row r="135" ht="12.0" customHeight="1">
      <c r="I135" s="2"/>
      <c r="K135" s="2"/>
    </row>
    <row r="136" ht="12.0" customHeight="1">
      <c r="I136" s="2"/>
      <c r="K136" s="2"/>
    </row>
    <row r="137" ht="12.0" customHeight="1">
      <c r="I137" s="2"/>
      <c r="K137" s="2"/>
    </row>
    <row r="138" ht="12.0" customHeight="1">
      <c r="I138" s="2"/>
      <c r="K138" s="2"/>
    </row>
    <row r="139" ht="12.0" customHeight="1">
      <c r="I139" s="2"/>
      <c r="K139" s="2"/>
    </row>
    <row r="140" ht="12.0" customHeight="1">
      <c r="I140" s="2"/>
      <c r="K140" s="2"/>
    </row>
    <row r="141" ht="12.0" customHeight="1">
      <c r="I141" s="2"/>
      <c r="K141" s="2"/>
    </row>
    <row r="142" ht="12.0" customHeight="1">
      <c r="I142" s="2"/>
      <c r="K142" s="2"/>
    </row>
    <row r="143" ht="12.0" customHeight="1">
      <c r="I143" s="2"/>
      <c r="K143" s="2"/>
    </row>
    <row r="144" ht="12.0" customHeight="1">
      <c r="I144" s="2"/>
      <c r="K144" s="2"/>
    </row>
    <row r="145" ht="12.0" customHeight="1">
      <c r="I145" s="2"/>
      <c r="K145" s="2"/>
    </row>
    <row r="146" ht="12.0" customHeight="1">
      <c r="I146" s="2"/>
      <c r="K146" s="2"/>
    </row>
    <row r="147" ht="12.0" customHeight="1">
      <c r="I147" s="2"/>
      <c r="K147" s="2"/>
    </row>
    <row r="148" ht="12.0" customHeight="1">
      <c r="I148" s="2"/>
      <c r="K148" s="2"/>
    </row>
    <row r="149" ht="12.0" customHeight="1">
      <c r="I149" s="2"/>
      <c r="K149" s="2"/>
    </row>
    <row r="150" ht="12.0" customHeight="1">
      <c r="I150" s="2"/>
      <c r="K150" s="2"/>
    </row>
    <row r="151" ht="12.0" customHeight="1">
      <c r="I151" s="2"/>
      <c r="K151" s="2"/>
    </row>
    <row r="152" ht="12.0" customHeight="1">
      <c r="I152" s="2"/>
      <c r="K152" s="2"/>
    </row>
    <row r="153" ht="12.0" customHeight="1">
      <c r="I153" s="2"/>
      <c r="K153" s="2"/>
    </row>
    <row r="154" ht="12.0" customHeight="1">
      <c r="I154" s="2"/>
      <c r="K154" s="2"/>
    </row>
    <row r="155" ht="12.0" customHeight="1">
      <c r="I155" s="2"/>
      <c r="K155" s="2"/>
    </row>
    <row r="156" ht="12.0" customHeight="1">
      <c r="I156" s="2"/>
      <c r="K156" s="2"/>
    </row>
    <row r="157" ht="12.0" customHeight="1">
      <c r="I157" s="2"/>
      <c r="K157" s="2"/>
    </row>
    <row r="158" ht="12.0" customHeight="1">
      <c r="I158" s="2"/>
      <c r="K158" s="2"/>
    </row>
    <row r="159" ht="12.0" customHeight="1">
      <c r="I159" s="2"/>
      <c r="K159" s="2"/>
    </row>
    <row r="160" ht="12.0" customHeight="1">
      <c r="I160" s="2"/>
      <c r="K160" s="2"/>
    </row>
    <row r="161" ht="12.0" customHeight="1">
      <c r="I161" s="2"/>
      <c r="K161" s="2"/>
    </row>
    <row r="162" ht="12.0" customHeight="1">
      <c r="I162" s="2"/>
      <c r="K162" s="2"/>
    </row>
    <row r="163" ht="12.0" customHeight="1">
      <c r="I163" s="2"/>
      <c r="K163" s="2"/>
    </row>
    <row r="164" ht="12.0" customHeight="1">
      <c r="I164" s="2"/>
      <c r="K164" s="2"/>
    </row>
    <row r="165" ht="12.0" customHeight="1">
      <c r="I165" s="2"/>
      <c r="K165" s="2"/>
    </row>
    <row r="166" ht="12.0" customHeight="1">
      <c r="I166" s="2"/>
      <c r="K166" s="2"/>
    </row>
    <row r="167" ht="12.0" customHeight="1">
      <c r="I167" s="2"/>
      <c r="K167" s="2"/>
    </row>
    <row r="168" ht="12.0" customHeight="1">
      <c r="I168" s="2"/>
      <c r="K168" s="2"/>
    </row>
    <row r="169" ht="12.0" customHeight="1">
      <c r="I169" s="2"/>
      <c r="K169" s="2"/>
    </row>
    <row r="170" ht="12.0" customHeight="1">
      <c r="I170" s="2"/>
      <c r="K170" s="2"/>
    </row>
    <row r="171" ht="12.0" customHeight="1">
      <c r="I171" s="2"/>
      <c r="K171" s="2"/>
    </row>
    <row r="172" ht="12.0" customHeight="1">
      <c r="I172" s="2"/>
      <c r="K172" s="2"/>
    </row>
    <row r="173" ht="12.0" customHeight="1">
      <c r="I173" s="2"/>
      <c r="K173" s="2"/>
    </row>
    <row r="174" ht="12.0" customHeight="1">
      <c r="I174" s="2"/>
      <c r="K174" s="2"/>
    </row>
    <row r="175" ht="12.0" customHeight="1">
      <c r="I175" s="2"/>
      <c r="K175" s="2"/>
    </row>
    <row r="176" ht="12.0" customHeight="1">
      <c r="I176" s="2"/>
      <c r="K176" s="2"/>
    </row>
    <row r="177" ht="12.0" customHeight="1">
      <c r="I177" s="2"/>
      <c r="K177" s="2"/>
    </row>
    <row r="178" ht="12.0" customHeight="1">
      <c r="I178" s="2"/>
      <c r="K178" s="2"/>
    </row>
    <row r="179" ht="12.0" customHeight="1">
      <c r="I179" s="2"/>
      <c r="K179" s="2"/>
    </row>
    <row r="180" ht="12.0" customHeight="1">
      <c r="I180" s="2"/>
      <c r="K180" s="2"/>
    </row>
    <row r="181" ht="12.0" customHeight="1">
      <c r="I181" s="2"/>
      <c r="K181" s="2"/>
    </row>
    <row r="182" ht="12.0" customHeight="1">
      <c r="I182" s="2"/>
      <c r="K182" s="2"/>
    </row>
    <row r="183" ht="12.0" customHeight="1">
      <c r="I183" s="2"/>
      <c r="K183" s="2"/>
    </row>
    <row r="184" ht="12.0" customHeight="1">
      <c r="I184" s="2"/>
      <c r="K184" s="2"/>
    </row>
    <row r="185" ht="12.0" customHeight="1">
      <c r="I185" s="2"/>
      <c r="K185" s="2"/>
    </row>
    <row r="186" ht="12.0" customHeight="1">
      <c r="I186" s="2"/>
      <c r="K186" s="2"/>
    </row>
    <row r="187" ht="12.0" customHeight="1">
      <c r="I187" s="2"/>
      <c r="K187" s="2"/>
    </row>
    <row r="188" ht="12.0" customHeight="1">
      <c r="I188" s="2"/>
      <c r="K188" s="2"/>
    </row>
    <row r="189" ht="12.0" customHeight="1">
      <c r="I189" s="2"/>
      <c r="K189" s="2"/>
    </row>
    <row r="190" ht="12.0" customHeight="1">
      <c r="I190" s="2"/>
      <c r="K190" s="2"/>
    </row>
    <row r="191" ht="12.0" customHeight="1">
      <c r="I191" s="2"/>
      <c r="K191" s="2"/>
    </row>
    <row r="192" ht="12.0" customHeight="1">
      <c r="I192" s="2"/>
      <c r="K192" s="2"/>
    </row>
    <row r="193" ht="12.0" customHeight="1">
      <c r="I193" s="2"/>
      <c r="K193" s="2"/>
    </row>
    <row r="194" ht="12.0" customHeight="1">
      <c r="I194" s="2"/>
      <c r="K194" s="2"/>
    </row>
    <row r="195" ht="12.0" customHeight="1">
      <c r="I195" s="2"/>
      <c r="K195" s="2"/>
    </row>
    <row r="196" ht="12.0" customHeight="1">
      <c r="I196" s="2"/>
      <c r="K196" s="2"/>
    </row>
    <row r="197" ht="12.0" customHeight="1">
      <c r="I197" s="2"/>
      <c r="K197" s="2"/>
    </row>
    <row r="198" ht="12.0" customHeight="1">
      <c r="I198" s="2"/>
      <c r="K198" s="2"/>
    </row>
    <row r="199" ht="12.0" customHeight="1">
      <c r="I199" s="2"/>
      <c r="K199" s="2"/>
    </row>
    <row r="200" ht="12.0" customHeight="1">
      <c r="I200" s="2"/>
      <c r="K200" s="2"/>
    </row>
    <row r="201" ht="12.0" customHeight="1">
      <c r="I201" s="2"/>
      <c r="K201" s="2"/>
    </row>
    <row r="202" ht="12.0" customHeight="1">
      <c r="I202" s="2"/>
      <c r="K202" s="2"/>
    </row>
    <row r="203" ht="12.0" customHeight="1">
      <c r="I203" s="2"/>
      <c r="K203" s="2"/>
    </row>
    <row r="204" ht="12.0" customHeight="1">
      <c r="I204" s="2"/>
      <c r="K204" s="2"/>
    </row>
    <row r="205" ht="12.0" customHeight="1">
      <c r="I205" s="2"/>
      <c r="K205" s="2"/>
    </row>
    <row r="206" ht="12.0" customHeight="1">
      <c r="I206" s="2"/>
      <c r="K206" s="2"/>
    </row>
    <row r="207" ht="12.0" customHeight="1">
      <c r="I207" s="2"/>
      <c r="K207" s="2"/>
    </row>
    <row r="208" ht="12.0" customHeight="1">
      <c r="I208" s="2"/>
      <c r="K208" s="2"/>
    </row>
    <row r="209" ht="12.0" customHeight="1">
      <c r="I209" s="2"/>
      <c r="K209" s="2"/>
    </row>
    <row r="210" ht="12.0" customHeight="1">
      <c r="I210" s="2"/>
      <c r="K210" s="2"/>
    </row>
    <row r="211" ht="12.0" customHeight="1">
      <c r="I211" s="2"/>
      <c r="K211" s="2"/>
    </row>
    <row r="212" ht="12.0" customHeight="1">
      <c r="I212" s="2"/>
      <c r="K212" s="2"/>
    </row>
    <row r="213" ht="12.0" customHeight="1">
      <c r="I213" s="2"/>
      <c r="K213" s="2"/>
    </row>
    <row r="214" ht="12.0" customHeight="1">
      <c r="I214" s="2"/>
      <c r="K214" s="2"/>
    </row>
    <row r="215" ht="12.0" customHeight="1">
      <c r="I215" s="2"/>
      <c r="K215" s="2"/>
    </row>
    <row r="216" ht="12.0" customHeight="1">
      <c r="I216" s="2"/>
      <c r="K216" s="2"/>
    </row>
    <row r="217" ht="12.0" customHeight="1">
      <c r="I217" s="2"/>
      <c r="K217" s="2"/>
    </row>
    <row r="218" ht="12.0" customHeight="1">
      <c r="I218" s="2"/>
      <c r="K218" s="2"/>
    </row>
    <row r="219" ht="12.0" customHeight="1">
      <c r="I219" s="2"/>
      <c r="K219" s="2"/>
    </row>
    <row r="220" ht="12.0" customHeight="1">
      <c r="I220" s="2"/>
      <c r="K220" s="2"/>
    </row>
    <row r="221" ht="12.0" customHeight="1">
      <c r="I221" s="2"/>
      <c r="K221" s="2"/>
    </row>
    <row r="222" ht="12.0" customHeight="1">
      <c r="I222" s="2"/>
      <c r="K222" s="2"/>
    </row>
    <row r="223" ht="12.0" customHeight="1">
      <c r="I223" s="2"/>
      <c r="K223" s="2"/>
    </row>
    <row r="224" ht="12.0" customHeight="1">
      <c r="I224" s="2"/>
      <c r="K224" s="2"/>
    </row>
    <row r="225" ht="12.0" customHeight="1">
      <c r="I225" s="2"/>
      <c r="K225" s="2"/>
    </row>
    <row r="226" ht="12.0" customHeight="1">
      <c r="I226" s="2"/>
      <c r="K226" s="2"/>
    </row>
    <row r="227" ht="12.0" customHeight="1">
      <c r="I227" s="2"/>
      <c r="K227" s="2"/>
    </row>
    <row r="228" ht="12.0" customHeight="1">
      <c r="I228" s="2"/>
      <c r="K228" s="2"/>
    </row>
    <row r="229" ht="12.0" customHeight="1">
      <c r="I229" s="2"/>
      <c r="K229" s="2"/>
    </row>
    <row r="230" ht="12.0" customHeight="1">
      <c r="I230" s="2"/>
      <c r="K230" s="2"/>
    </row>
    <row r="231" ht="12.0" customHeight="1">
      <c r="I231" s="2"/>
      <c r="K231" s="2"/>
    </row>
    <row r="232" ht="12.0" customHeight="1">
      <c r="I232" s="2"/>
      <c r="K232" s="2"/>
    </row>
    <row r="233" ht="12.0" customHeight="1">
      <c r="I233" s="2"/>
      <c r="K233" s="2"/>
    </row>
    <row r="234" ht="12.0" customHeight="1">
      <c r="I234" s="2"/>
      <c r="K234" s="2"/>
    </row>
    <row r="235" ht="12.0" customHeight="1">
      <c r="I235" s="2"/>
      <c r="K235" s="2"/>
    </row>
    <row r="236" ht="12.0" customHeight="1">
      <c r="I236" s="2"/>
      <c r="K236" s="2"/>
    </row>
    <row r="237" ht="12.0" customHeight="1">
      <c r="I237" s="2"/>
      <c r="K237" s="2"/>
    </row>
    <row r="238" ht="12.0" customHeight="1">
      <c r="I238" s="2"/>
      <c r="K238" s="2"/>
    </row>
    <row r="239" ht="12.0" customHeight="1">
      <c r="I239" s="2"/>
      <c r="K239" s="2"/>
    </row>
    <row r="240" ht="12.0" customHeight="1">
      <c r="I240" s="2"/>
      <c r="K240" s="2"/>
    </row>
    <row r="241" ht="12.0" customHeight="1">
      <c r="I241" s="2"/>
      <c r="K241" s="2"/>
    </row>
    <row r="242" ht="12.0" customHeight="1">
      <c r="I242" s="2"/>
      <c r="K242" s="2"/>
    </row>
    <row r="243" ht="12.0" customHeight="1">
      <c r="I243" s="2"/>
      <c r="K243" s="2"/>
    </row>
    <row r="244" ht="12.0" customHeight="1">
      <c r="I244" s="2"/>
      <c r="K244" s="2"/>
    </row>
    <row r="245" ht="12.0" customHeight="1">
      <c r="I245" s="2"/>
      <c r="K245" s="2"/>
    </row>
    <row r="246" ht="12.0" customHeight="1">
      <c r="I246" s="2"/>
      <c r="K246" s="2"/>
    </row>
    <row r="247" ht="12.0" customHeight="1">
      <c r="I247" s="2"/>
      <c r="K247" s="2"/>
    </row>
    <row r="248" ht="12.0" customHeight="1">
      <c r="I248" s="2"/>
      <c r="K248" s="2"/>
    </row>
    <row r="249" ht="12.0" customHeight="1">
      <c r="I249" s="2"/>
      <c r="K249" s="2"/>
    </row>
    <row r="250" ht="12.0" customHeight="1">
      <c r="I250" s="2"/>
      <c r="K250" s="2"/>
    </row>
    <row r="251" ht="12.0" customHeight="1">
      <c r="I251" s="2"/>
      <c r="K251" s="2"/>
    </row>
    <row r="252" ht="12.0" customHeight="1">
      <c r="I252" s="2"/>
      <c r="K252" s="2"/>
    </row>
    <row r="253" ht="12.0" customHeight="1">
      <c r="I253" s="2"/>
      <c r="K253" s="2"/>
    </row>
    <row r="254" ht="12.0" customHeight="1">
      <c r="I254" s="2"/>
      <c r="K254" s="2"/>
    </row>
    <row r="255" ht="12.0" customHeight="1">
      <c r="I255" s="2"/>
      <c r="K255" s="2"/>
    </row>
    <row r="256" ht="12.0" customHeight="1">
      <c r="I256" s="2"/>
      <c r="K256" s="2"/>
    </row>
    <row r="257" ht="12.0" customHeight="1">
      <c r="I257" s="2"/>
      <c r="K257" s="2"/>
    </row>
    <row r="258" ht="12.0" customHeight="1">
      <c r="I258" s="2"/>
      <c r="K258" s="2"/>
    </row>
    <row r="259" ht="12.0" customHeight="1">
      <c r="I259" s="2"/>
      <c r="K259" s="2"/>
    </row>
    <row r="260" ht="12.0" customHeight="1">
      <c r="I260" s="2"/>
      <c r="K260" s="2"/>
    </row>
    <row r="261" ht="12.0" customHeight="1">
      <c r="I261" s="2"/>
      <c r="K261" s="2"/>
    </row>
    <row r="262" ht="12.0" customHeight="1">
      <c r="I262" s="2"/>
      <c r="K262" s="2"/>
    </row>
    <row r="263" ht="12.0" customHeight="1">
      <c r="I263" s="2"/>
      <c r="K263" s="2"/>
    </row>
    <row r="264" ht="12.0" customHeight="1">
      <c r="I264" s="2"/>
      <c r="K264" s="2"/>
    </row>
    <row r="265" ht="12.0" customHeight="1">
      <c r="I265" s="2"/>
      <c r="K265" s="2"/>
    </row>
    <row r="266" ht="12.0" customHeight="1">
      <c r="I266" s="2"/>
      <c r="K266" s="2"/>
    </row>
    <row r="267" ht="12.0" customHeight="1">
      <c r="I267" s="2"/>
      <c r="K267" s="2"/>
    </row>
    <row r="268" ht="12.0" customHeight="1">
      <c r="I268" s="2"/>
      <c r="K268" s="2"/>
    </row>
    <row r="269" ht="12.0" customHeight="1">
      <c r="I269" s="2"/>
      <c r="K269" s="2"/>
    </row>
    <row r="270" ht="12.0" customHeight="1">
      <c r="I270" s="2"/>
      <c r="K270" s="2"/>
    </row>
    <row r="271" ht="12.0" customHeight="1">
      <c r="I271" s="2"/>
      <c r="K271" s="2"/>
    </row>
    <row r="272" ht="12.0" customHeight="1">
      <c r="I272" s="2"/>
      <c r="K272" s="2"/>
    </row>
    <row r="273" ht="12.0" customHeight="1">
      <c r="I273" s="2"/>
      <c r="K273" s="2"/>
    </row>
    <row r="274" ht="12.0" customHeight="1">
      <c r="I274" s="2"/>
      <c r="K274" s="2"/>
    </row>
    <row r="275" ht="12.0" customHeight="1">
      <c r="I275" s="2"/>
      <c r="K275" s="2"/>
    </row>
    <row r="276" ht="12.0" customHeight="1">
      <c r="I276" s="2"/>
      <c r="K276" s="2"/>
    </row>
    <row r="277" ht="12.0" customHeight="1">
      <c r="I277" s="2"/>
      <c r="K277" s="2"/>
    </row>
    <row r="278" ht="12.0" customHeight="1">
      <c r="I278" s="2"/>
      <c r="K278" s="2"/>
    </row>
    <row r="279" ht="12.0" customHeight="1">
      <c r="I279" s="2"/>
      <c r="K279" s="2"/>
    </row>
    <row r="280" ht="12.0" customHeight="1">
      <c r="I280" s="2"/>
      <c r="K280" s="2"/>
    </row>
    <row r="281" ht="12.0" customHeight="1">
      <c r="I281" s="2"/>
      <c r="K281" s="2"/>
    </row>
    <row r="282" ht="12.0" customHeight="1">
      <c r="I282" s="2"/>
      <c r="K282" s="2"/>
    </row>
    <row r="283" ht="12.0" customHeight="1">
      <c r="I283" s="2"/>
      <c r="K283" s="2"/>
    </row>
    <row r="284" ht="12.0" customHeight="1">
      <c r="I284" s="2"/>
      <c r="K284" s="2"/>
    </row>
    <row r="285" ht="12.0" customHeight="1">
      <c r="I285" s="2"/>
      <c r="K285" s="2"/>
    </row>
    <row r="286" ht="12.0" customHeight="1">
      <c r="I286" s="2"/>
      <c r="K286" s="2"/>
    </row>
    <row r="287" ht="12.0" customHeight="1">
      <c r="I287" s="2"/>
      <c r="K287" s="2"/>
    </row>
    <row r="288" ht="12.0" customHeight="1">
      <c r="I288" s="2"/>
      <c r="K288" s="2"/>
    </row>
    <row r="289" ht="12.0" customHeight="1">
      <c r="I289" s="2"/>
      <c r="K289" s="2"/>
    </row>
    <row r="290" ht="12.0" customHeight="1">
      <c r="I290" s="2"/>
      <c r="K290" s="2"/>
    </row>
    <row r="291" ht="12.0" customHeight="1">
      <c r="I291" s="2"/>
      <c r="K291" s="2"/>
    </row>
    <row r="292" ht="12.0" customHeight="1">
      <c r="I292" s="2"/>
      <c r="K292" s="2"/>
    </row>
    <row r="293" ht="12.0" customHeight="1">
      <c r="I293" s="2"/>
      <c r="K293" s="2"/>
    </row>
    <row r="294" ht="12.0" customHeight="1">
      <c r="I294" s="2"/>
      <c r="K294" s="2"/>
    </row>
    <row r="295" ht="12.0" customHeight="1">
      <c r="I295" s="2"/>
      <c r="K295" s="2"/>
    </row>
    <row r="296" ht="12.0" customHeight="1">
      <c r="I296" s="2"/>
      <c r="K296" s="2"/>
    </row>
    <row r="297" ht="12.0" customHeight="1">
      <c r="I297" s="2"/>
      <c r="K297" s="2"/>
    </row>
    <row r="298" ht="12.0" customHeight="1">
      <c r="I298" s="2"/>
      <c r="K298" s="2"/>
    </row>
    <row r="299" ht="12.0" customHeight="1">
      <c r="I299" s="2"/>
      <c r="K299" s="2"/>
    </row>
    <row r="300" ht="12.0" customHeight="1">
      <c r="I300" s="2"/>
      <c r="K300" s="2"/>
    </row>
    <row r="301" ht="12.0" customHeight="1">
      <c r="I301" s="2"/>
      <c r="K301" s="2"/>
    </row>
    <row r="302" ht="12.0" customHeight="1">
      <c r="I302" s="2"/>
      <c r="K302" s="2"/>
    </row>
    <row r="303" ht="12.0" customHeight="1">
      <c r="I303" s="2"/>
      <c r="K303" s="2"/>
    </row>
    <row r="304" ht="12.0" customHeight="1">
      <c r="I304" s="2"/>
      <c r="K304" s="2"/>
    </row>
    <row r="305" ht="12.0" customHeight="1">
      <c r="I305" s="2"/>
      <c r="K305" s="2"/>
    </row>
    <row r="306" ht="12.0" customHeight="1">
      <c r="I306" s="2"/>
      <c r="K306" s="2"/>
    </row>
    <row r="307" ht="12.0" customHeight="1">
      <c r="I307" s="2"/>
      <c r="K307" s="2"/>
    </row>
    <row r="308" ht="12.0" customHeight="1">
      <c r="I308" s="2"/>
      <c r="K308" s="2"/>
    </row>
    <row r="309" ht="12.0" customHeight="1">
      <c r="I309" s="2"/>
      <c r="K309" s="2"/>
    </row>
    <row r="310" ht="12.0" customHeight="1">
      <c r="I310" s="2"/>
      <c r="K310" s="2"/>
    </row>
    <row r="311" ht="12.0" customHeight="1">
      <c r="I311" s="2"/>
      <c r="K311" s="2"/>
    </row>
    <row r="312" ht="12.0" customHeight="1">
      <c r="I312" s="2"/>
      <c r="K312" s="2"/>
    </row>
    <row r="313" ht="12.0" customHeight="1">
      <c r="I313" s="2"/>
      <c r="K313" s="2"/>
    </row>
    <row r="314" ht="12.0" customHeight="1">
      <c r="I314" s="2"/>
      <c r="K314" s="2"/>
    </row>
    <row r="315" ht="12.0" customHeight="1">
      <c r="I315" s="2"/>
      <c r="K315" s="2"/>
    </row>
    <row r="316" ht="12.0" customHeight="1">
      <c r="I316" s="2"/>
      <c r="K316" s="2"/>
    </row>
    <row r="317" ht="12.0" customHeight="1">
      <c r="I317" s="2"/>
      <c r="K317" s="2"/>
    </row>
    <row r="318" ht="12.0" customHeight="1">
      <c r="I318" s="2"/>
      <c r="K318" s="2"/>
    </row>
    <row r="319" ht="12.0" customHeight="1">
      <c r="I319" s="2"/>
      <c r="K319" s="2"/>
    </row>
    <row r="320" ht="12.0" customHeight="1">
      <c r="I320" s="2"/>
      <c r="K320" s="2"/>
    </row>
    <row r="321" ht="12.0" customHeight="1">
      <c r="I321" s="2"/>
      <c r="K321" s="2"/>
    </row>
    <row r="322" ht="12.0" customHeight="1">
      <c r="I322" s="2"/>
      <c r="K322" s="2"/>
    </row>
    <row r="323" ht="12.0" customHeight="1">
      <c r="I323" s="2"/>
      <c r="K323" s="2"/>
    </row>
    <row r="324" ht="12.0" customHeight="1">
      <c r="I324" s="2"/>
      <c r="K324" s="2"/>
    </row>
    <row r="325" ht="12.0" customHeight="1">
      <c r="I325" s="2"/>
      <c r="K325" s="2"/>
    </row>
    <row r="326" ht="12.0" customHeight="1">
      <c r="I326" s="2"/>
      <c r="K326" s="2"/>
    </row>
    <row r="327" ht="12.0" customHeight="1">
      <c r="I327" s="2"/>
      <c r="K327" s="2"/>
    </row>
    <row r="328" ht="12.0" customHeight="1">
      <c r="I328" s="2"/>
      <c r="K328" s="2"/>
    </row>
    <row r="329" ht="12.0" customHeight="1">
      <c r="I329" s="2"/>
      <c r="K329" s="2"/>
    </row>
    <row r="330" ht="12.0" customHeight="1">
      <c r="I330" s="2"/>
      <c r="K330" s="2"/>
    </row>
    <row r="331" ht="12.0" customHeight="1">
      <c r="I331" s="2"/>
      <c r="K331" s="2"/>
    </row>
    <row r="332" ht="12.0" customHeight="1">
      <c r="I332" s="2"/>
      <c r="K332" s="2"/>
    </row>
    <row r="333" ht="12.0" customHeight="1">
      <c r="I333" s="2"/>
      <c r="K333" s="2"/>
    </row>
    <row r="334" ht="12.0" customHeight="1">
      <c r="I334" s="2"/>
      <c r="K334" s="2"/>
    </row>
    <row r="335" ht="12.0" customHeight="1">
      <c r="I335" s="2"/>
      <c r="K335" s="2"/>
    </row>
    <row r="336" ht="12.0" customHeight="1">
      <c r="I336" s="2"/>
      <c r="K336" s="2"/>
    </row>
    <row r="337" ht="12.0" customHeight="1">
      <c r="I337" s="2"/>
      <c r="K337" s="2"/>
    </row>
    <row r="338" ht="12.0" customHeight="1">
      <c r="I338" s="2"/>
      <c r="K338" s="2"/>
    </row>
    <row r="339" ht="12.0" customHeight="1">
      <c r="I339" s="2"/>
      <c r="K339" s="2"/>
    </row>
    <row r="340" ht="12.0" customHeight="1">
      <c r="I340" s="2"/>
      <c r="K340" s="2"/>
    </row>
    <row r="341" ht="12.0" customHeight="1">
      <c r="I341" s="2"/>
      <c r="K341" s="2"/>
    </row>
    <row r="342" ht="12.0" customHeight="1">
      <c r="I342" s="2"/>
      <c r="K342" s="2"/>
    </row>
    <row r="343" ht="12.0" customHeight="1">
      <c r="I343" s="2"/>
      <c r="K343" s="2"/>
    </row>
    <row r="344" ht="12.0" customHeight="1">
      <c r="I344" s="2"/>
      <c r="K344" s="2"/>
    </row>
    <row r="345" ht="12.0" customHeight="1">
      <c r="I345" s="2"/>
      <c r="K345" s="2"/>
    </row>
    <row r="346" ht="12.0" customHeight="1">
      <c r="I346" s="2"/>
      <c r="K346" s="2"/>
    </row>
    <row r="347" ht="12.0" customHeight="1">
      <c r="I347" s="2"/>
      <c r="K347" s="2"/>
    </row>
    <row r="348" ht="12.0" customHeight="1">
      <c r="I348" s="2"/>
      <c r="K348" s="2"/>
    </row>
    <row r="349" ht="12.0" customHeight="1">
      <c r="I349" s="2"/>
      <c r="K349" s="2"/>
    </row>
    <row r="350" ht="12.0" customHeight="1">
      <c r="I350" s="2"/>
      <c r="K350" s="2"/>
    </row>
    <row r="351" ht="12.0" customHeight="1">
      <c r="I351" s="2"/>
      <c r="K351" s="2"/>
    </row>
    <row r="352" ht="12.0" customHeight="1">
      <c r="I352" s="2"/>
      <c r="K352" s="2"/>
    </row>
    <row r="353" ht="12.0" customHeight="1">
      <c r="I353" s="2"/>
      <c r="K353" s="2"/>
    </row>
    <row r="354" ht="12.0" customHeight="1">
      <c r="I354" s="2"/>
      <c r="K354" s="2"/>
    </row>
    <row r="355" ht="12.0" customHeight="1">
      <c r="I355" s="2"/>
      <c r="K355" s="2"/>
    </row>
    <row r="356" ht="12.0" customHeight="1">
      <c r="I356" s="2"/>
      <c r="K356" s="2"/>
    </row>
    <row r="357" ht="12.0" customHeight="1">
      <c r="I357" s="2"/>
      <c r="K357" s="2"/>
    </row>
    <row r="358" ht="12.0" customHeight="1">
      <c r="I358" s="2"/>
      <c r="K358" s="2"/>
    </row>
    <row r="359" ht="12.0" customHeight="1">
      <c r="I359" s="2"/>
      <c r="K359" s="2"/>
    </row>
    <row r="360" ht="12.0" customHeight="1">
      <c r="I360" s="2"/>
      <c r="K360" s="2"/>
    </row>
    <row r="361" ht="12.0" customHeight="1">
      <c r="I361" s="2"/>
      <c r="K361" s="2"/>
    </row>
    <row r="362" ht="12.0" customHeight="1">
      <c r="I362" s="2"/>
      <c r="K362" s="2"/>
    </row>
    <row r="363" ht="12.0" customHeight="1">
      <c r="I363" s="2"/>
      <c r="K363" s="2"/>
    </row>
    <row r="364" ht="12.0" customHeight="1">
      <c r="I364" s="2"/>
      <c r="K364" s="2"/>
    </row>
    <row r="365" ht="12.0" customHeight="1">
      <c r="I365" s="2"/>
      <c r="K365" s="2"/>
    </row>
    <row r="366" ht="12.0" customHeight="1">
      <c r="I366" s="2"/>
      <c r="K366" s="2"/>
    </row>
    <row r="367" ht="12.0" customHeight="1">
      <c r="I367" s="2"/>
      <c r="K367" s="2"/>
    </row>
    <row r="368" ht="12.0" customHeight="1">
      <c r="I368" s="2"/>
      <c r="K368" s="2"/>
    </row>
    <row r="369" ht="12.0" customHeight="1">
      <c r="I369" s="2"/>
      <c r="K369" s="2"/>
    </row>
    <row r="370" ht="12.0" customHeight="1">
      <c r="I370" s="2"/>
      <c r="K370" s="2"/>
    </row>
    <row r="371" ht="12.0" customHeight="1">
      <c r="I371" s="2"/>
      <c r="K371" s="2"/>
    </row>
    <row r="372" ht="12.0" customHeight="1">
      <c r="I372" s="2"/>
      <c r="K372" s="2"/>
    </row>
    <row r="373" ht="12.0" customHeight="1">
      <c r="I373" s="2"/>
      <c r="K373" s="2"/>
    </row>
    <row r="374" ht="12.0" customHeight="1">
      <c r="I374" s="2"/>
      <c r="K374" s="2"/>
    </row>
    <row r="375" ht="12.0" customHeight="1">
      <c r="I375" s="2"/>
      <c r="K375" s="2"/>
    </row>
    <row r="376" ht="12.0" customHeight="1">
      <c r="I376" s="2"/>
      <c r="K376" s="2"/>
    </row>
    <row r="377" ht="12.0" customHeight="1">
      <c r="I377" s="2"/>
      <c r="K377" s="2"/>
    </row>
    <row r="378" ht="12.0" customHeight="1">
      <c r="I378" s="2"/>
      <c r="K378" s="2"/>
    </row>
    <row r="379" ht="12.0" customHeight="1">
      <c r="I379" s="2"/>
      <c r="K379" s="2"/>
    </row>
    <row r="380" ht="12.0" customHeight="1">
      <c r="I380" s="2"/>
      <c r="K380" s="2"/>
    </row>
    <row r="381" ht="12.0" customHeight="1">
      <c r="I381" s="2"/>
      <c r="K381" s="2"/>
    </row>
    <row r="382" ht="12.0" customHeight="1">
      <c r="I382" s="2"/>
      <c r="K382" s="2"/>
    </row>
    <row r="383" ht="12.0" customHeight="1">
      <c r="I383" s="2"/>
      <c r="K383" s="2"/>
    </row>
    <row r="384" ht="12.0" customHeight="1">
      <c r="I384" s="2"/>
      <c r="K384" s="2"/>
    </row>
    <row r="385" ht="12.0" customHeight="1">
      <c r="I385" s="2"/>
      <c r="K385" s="2"/>
    </row>
    <row r="386" ht="12.0" customHeight="1">
      <c r="I386" s="2"/>
      <c r="K386" s="2"/>
    </row>
    <row r="387" ht="12.0" customHeight="1">
      <c r="I387" s="2"/>
      <c r="K387" s="2"/>
    </row>
    <row r="388" ht="12.0" customHeight="1">
      <c r="I388" s="2"/>
      <c r="K388" s="2"/>
    </row>
    <row r="389" ht="12.0" customHeight="1">
      <c r="I389" s="2"/>
      <c r="K389" s="2"/>
    </row>
    <row r="390" ht="12.0" customHeight="1">
      <c r="I390" s="2"/>
      <c r="K390" s="2"/>
    </row>
    <row r="391" ht="12.0" customHeight="1">
      <c r="I391" s="2"/>
      <c r="K391" s="2"/>
    </row>
    <row r="392" ht="12.0" customHeight="1">
      <c r="I392" s="2"/>
      <c r="K392" s="2"/>
    </row>
    <row r="393" ht="12.0" customHeight="1">
      <c r="I393" s="2"/>
      <c r="K393" s="2"/>
    </row>
    <row r="394" ht="12.0" customHeight="1">
      <c r="I394" s="2"/>
      <c r="K394" s="2"/>
    </row>
    <row r="395" ht="12.0" customHeight="1">
      <c r="I395" s="2"/>
      <c r="K395" s="2"/>
    </row>
    <row r="396" ht="12.0" customHeight="1">
      <c r="I396" s="2"/>
      <c r="K396" s="2"/>
    </row>
    <row r="397" ht="12.0" customHeight="1">
      <c r="I397" s="2"/>
      <c r="K397" s="2"/>
    </row>
    <row r="398" ht="12.0" customHeight="1">
      <c r="I398" s="2"/>
      <c r="K398" s="2"/>
    </row>
    <row r="399" ht="12.0" customHeight="1">
      <c r="I399" s="2"/>
      <c r="K399" s="2"/>
    </row>
    <row r="400" ht="12.0" customHeight="1">
      <c r="I400" s="2"/>
      <c r="K400" s="2"/>
    </row>
    <row r="401" ht="12.0" customHeight="1">
      <c r="I401" s="2"/>
      <c r="K401" s="2"/>
    </row>
    <row r="402" ht="12.0" customHeight="1">
      <c r="I402" s="2"/>
      <c r="K402" s="2"/>
    </row>
    <row r="403" ht="12.0" customHeight="1">
      <c r="I403" s="2"/>
      <c r="K403" s="2"/>
    </row>
    <row r="404" ht="12.0" customHeight="1">
      <c r="I404" s="2"/>
      <c r="K404" s="2"/>
    </row>
    <row r="405" ht="12.0" customHeight="1">
      <c r="I405" s="2"/>
      <c r="K405" s="2"/>
    </row>
    <row r="406" ht="12.0" customHeight="1">
      <c r="I406" s="2"/>
      <c r="K406" s="2"/>
    </row>
    <row r="407" ht="12.0" customHeight="1">
      <c r="I407" s="2"/>
      <c r="K407" s="2"/>
    </row>
    <row r="408" ht="12.0" customHeight="1">
      <c r="I408" s="2"/>
      <c r="K408" s="2"/>
    </row>
    <row r="409" ht="12.0" customHeight="1">
      <c r="I409" s="2"/>
      <c r="K409" s="2"/>
    </row>
    <row r="410" ht="12.0" customHeight="1">
      <c r="I410" s="2"/>
      <c r="K410" s="2"/>
    </row>
    <row r="411" ht="12.0" customHeight="1">
      <c r="I411" s="2"/>
      <c r="K411" s="2"/>
    </row>
    <row r="412" ht="12.0" customHeight="1">
      <c r="I412" s="2"/>
      <c r="K412" s="2"/>
    </row>
    <row r="413" ht="12.0" customHeight="1">
      <c r="I413" s="2"/>
      <c r="K413" s="2"/>
    </row>
    <row r="414" ht="12.0" customHeight="1">
      <c r="I414" s="2"/>
      <c r="K414" s="2"/>
    </row>
    <row r="415" ht="12.0" customHeight="1">
      <c r="I415" s="2"/>
      <c r="K415" s="2"/>
    </row>
    <row r="416" ht="12.0" customHeight="1">
      <c r="I416" s="2"/>
      <c r="K416" s="2"/>
    </row>
    <row r="417" ht="12.0" customHeight="1">
      <c r="I417" s="2"/>
      <c r="K417" s="2"/>
    </row>
    <row r="418" ht="12.0" customHeight="1">
      <c r="I418" s="2"/>
      <c r="K418" s="2"/>
    </row>
    <row r="419" ht="12.0" customHeight="1">
      <c r="I419" s="2"/>
      <c r="K419" s="2"/>
    </row>
    <row r="420" ht="12.0" customHeight="1">
      <c r="I420" s="2"/>
      <c r="K420" s="2"/>
    </row>
    <row r="421" ht="12.0" customHeight="1">
      <c r="I421" s="2"/>
      <c r="K421" s="2"/>
    </row>
    <row r="422" ht="12.0" customHeight="1">
      <c r="I422" s="2"/>
      <c r="K422" s="2"/>
    </row>
    <row r="423" ht="12.0" customHeight="1">
      <c r="I423" s="2"/>
      <c r="K423" s="2"/>
    </row>
    <row r="424" ht="12.0" customHeight="1">
      <c r="I424" s="2"/>
      <c r="K424" s="2"/>
    </row>
    <row r="425" ht="12.0" customHeight="1">
      <c r="I425" s="2"/>
      <c r="K425" s="2"/>
    </row>
    <row r="426" ht="12.0" customHeight="1">
      <c r="I426" s="2"/>
      <c r="K426" s="2"/>
    </row>
    <row r="427" ht="12.0" customHeight="1">
      <c r="I427" s="2"/>
      <c r="K427" s="2"/>
    </row>
    <row r="428" ht="12.0" customHeight="1">
      <c r="I428" s="2"/>
      <c r="K428" s="2"/>
    </row>
    <row r="429" ht="12.0" customHeight="1">
      <c r="I429" s="2"/>
      <c r="K429" s="2"/>
    </row>
    <row r="430" ht="12.0" customHeight="1">
      <c r="I430" s="2"/>
      <c r="K430" s="2"/>
    </row>
    <row r="431" ht="12.0" customHeight="1">
      <c r="I431" s="2"/>
      <c r="K431" s="2"/>
    </row>
    <row r="432" ht="12.0" customHeight="1">
      <c r="I432" s="2"/>
      <c r="K432" s="2"/>
    </row>
    <row r="433" ht="12.0" customHeight="1">
      <c r="I433" s="2"/>
      <c r="K433" s="2"/>
    </row>
    <row r="434" ht="12.0" customHeight="1">
      <c r="I434" s="2"/>
      <c r="K434" s="2"/>
    </row>
    <row r="435" ht="12.0" customHeight="1">
      <c r="I435" s="2"/>
      <c r="K435" s="2"/>
    </row>
    <row r="436" ht="12.0" customHeight="1">
      <c r="I436" s="2"/>
      <c r="K436" s="2"/>
    </row>
    <row r="437" ht="12.0" customHeight="1">
      <c r="I437" s="2"/>
      <c r="K437" s="2"/>
    </row>
    <row r="438" ht="12.0" customHeight="1">
      <c r="I438" s="2"/>
      <c r="K438" s="2"/>
    </row>
    <row r="439" ht="12.0" customHeight="1">
      <c r="I439" s="2"/>
      <c r="K439" s="2"/>
    </row>
    <row r="440" ht="12.0" customHeight="1">
      <c r="I440" s="2"/>
      <c r="K440" s="2"/>
    </row>
    <row r="441" ht="12.0" customHeight="1">
      <c r="I441" s="2"/>
      <c r="K441" s="2"/>
    </row>
    <row r="442" ht="12.0" customHeight="1">
      <c r="I442" s="2"/>
      <c r="K442" s="2"/>
    </row>
    <row r="443" ht="12.0" customHeight="1">
      <c r="I443" s="2"/>
      <c r="K443" s="2"/>
    </row>
    <row r="444" ht="12.0" customHeight="1">
      <c r="I444" s="2"/>
      <c r="K444" s="2"/>
    </row>
    <row r="445" ht="12.0" customHeight="1">
      <c r="I445" s="2"/>
      <c r="K445" s="2"/>
    </row>
    <row r="446" ht="12.0" customHeight="1">
      <c r="I446" s="2"/>
      <c r="K446" s="2"/>
    </row>
    <row r="447" ht="12.0" customHeight="1">
      <c r="I447" s="2"/>
      <c r="K447" s="2"/>
    </row>
    <row r="448" ht="12.0" customHeight="1">
      <c r="I448" s="2"/>
      <c r="K448" s="2"/>
    </row>
    <row r="449" ht="12.0" customHeight="1">
      <c r="I449" s="2"/>
      <c r="K449" s="2"/>
    </row>
    <row r="450" ht="12.0" customHeight="1">
      <c r="I450" s="2"/>
      <c r="K450" s="2"/>
    </row>
    <row r="451" ht="12.0" customHeight="1">
      <c r="I451" s="2"/>
      <c r="K451" s="2"/>
    </row>
    <row r="452" ht="12.0" customHeight="1">
      <c r="I452" s="2"/>
      <c r="K452" s="2"/>
    </row>
    <row r="453" ht="12.0" customHeight="1">
      <c r="I453" s="2"/>
      <c r="K453" s="2"/>
    </row>
    <row r="454" ht="12.0" customHeight="1">
      <c r="I454" s="2"/>
      <c r="K454" s="2"/>
    </row>
    <row r="455" ht="12.0" customHeight="1">
      <c r="I455" s="2"/>
      <c r="K455" s="2"/>
    </row>
    <row r="456" ht="12.0" customHeight="1">
      <c r="I456" s="2"/>
      <c r="K456" s="2"/>
    </row>
    <row r="457" ht="12.0" customHeight="1">
      <c r="I457" s="2"/>
      <c r="K457" s="2"/>
    </row>
    <row r="458" ht="12.0" customHeight="1">
      <c r="I458" s="2"/>
      <c r="K458" s="2"/>
    </row>
    <row r="459" ht="12.0" customHeight="1">
      <c r="I459" s="2"/>
      <c r="K459" s="2"/>
    </row>
    <row r="460" ht="12.0" customHeight="1">
      <c r="I460" s="2"/>
      <c r="K460" s="2"/>
    </row>
    <row r="461" ht="12.0" customHeight="1">
      <c r="I461" s="2"/>
      <c r="K461" s="2"/>
    </row>
    <row r="462" ht="12.0" customHeight="1">
      <c r="I462" s="2"/>
      <c r="K462" s="2"/>
    </row>
    <row r="463" ht="12.0" customHeight="1">
      <c r="I463" s="2"/>
      <c r="K463" s="2"/>
    </row>
    <row r="464" ht="12.0" customHeight="1">
      <c r="I464" s="2"/>
      <c r="K464" s="2"/>
    </row>
    <row r="465" ht="12.0" customHeight="1">
      <c r="I465" s="2"/>
      <c r="K465" s="2"/>
    </row>
    <row r="466" ht="12.0" customHeight="1">
      <c r="I466" s="2"/>
      <c r="K466" s="2"/>
    </row>
    <row r="467" ht="12.0" customHeight="1">
      <c r="I467" s="2"/>
      <c r="K467" s="2"/>
    </row>
    <row r="468" ht="12.0" customHeight="1">
      <c r="I468" s="2"/>
      <c r="K468" s="2"/>
    </row>
    <row r="469" ht="12.0" customHeight="1">
      <c r="I469" s="2"/>
      <c r="K469" s="2"/>
    </row>
    <row r="470" ht="12.0" customHeight="1">
      <c r="I470" s="2"/>
      <c r="K470" s="2"/>
    </row>
    <row r="471" ht="12.0" customHeight="1">
      <c r="I471" s="2"/>
      <c r="K471" s="2"/>
    </row>
    <row r="472" ht="12.0" customHeight="1">
      <c r="I472" s="2"/>
      <c r="K472" s="2"/>
    </row>
    <row r="473" ht="12.0" customHeight="1">
      <c r="I473" s="2"/>
      <c r="K473" s="2"/>
    </row>
    <row r="474" ht="12.0" customHeight="1">
      <c r="I474" s="2"/>
      <c r="K474" s="2"/>
    </row>
    <row r="475" ht="12.0" customHeight="1">
      <c r="I475" s="2"/>
      <c r="K475" s="2"/>
    </row>
    <row r="476" ht="12.0" customHeight="1">
      <c r="I476" s="2"/>
      <c r="K476" s="2"/>
    </row>
    <row r="477" ht="12.0" customHeight="1">
      <c r="I477" s="2"/>
      <c r="K477" s="2"/>
    </row>
    <row r="478" ht="12.0" customHeight="1">
      <c r="I478" s="2"/>
      <c r="K478" s="2"/>
    </row>
    <row r="479" ht="12.0" customHeight="1">
      <c r="I479" s="2"/>
      <c r="K479" s="2"/>
    </row>
    <row r="480" ht="12.0" customHeight="1">
      <c r="I480" s="2"/>
      <c r="K480" s="2"/>
    </row>
    <row r="481" ht="12.0" customHeight="1">
      <c r="I481" s="2"/>
      <c r="K481" s="2"/>
    </row>
    <row r="482" ht="12.0" customHeight="1">
      <c r="I482" s="2"/>
      <c r="K482" s="2"/>
    </row>
    <row r="483" ht="12.0" customHeight="1">
      <c r="I483" s="2"/>
      <c r="K483" s="2"/>
    </row>
    <row r="484" ht="12.0" customHeight="1">
      <c r="I484" s="2"/>
      <c r="K484" s="2"/>
    </row>
    <row r="485" ht="12.0" customHeight="1">
      <c r="I485" s="2"/>
      <c r="K485" s="2"/>
    </row>
    <row r="486" ht="12.0" customHeight="1">
      <c r="I486" s="2"/>
      <c r="K486" s="2"/>
    </row>
    <row r="487" ht="12.0" customHeight="1">
      <c r="I487" s="2"/>
      <c r="K487" s="2"/>
    </row>
    <row r="488" ht="12.0" customHeight="1">
      <c r="I488" s="2"/>
      <c r="K488" s="2"/>
    </row>
    <row r="489" ht="12.0" customHeight="1">
      <c r="I489" s="2"/>
      <c r="K489" s="2"/>
    </row>
    <row r="490" ht="12.0" customHeight="1">
      <c r="I490" s="2"/>
      <c r="K490" s="2"/>
    </row>
    <row r="491" ht="12.0" customHeight="1">
      <c r="I491" s="2"/>
      <c r="K491" s="2"/>
    </row>
    <row r="492" ht="12.0" customHeight="1">
      <c r="I492" s="2"/>
      <c r="K492" s="2"/>
    </row>
    <row r="493" ht="12.0" customHeight="1">
      <c r="I493" s="2"/>
      <c r="K493" s="2"/>
    </row>
    <row r="494" ht="12.0" customHeight="1">
      <c r="I494" s="2"/>
      <c r="K494" s="2"/>
    </row>
    <row r="495" ht="12.0" customHeight="1">
      <c r="I495" s="2"/>
      <c r="K495" s="2"/>
    </row>
    <row r="496" ht="12.0" customHeight="1">
      <c r="I496" s="2"/>
      <c r="K496" s="2"/>
    </row>
    <row r="497" ht="12.0" customHeight="1">
      <c r="I497" s="2"/>
      <c r="K497" s="2"/>
    </row>
    <row r="498" ht="12.0" customHeight="1">
      <c r="I498" s="2"/>
      <c r="K498" s="2"/>
    </row>
    <row r="499" ht="12.0" customHeight="1">
      <c r="I499" s="2"/>
      <c r="K499" s="2"/>
    </row>
    <row r="500" ht="12.0" customHeight="1">
      <c r="I500" s="2"/>
      <c r="K500" s="2"/>
    </row>
    <row r="501" ht="12.0" customHeight="1">
      <c r="I501" s="2"/>
      <c r="K501" s="2"/>
    </row>
    <row r="502" ht="12.0" customHeight="1">
      <c r="I502" s="2"/>
      <c r="K502" s="2"/>
    </row>
    <row r="503" ht="12.0" customHeight="1">
      <c r="I503" s="2"/>
      <c r="K503" s="2"/>
    </row>
    <row r="504" ht="12.0" customHeight="1">
      <c r="I504" s="2"/>
      <c r="K504" s="2"/>
    </row>
    <row r="505" ht="12.0" customHeight="1">
      <c r="I505" s="2"/>
      <c r="K505" s="2"/>
    </row>
    <row r="506" ht="12.0" customHeight="1">
      <c r="I506" s="2"/>
      <c r="K506" s="2"/>
    </row>
    <row r="507" ht="12.0" customHeight="1">
      <c r="I507" s="2"/>
      <c r="K507" s="2"/>
    </row>
    <row r="508" ht="12.0" customHeight="1">
      <c r="I508" s="2"/>
      <c r="K508" s="2"/>
    </row>
    <row r="509" ht="12.0" customHeight="1">
      <c r="I509" s="2"/>
      <c r="K509" s="2"/>
    </row>
    <row r="510" ht="12.0" customHeight="1">
      <c r="I510" s="2"/>
      <c r="K510" s="2"/>
    </row>
    <row r="511" ht="12.0" customHeight="1">
      <c r="I511" s="2"/>
      <c r="K511" s="2"/>
    </row>
    <row r="512" ht="12.0" customHeight="1">
      <c r="I512" s="2"/>
      <c r="K512" s="2"/>
    </row>
    <row r="513" ht="12.0" customHeight="1">
      <c r="I513" s="2"/>
      <c r="K513" s="2"/>
    </row>
    <row r="514" ht="12.0" customHeight="1">
      <c r="I514" s="2"/>
      <c r="K514" s="2"/>
    </row>
    <row r="515" ht="12.0" customHeight="1">
      <c r="I515" s="2"/>
      <c r="K515" s="2"/>
    </row>
    <row r="516" ht="12.0" customHeight="1">
      <c r="I516" s="2"/>
      <c r="K516" s="2"/>
    </row>
    <row r="517" ht="12.0" customHeight="1">
      <c r="I517" s="2"/>
      <c r="K517" s="2"/>
    </row>
    <row r="518" ht="12.0" customHeight="1">
      <c r="I518" s="2"/>
      <c r="K518" s="2"/>
    </row>
    <row r="519" ht="12.0" customHeight="1">
      <c r="I519" s="2"/>
      <c r="K519" s="2"/>
    </row>
    <row r="520" ht="12.0" customHeight="1">
      <c r="I520" s="2"/>
      <c r="K520" s="2"/>
    </row>
    <row r="521" ht="12.0" customHeight="1">
      <c r="I521" s="2"/>
      <c r="K521" s="2"/>
    </row>
    <row r="522" ht="12.0" customHeight="1">
      <c r="I522" s="2"/>
      <c r="K522" s="2"/>
    </row>
    <row r="523" ht="12.0" customHeight="1">
      <c r="I523" s="2"/>
      <c r="K523" s="2"/>
    </row>
    <row r="524" ht="12.0" customHeight="1">
      <c r="I524" s="2"/>
      <c r="K524" s="2"/>
    </row>
    <row r="525" ht="12.0" customHeight="1">
      <c r="I525" s="2"/>
      <c r="K525" s="2"/>
    </row>
    <row r="526" ht="12.0" customHeight="1">
      <c r="I526" s="2"/>
      <c r="K526" s="2"/>
    </row>
    <row r="527" ht="12.0" customHeight="1">
      <c r="I527" s="2"/>
      <c r="K527" s="2"/>
    </row>
    <row r="528" ht="12.0" customHeight="1">
      <c r="I528" s="2"/>
      <c r="K528" s="2"/>
    </row>
    <row r="529" ht="12.0" customHeight="1">
      <c r="I529" s="2"/>
      <c r="K529" s="2"/>
    </row>
    <row r="530" ht="12.0" customHeight="1">
      <c r="I530" s="2"/>
      <c r="K530" s="2"/>
    </row>
    <row r="531" ht="12.0" customHeight="1">
      <c r="I531" s="2"/>
      <c r="K531" s="2"/>
    </row>
    <row r="532" ht="12.0" customHeight="1">
      <c r="I532" s="2"/>
      <c r="K532" s="2"/>
    </row>
    <row r="533" ht="12.0" customHeight="1">
      <c r="I533" s="2"/>
      <c r="K533" s="2"/>
    </row>
    <row r="534" ht="12.0" customHeight="1">
      <c r="I534" s="2"/>
      <c r="K534" s="2"/>
    </row>
    <row r="535" ht="12.0" customHeight="1">
      <c r="I535" s="2"/>
      <c r="K535" s="2"/>
    </row>
    <row r="536" ht="12.0" customHeight="1">
      <c r="I536" s="2"/>
      <c r="K536" s="2"/>
    </row>
    <row r="537" ht="12.0" customHeight="1">
      <c r="I537" s="2"/>
      <c r="K537" s="2"/>
    </row>
    <row r="538" ht="12.0" customHeight="1">
      <c r="I538" s="2"/>
      <c r="K538" s="2"/>
    </row>
    <row r="539" ht="12.0" customHeight="1">
      <c r="I539" s="2"/>
      <c r="K539" s="2"/>
    </row>
    <row r="540" ht="12.0" customHeight="1">
      <c r="I540" s="2"/>
      <c r="K540" s="2"/>
    </row>
    <row r="541" ht="12.0" customHeight="1">
      <c r="I541" s="2"/>
      <c r="K541" s="2"/>
    </row>
    <row r="542" ht="12.0" customHeight="1">
      <c r="I542" s="2"/>
      <c r="K542" s="2"/>
    </row>
    <row r="543" ht="12.0" customHeight="1">
      <c r="I543" s="2"/>
      <c r="K543" s="2"/>
    </row>
    <row r="544" ht="12.0" customHeight="1">
      <c r="I544" s="2"/>
      <c r="K544" s="2"/>
    </row>
    <row r="545" ht="12.0" customHeight="1">
      <c r="I545" s="2"/>
      <c r="K545" s="2"/>
    </row>
    <row r="546" ht="12.0" customHeight="1">
      <c r="I546" s="2"/>
      <c r="K546" s="2"/>
    </row>
    <row r="547" ht="12.0" customHeight="1">
      <c r="I547" s="2"/>
      <c r="K547" s="2"/>
    </row>
    <row r="548" ht="12.0" customHeight="1">
      <c r="I548" s="2"/>
      <c r="K548" s="2"/>
    </row>
    <row r="549" ht="12.0" customHeight="1">
      <c r="I549" s="2"/>
      <c r="K549" s="2"/>
    </row>
    <row r="550" ht="12.0" customHeight="1">
      <c r="I550" s="2"/>
      <c r="K550" s="2"/>
    </row>
    <row r="551" ht="12.0" customHeight="1">
      <c r="I551" s="2"/>
      <c r="K551" s="2"/>
    </row>
    <row r="552" ht="12.0" customHeight="1">
      <c r="I552" s="2"/>
      <c r="K552" s="2"/>
    </row>
    <row r="553" ht="12.0" customHeight="1">
      <c r="I553" s="2"/>
      <c r="K553" s="2"/>
    </row>
    <row r="554" ht="12.0" customHeight="1">
      <c r="I554" s="2"/>
      <c r="K554" s="2"/>
    </row>
    <row r="555" ht="12.0" customHeight="1">
      <c r="I555" s="2"/>
      <c r="K555" s="2"/>
    </row>
    <row r="556" ht="12.0" customHeight="1">
      <c r="I556" s="2"/>
      <c r="K556" s="2"/>
    </row>
    <row r="557" ht="12.0" customHeight="1">
      <c r="I557" s="2"/>
      <c r="K557" s="2"/>
    </row>
    <row r="558" ht="12.0" customHeight="1">
      <c r="I558" s="2"/>
      <c r="K558" s="2"/>
    </row>
    <row r="559" ht="12.0" customHeight="1">
      <c r="I559" s="2"/>
      <c r="K559" s="2"/>
    </row>
    <row r="560" ht="12.0" customHeight="1">
      <c r="I560" s="2"/>
      <c r="K560" s="2"/>
    </row>
    <row r="561" ht="12.0" customHeight="1">
      <c r="I561" s="2"/>
      <c r="K561" s="2"/>
    </row>
    <row r="562" ht="12.0" customHeight="1">
      <c r="I562" s="2"/>
      <c r="K562" s="2"/>
    </row>
    <row r="563" ht="12.0" customHeight="1">
      <c r="I563" s="2"/>
      <c r="K563" s="2"/>
    </row>
    <row r="564" ht="12.0" customHeight="1">
      <c r="I564" s="2"/>
      <c r="K564" s="2"/>
    </row>
    <row r="565" ht="12.0" customHeight="1">
      <c r="I565" s="2"/>
      <c r="K565" s="2"/>
    </row>
    <row r="566" ht="12.0" customHeight="1">
      <c r="I566" s="2"/>
      <c r="K566" s="2"/>
    </row>
    <row r="567" ht="12.0" customHeight="1">
      <c r="I567" s="2"/>
      <c r="K567" s="2"/>
    </row>
    <row r="568" ht="12.0" customHeight="1">
      <c r="I568" s="2"/>
      <c r="K568" s="2"/>
    </row>
    <row r="569" ht="12.0" customHeight="1">
      <c r="I569" s="2"/>
      <c r="K569" s="2"/>
    </row>
    <row r="570" ht="12.0" customHeight="1">
      <c r="I570" s="2"/>
      <c r="K570" s="2"/>
    </row>
    <row r="571" ht="12.0" customHeight="1">
      <c r="I571" s="2"/>
      <c r="K571" s="2"/>
    </row>
    <row r="572" ht="12.0" customHeight="1">
      <c r="I572" s="2"/>
      <c r="K572" s="2"/>
    </row>
    <row r="573" ht="12.0" customHeight="1">
      <c r="I573" s="2"/>
      <c r="K573" s="2"/>
    </row>
    <row r="574" ht="12.0" customHeight="1">
      <c r="I574" s="2"/>
      <c r="K574" s="2"/>
    </row>
    <row r="575" ht="12.0" customHeight="1">
      <c r="I575" s="2"/>
      <c r="K575" s="2"/>
    </row>
    <row r="576" ht="12.0" customHeight="1">
      <c r="I576" s="2"/>
      <c r="K576" s="2"/>
    </row>
    <row r="577" ht="12.0" customHeight="1">
      <c r="I577" s="2"/>
      <c r="K577" s="2"/>
    </row>
    <row r="578" ht="12.0" customHeight="1">
      <c r="I578" s="2"/>
      <c r="K578" s="2"/>
    </row>
    <row r="579" ht="12.0" customHeight="1">
      <c r="I579" s="2"/>
      <c r="K579" s="2"/>
    </row>
    <row r="580" ht="12.0" customHeight="1">
      <c r="I580" s="2"/>
      <c r="K580" s="2"/>
    </row>
    <row r="581" ht="12.0" customHeight="1">
      <c r="I581" s="2"/>
      <c r="K581" s="2"/>
    </row>
    <row r="582" ht="12.0" customHeight="1">
      <c r="I582" s="2"/>
      <c r="K582" s="2"/>
    </row>
    <row r="583" ht="12.0" customHeight="1">
      <c r="I583" s="2"/>
      <c r="K583" s="2"/>
    </row>
    <row r="584" ht="12.0" customHeight="1">
      <c r="I584" s="2"/>
      <c r="K584" s="2"/>
    </row>
    <row r="585" ht="12.0" customHeight="1">
      <c r="I585" s="2"/>
      <c r="K585" s="2"/>
    </row>
    <row r="586" ht="12.0" customHeight="1">
      <c r="I586" s="2"/>
      <c r="K586" s="2"/>
    </row>
    <row r="587" ht="12.0" customHeight="1">
      <c r="I587" s="2"/>
      <c r="K587" s="2"/>
    </row>
    <row r="588" ht="12.0" customHeight="1">
      <c r="I588" s="2"/>
      <c r="K588" s="2"/>
    </row>
    <row r="589" ht="12.0" customHeight="1">
      <c r="I589" s="2"/>
      <c r="K589" s="2"/>
    </row>
    <row r="590" ht="12.0" customHeight="1">
      <c r="I590" s="2"/>
      <c r="K590" s="2"/>
    </row>
    <row r="591" ht="12.0" customHeight="1">
      <c r="I591" s="2"/>
      <c r="K591" s="2"/>
    </row>
    <row r="592" ht="12.0" customHeight="1">
      <c r="I592" s="2"/>
      <c r="K592" s="2"/>
    </row>
    <row r="593" ht="12.0" customHeight="1">
      <c r="I593" s="2"/>
      <c r="K593" s="2"/>
    </row>
    <row r="594" ht="12.0" customHeight="1">
      <c r="I594" s="2"/>
      <c r="K594" s="2"/>
    </row>
    <row r="595" ht="12.0" customHeight="1">
      <c r="I595" s="2"/>
      <c r="K595" s="2"/>
    </row>
    <row r="596" ht="12.0" customHeight="1">
      <c r="I596" s="2"/>
      <c r="K596" s="2"/>
    </row>
    <row r="597" ht="12.0" customHeight="1">
      <c r="I597" s="2"/>
      <c r="K597" s="2"/>
    </row>
    <row r="598" ht="12.0" customHeight="1">
      <c r="I598" s="2"/>
      <c r="K598" s="2"/>
    </row>
    <row r="599" ht="12.0" customHeight="1">
      <c r="I599" s="2"/>
      <c r="K599" s="2"/>
    </row>
    <row r="600" ht="12.0" customHeight="1">
      <c r="I600" s="2"/>
      <c r="K600" s="2"/>
    </row>
    <row r="601" ht="12.0" customHeight="1">
      <c r="I601" s="2"/>
      <c r="K601" s="2"/>
    </row>
    <row r="602" ht="12.0" customHeight="1">
      <c r="I602" s="2"/>
      <c r="K602" s="2"/>
    </row>
    <row r="603" ht="12.0" customHeight="1">
      <c r="I603" s="2"/>
      <c r="K603" s="2"/>
    </row>
    <row r="604" ht="12.0" customHeight="1">
      <c r="I604" s="2"/>
      <c r="K604" s="2"/>
    </row>
    <row r="605" ht="12.0" customHeight="1">
      <c r="I605" s="2"/>
      <c r="K605" s="2"/>
    </row>
    <row r="606" ht="12.0" customHeight="1">
      <c r="I606" s="2"/>
      <c r="K606" s="2"/>
    </row>
    <row r="607" ht="12.0" customHeight="1">
      <c r="I607" s="2"/>
      <c r="K607" s="2"/>
    </row>
    <row r="608" ht="12.0" customHeight="1">
      <c r="I608" s="2"/>
      <c r="K608" s="2"/>
    </row>
    <row r="609" ht="12.0" customHeight="1">
      <c r="I609" s="2"/>
      <c r="K609" s="2"/>
    </row>
    <row r="610" ht="12.0" customHeight="1">
      <c r="I610" s="2"/>
      <c r="K610" s="2"/>
    </row>
    <row r="611" ht="12.0" customHeight="1">
      <c r="I611" s="2"/>
      <c r="K611" s="2"/>
    </row>
    <row r="612" ht="12.0" customHeight="1">
      <c r="I612" s="2"/>
      <c r="K612" s="2"/>
    </row>
    <row r="613" ht="12.0" customHeight="1">
      <c r="I613" s="2"/>
      <c r="K613" s="2"/>
    </row>
    <row r="614" ht="12.0" customHeight="1">
      <c r="I614" s="2"/>
      <c r="K614" s="2"/>
    </row>
    <row r="615" ht="12.0" customHeight="1">
      <c r="I615" s="2"/>
      <c r="K615" s="2"/>
    </row>
    <row r="616" ht="12.0" customHeight="1">
      <c r="I616" s="2"/>
      <c r="K616" s="2"/>
    </row>
    <row r="617" ht="12.0" customHeight="1">
      <c r="I617" s="2"/>
      <c r="K617" s="2"/>
    </row>
    <row r="618" ht="12.0" customHeight="1">
      <c r="I618" s="2"/>
      <c r="K618" s="2"/>
    </row>
    <row r="619" ht="12.0" customHeight="1">
      <c r="I619" s="2"/>
      <c r="K619" s="2"/>
    </row>
    <row r="620" ht="12.0" customHeight="1">
      <c r="I620" s="2"/>
      <c r="K620" s="2"/>
    </row>
    <row r="621" ht="12.0" customHeight="1">
      <c r="I621" s="2"/>
      <c r="K621" s="2"/>
    </row>
    <row r="622" ht="12.0" customHeight="1">
      <c r="I622" s="2"/>
      <c r="K622" s="2"/>
    </row>
    <row r="623" ht="12.0" customHeight="1">
      <c r="I623" s="2"/>
      <c r="K623" s="2"/>
    </row>
    <row r="624" ht="12.0" customHeight="1">
      <c r="I624" s="2"/>
      <c r="K624" s="2"/>
    </row>
    <row r="625" ht="12.0" customHeight="1">
      <c r="I625" s="2"/>
      <c r="K625" s="2"/>
    </row>
    <row r="626" ht="12.0" customHeight="1">
      <c r="I626" s="2"/>
      <c r="K626" s="2"/>
    </row>
    <row r="627" ht="12.0" customHeight="1">
      <c r="I627" s="2"/>
      <c r="K627" s="2"/>
    </row>
    <row r="628" ht="12.0" customHeight="1">
      <c r="I628" s="2"/>
      <c r="K628" s="2"/>
    </row>
    <row r="629" ht="12.0" customHeight="1">
      <c r="I629" s="2"/>
      <c r="K629" s="2"/>
    </row>
    <row r="630" ht="12.0" customHeight="1">
      <c r="I630" s="2"/>
      <c r="K630" s="2"/>
    </row>
    <row r="631" ht="12.0" customHeight="1">
      <c r="I631" s="2"/>
      <c r="K631" s="2"/>
    </row>
    <row r="632" ht="12.0" customHeight="1">
      <c r="I632" s="2"/>
      <c r="K632" s="2"/>
    </row>
    <row r="633" ht="12.0" customHeight="1">
      <c r="I633" s="2"/>
      <c r="K633" s="2"/>
    </row>
    <row r="634" ht="12.0" customHeight="1">
      <c r="I634" s="2"/>
      <c r="K634" s="2"/>
    </row>
    <row r="635" ht="12.0" customHeight="1">
      <c r="I635" s="2"/>
      <c r="K635" s="2"/>
    </row>
    <row r="636" ht="12.0" customHeight="1">
      <c r="I636" s="2"/>
      <c r="K636" s="2"/>
    </row>
    <row r="637" ht="12.0" customHeight="1">
      <c r="I637" s="2"/>
      <c r="K637" s="2"/>
    </row>
    <row r="638" ht="12.0" customHeight="1">
      <c r="I638" s="2"/>
      <c r="K638" s="2"/>
    </row>
    <row r="639" ht="12.0" customHeight="1">
      <c r="I639" s="2"/>
      <c r="K639" s="2"/>
    </row>
    <row r="640" ht="12.0" customHeight="1">
      <c r="I640" s="2"/>
      <c r="K640" s="2"/>
    </row>
    <row r="641" ht="12.0" customHeight="1">
      <c r="I641" s="2"/>
      <c r="K641" s="2"/>
    </row>
    <row r="642" ht="12.0" customHeight="1">
      <c r="I642" s="2"/>
      <c r="K642" s="2"/>
    </row>
    <row r="643" ht="12.0" customHeight="1">
      <c r="I643" s="2"/>
      <c r="K643" s="2"/>
    </row>
    <row r="644" ht="12.0" customHeight="1">
      <c r="I644" s="2"/>
      <c r="K644" s="2"/>
    </row>
    <row r="645" ht="12.0" customHeight="1">
      <c r="I645" s="2"/>
      <c r="K645" s="2"/>
    </row>
    <row r="646" ht="12.0" customHeight="1">
      <c r="I646" s="2"/>
      <c r="K646" s="2"/>
    </row>
    <row r="647" ht="12.0" customHeight="1">
      <c r="I647" s="2"/>
      <c r="K647" s="2"/>
    </row>
    <row r="648" ht="12.0" customHeight="1">
      <c r="I648" s="2"/>
      <c r="K648" s="2"/>
    </row>
    <row r="649" ht="12.0" customHeight="1">
      <c r="I649" s="2"/>
      <c r="K649" s="2"/>
    </row>
    <row r="650" ht="12.0" customHeight="1">
      <c r="I650" s="2"/>
      <c r="K650" s="2"/>
    </row>
    <row r="651" ht="12.0" customHeight="1">
      <c r="I651" s="2"/>
      <c r="K651" s="2"/>
    </row>
    <row r="652" ht="12.0" customHeight="1">
      <c r="I652" s="2"/>
      <c r="K652" s="2"/>
    </row>
    <row r="653" ht="12.0" customHeight="1">
      <c r="I653" s="2"/>
      <c r="K653" s="2"/>
    </row>
    <row r="654" ht="12.0" customHeight="1">
      <c r="I654" s="2"/>
      <c r="K654" s="2"/>
    </row>
    <row r="655" ht="12.0" customHeight="1">
      <c r="I655" s="2"/>
      <c r="K655" s="2"/>
    </row>
    <row r="656" ht="12.0" customHeight="1">
      <c r="I656" s="2"/>
      <c r="K656" s="2"/>
    </row>
    <row r="657" ht="12.0" customHeight="1">
      <c r="I657" s="2"/>
      <c r="K657" s="2"/>
    </row>
    <row r="658" ht="12.0" customHeight="1">
      <c r="I658" s="2"/>
      <c r="K658" s="2"/>
    </row>
    <row r="659" ht="12.0" customHeight="1">
      <c r="I659" s="2"/>
      <c r="K659" s="2"/>
    </row>
    <row r="660" ht="12.0" customHeight="1">
      <c r="I660" s="2"/>
      <c r="K660" s="2"/>
    </row>
    <row r="661" ht="12.0" customHeight="1">
      <c r="I661" s="2"/>
      <c r="K661" s="2"/>
    </row>
    <row r="662" ht="12.0" customHeight="1">
      <c r="I662" s="2"/>
      <c r="K662" s="2"/>
    </row>
    <row r="663" ht="12.0" customHeight="1">
      <c r="I663" s="2"/>
      <c r="K663" s="2"/>
    </row>
    <row r="664" ht="12.0" customHeight="1">
      <c r="I664" s="2"/>
      <c r="K664" s="2"/>
    </row>
    <row r="665" ht="12.0" customHeight="1">
      <c r="I665" s="2"/>
      <c r="K665" s="2"/>
    </row>
    <row r="666" ht="12.0" customHeight="1">
      <c r="I666" s="2"/>
      <c r="K666" s="2"/>
    </row>
    <row r="667" ht="12.0" customHeight="1">
      <c r="I667" s="2"/>
      <c r="K667" s="2"/>
    </row>
    <row r="668" ht="12.0" customHeight="1">
      <c r="I668" s="2"/>
      <c r="K668" s="2"/>
    </row>
    <row r="669" ht="12.0" customHeight="1">
      <c r="I669" s="2"/>
      <c r="K669" s="2"/>
    </row>
    <row r="670" ht="12.0" customHeight="1">
      <c r="I670" s="2"/>
      <c r="K670" s="2"/>
    </row>
    <row r="671" ht="12.0" customHeight="1">
      <c r="I671" s="2"/>
      <c r="K671" s="2"/>
    </row>
    <row r="672" ht="12.0" customHeight="1">
      <c r="I672" s="2"/>
      <c r="K672" s="2"/>
    </row>
    <row r="673" ht="12.0" customHeight="1">
      <c r="I673" s="2"/>
      <c r="K673" s="2"/>
    </row>
    <row r="674" ht="12.0" customHeight="1">
      <c r="I674" s="2"/>
      <c r="K674" s="2"/>
    </row>
    <row r="675" ht="12.0" customHeight="1">
      <c r="I675" s="2"/>
      <c r="K675" s="2"/>
    </row>
    <row r="676" ht="12.0" customHeight="1">
      <c r="I676" s="2"/>
      <c r="K676" s="2"/>
    </row>
    <row r="677" ht="12.0" customHeight="1">
      <c r="I677" s="2"/>
      <c r="K677" s="2"/>
    </row>
    <row r="678" ht="12.0" customHeight="1">
      <c r="I678" s="2"/>
      <c r="K678" s="2"/>
    </row>
    <row r="679" ht="12.0" customHeight="1">
      <c r="I679" s="2"/>
      <c r="K679" s="2"/>
    </row>
    <row r="680" ht="12.0" customHeight="1">
      <c r="I680" s="2"/>
      <c r="K680" s="2"/>
    </row>
    <row r="681" ht="12.0" customHeight="1">
      <c r="I681" s="2"/>
      <c r="K681" s="2"/>
    </row>
    <row r="682" ht="12.0" customHeight="1">
      <c r="I682" s="2"/>
      <c r="K682" s="2"/>
    </row>
    <row r="683" ht="12.0" customHeight="1">
      <c r="I683" s="2"/>
      <c r="K683" s="2"/>
    </row>
    <row r="684" ht="12.0" customHeight="1">
      <c r="I684" s="2"/>
      <c r="K684" s="2"/>
    </row>
    <row r="685" ht="12.0" customHeight="1">
      <c r="I685" s="2"/>
      <c r="K685" s="2"/>
    </row>
    <row r="686" ht="12.0" customHeight="1">
      <c r="I686" s="2"/>
      <c r="K686" s="2"/>
    </row>
    <row r="687" ht="12.0" customHeight="1">
      <c r="I687" s="2"/>
      <c r="K687" s="2"/>
    </row>
    <row r="688" ht="12.0" customHeight="1">
      <c r="I688" s="2"/>
      <c r="K688" s="2"/>
    </row>
    <row r="689" ht="12.0" customHeight="1">
      <c r="I689" s="2"/>
      <c r="K689" s="2"/>
    </row>
    <row r="690" ht="12.0" customHeight="1">
      <c r="I690" s="2"/>
      <c r="K690" s="2"/>
    </row>
    <row r="691" ht="12.0" customHeight="1">
      <c r="I691" s="2"/>
      <c r="K691" s="2"/>
    </row>
    <row r="692" ht="12.0" customHeight="1">
      <c r="I692" s="2"/>
      <c r="K692" s="2"/>
    </row>
    <row r="693" ht="12.0" customHeight="1">
      <c r="I693" s="2"/>
      <c r="K693" s="2"/>
    </row>
    <row r="694" ht="12.0" customHeight="1">
      <c r="I694" s="2"/>
      <c r="K694" s="2"/>
    </row>
    <row r="695" ht="12.0" customHeight="1">
      <c r="I695" s="2"/>
      <c r="K695" s="2"/>
    </row>
    <row r="696" ht="12.0" customHeight="1">
      <c r="I696" s="2"/>
      <c r="K696" s="2"/>
    </row>
    <row r="697" ht="12.0" customHeight="1">
      <c r="I697" s="2"/>
      <c r="K697" s="2"/>
    </row>
    <row r="698" ht="12.0" customHeight="1">
      <c r="I698" s="2"/>
      <c r="K698" s="2"/>
    </row>
    <row r="699" ht="12.0" customHeight="1">
      <c r="I699" s="2"/>
      <c r="K699" s="2"/>
    </row>
    <row r="700" ht="12.0" customHeight="1">
      <c r="I700" s="2"/>
      <c r="K700" s="2"/>
    </row>
    <row r="701" ht="12.0" customHeight="1">
      <c r="I701" s="2"/>
      <c r="K701" s="2"/>
    </row>
    <row r="702" ht="12.0" customHeight="1">
      <c r="I702" s="2"/>
      <c r="K702" s="2"/>
    </row>
    <row r="703" ht="12.0" customHeight="1">
      <c r="I703" s="2"/>
      <c r="K703" s="2"/>
    </row>
    <row r="704" ht="12.0" customHeight="1">
      <c r="I704" s="2"/>
      <c r="K704" s="2"/>
    </row>
    <row r="705" ht="12.0" customHeight="1">
      <c r="I705" s="2"/>
      <c r="K705" s="2"/>
    </row>
    <row r="706" ht="12.0" customHeight="1">
      <c r="I706" s="2"/>
      <c r="K706" s="2"/>
    </row>
    <row r="707" ht="12.0" customHeight="1">
      <c r="I707" s="2"/>
      <c r="K707" s="2"/>
    </row>
    <row r="708" ht="12.0" customHeight="1">
      <c r="I708" s="2"/>
      <c r="K708" s="2"/>
    </row>
    <row r="709" ht="12.0" customHeight="1">
      <c r="I709" s="2"/>
      <c r="K709" s="2"/>
    </row>
    <row r="710" ht="12.0" customHeight="1">
      <c r="I710" s="2"/>
      <c r="K710" s="2"/>
    </row>
    <row r="711" ht="12.0" customHeight="1">
      <c r="I711" s="2"/>
      <c r="K711" s="2"/>
    </row>
    <row r="712" ht="12.0" customHeight="1">
      <c r="I712" s="2"/>
      <c r="K712" s="2"/>
    </row>
    <row r="713" ht="12.0" customHeight="1">
      <c r="I713" s="2"/>
      <c r="K713" s="2"/>
    </row>
    <row r="714" ht="12.0" customHeight="1">
      <c r="I714" s="2"/>
      <c r="K714" s="2"/>
    </row>
    <row r="715" ht="12.0" customHeight="1">
      <c r="I715" s="2"/>
      <c r="K715" s="2"/>
    </row>
    <row r="716" ht="12.0" customHeight="1">
      <c r="I716" s="2"/>
      <c r="K716" s="2"/>
    </row>
    <row r="717" ht="12.0" customHeight="1">
      <c r="I717" s="2"/>
      <c r="K717" s="2"/>
    </row>
    <row r="718" ht="12.0" customHeight="1">
      <c r="I718" s="2"/>
      <c r="K718" s="2"/>
    </row>
    <row r="719" ht="12.0" customHeight="1">
      <c r="I719" s="2"/>
      <c r="K719" s="2"/>
    </row>
    <row r="720" ht="12.0" customHeight="1">
      <c r="I720" s="2"/>
      <c r="K720" s="2"/>
    </row>
    <row r="721" ht="12.0" customHeight="1">
      <c r="I721" s="2"/>
      <c r="K721" s="2"/>
    </row>
    <row r="722" ht="12.0" customHeight="1">
      <c r="I722" s="2"/>
      <c r="K722" s="2"/>
    </row>
    <row r="723" ht="12.0" customHeight="1">
      <c r="I723" s="2"/>
      <c r="K723" s="2"/>
    </row>
    <row r="724" ht="12.0" customHeight="1">
      <c r="I724" s="2"/>
      <c r="K724" s="2"/>
    </row>
    <row r="725" ht="12.0" customHeight="1">
      <c r="I725" s="2"/>
      <c r="K725" s="2"/>
    </row>
    <row r="726" ht="12.0" customHeight="1">
      <c r="I726" s="2"/>
      <c r="K726" s="2"/>
    </row>
    <row r="727" ht="12.0" customHeight="1">
      <c r="I727" s="2"/>
      <c r="K727" s="2"/>
    </row>
    <row r="728" ht="12.0" customHeight="1">
      <c r="I728" s="2"/>
      <c r="K728" s="2"/>
    </row>
    <row r="729" ht="12.0" customHeight="1">
      <c r="I729" s="2"/>
      <c r="K729" s="2"/>
    </row>
    <row r="730" ht="12.0" customHeight="1">
      <c r="I730" s="2"/>
      <c r="K730" s="2"/>
    </row>
    <row r="731" ht="12.0" customHeight="1">
      <c r="I731" s="2"/>
      <c r="K731" s="2"/>
    </row>
    <row r="732" ht="12.0" customHeight="1">
      <c r="I732" s="2"/>
      <c r="K732" s="2"/>
    </row>
    <row r="733" ht="12.0" customHeight="1">
      <c r="I733" s="2"/>
      <c r="K733" s="2"/>
    </row>
    <row r="734" ht="12.0" customHeight="1">
      <c r="I734" s="2"/>
      <c r="K734" s="2"/>
    </row>
    <row r="735" ht="12.0" customHeight="1">
      <c r="I735" s="2"/>
      <c r="K735" s="2"/>
    </row>
    <row r="736" ht="12.0" customHeight="1">
      <c r="I736" s="2"/>
      <c r="K736" s="2"/>
    </row>
    <row r="737" ht="12.0" customHeight="1">
      <c r="I737" s="2"/>
      <c r="K737" s="2"/>
    </row>
    <row r="738" ht="12.0" customHeight="1">
      <c r="I738" s="2"/>
      <c r="K738" s="2"/>
    </row>
    <row r="739" ht="12.0" customHeight="1">
      <c r="I739" s="2"/>
      <c r="K739" s="2"/>
    </row>
    <row r="740" ht="12.0" customHeight="1">
      <c r="I740" s="2"/>
      <c r="K740" s="2"/>
    </row>
    <row r="741" ht="12.0" customHeight="1">
      <c r="I741" s="2"/>
      <c r="K741" s="2"/>
    </row>
    <row r="742" ht="12.0" customHeight="1">
      <c r="I742" s="2"/>
      <c r="K742" s="2"/>
    </row>
    <row r="743" ht="12.0" customHeight="1">
      <c r="I743" s="2"/>
      <c r="K743" s="2"/>
    </row>
    <row r="744" ht="12.0" customHeight="1">
      <c r="I744" s="2"/>
      <c r="K744" s="2"/>
    </row>
    <row r="745" ht="12.0" customHeight="1">
      <c r="I745" s="2"/>
      <c r="K745" s="2"/>
    </row>
    <row r="746" ht="12.0" customHeight="1">
      <c r="I746" s="2"/>
      <c r="K746" s="2"/>
    </row>
    <row r="747" ht="12.0" customHeight="1">
      <c r="I747" s="2"/>
      <c r="K747" s="2"/>
    </row>
    <row r="748" ht="12.0" customHeight="1">
      <c r="I748" s="2"/>
      <c r="K748" s="2"/>
    </row>
    <row r="749" ht="12.0" customHeight="1">
      <c r="I749" s="2"/>
      <c r="K749" s="2"/>
    </row>
    <row r="750" ht="12.0" customHeight="1">
      <c r="I750" s="2"/>
      <c r="K750" s="2"/>
    </row>
    <row r="751" ht="12.0" customHeight="1">
      <c r="I751" s="2"/>
      <c r="K751" s="2"/>
    </row>
    <row r="752" ht="12.0" customHeight="1">
      <c r="I752" s="2"/>
      <c r="K752" s="2"/>
    </row>
    <row r="753" ht="12.0" customHeight="1">
      <c r="I753" s="2"/>
      <c r="K753" s="2"/>
    </row>
    <row r="754" ht="12.0" customHeight="1">
      <c r="I754" s="2"/>
      <c r="K754" s="2"/>
    </row>
    <row r="755" ht="12.0" customHeight="1">
      <c r="I755" s="2"/>
      <c r="K755" s="2"/>
    </row>
    <row r="756" ht="12.0" customHeight="1">
      <c r="I756" s="2"/>
      <c r="K756" s="2"/>
    </row>
    <row r="757" ht="12.0" customHeight="1">
      <c r="I757" s="2"/>
      <c r="K757" s="2"/>
    </row>
    <row r="758" ht="12.0" customHeight="1">
      <c r="I758" s="2"/>
      <c r="K758" s="2"/>
    </row>
    <row r="759" ht="12.0" customHeight="1">
      <c r="I759" s="2"/>
      <c r="K759" s="2"/>
    </row>
    <row r="760" ht="12.0" customHeight="1">
      <c r="I760" s="2"/>
      <c r="K760" s="2"/>
    </row>
    <row r="761" ht="12.0" customHeight="1">
      <c r="I761" s="2"/>
      <c r="K761" s="2"/>
    </row>
    <row r="762" ht="12.0" customHeight="1">
      <c r="I762" s="2"/>
      <c r="K762" s="2"/>
    </row>
    <row r="763" ht="12.0" customHeight="1">
      <c r="I763" s="2"/>
      <c r="K763" s="2"/>
    </row>
    <row r="764" ht="12.0" customHeight="1">
      <c r="I764" s="2"/>
      <c r="K764" s="2"/>
    </row>
    <row r="765" ht="12.0" customHeight="1">
      <c r="I765" s="2"/>
      <c r="K765" s="2"/>
    </row>
    <row r="766" ht="12.0" customHeight="1">
      <c r="I766" s="2"/>
      <c r="K766" s="2"/>
    </row>
    <row r="767" ht="12.0" customHeight="1">
      <c r="I767" s="2"/>
      <c r="K767" s="2"/>
    </row>
    <row r="768" ht="12.0" customHeight="1">
      <c r="I768" s="2"/>
      <c r="K768" s="2"/>
    </row>
    <row r="769" ht="12.0" customHeight="1">
      <c r="I769" s="2"/>
      <c r="K769" s="2"/>
    </row>
    <row r="770" ht="12.0" customHeight="1">
      <c r="I770" s="2"/>
      <c r="K770" s="2"/>
    </row>
    <row r="771" ht="12.0" customHeight="1">
      <c r="I771" s="2"/>
      <c r="K771" s="2"/>
    </row>
    <row r="772" ht="12.0" customHeight="1">
      <c r="I772" s="2"/>
      <c r="K772" s="2"/>
    </row>
    <row r="773" ht="12.0" customHeight="1">
      <c r="I773" s="2"/>
      <c r="K773" s="2"/>
    </row>
    <row r="774" ht="12.0" customHeight="1">
      <c r="I774" s="2"/>
      <c r="K774" s="2"/>
    </row>
    <row r="775" ht="12.0" customHeight="1">
      <c r="I775" s="2"/>
      <c r="K775" s="2"/>
    </row>
    <row r="776" ht="12.0" customHeight="1">
      <c r="I776" s="2"/>
      <c r="K776" s="2"/>
    </row>
    <row r="777" ht="12.0" customHeight="1">
      <c r="I777" s="2"/>
      <c r="K777" s="2"/>
    </row>
    <row r="778" ht="12.0" customHeight="1">
      <c r="I778" s="2"/>
      <c r="K778" s="2"/>
    </row>
    <row r="779" ht="12.0" customHeight="1">
      <c r="I779" s="2"/>
      <c r="K779" s="2"/>
    </row>
    <row r="780" ht="12.0" customHeight="1">
      <c r="I780" s="2"/>
      <c r="K780" s="2"/>
    </row>
    <row r="781" ht="12.0" customHeight="1">
      <c r="I781" s="2"/>
      <c r="K781" s="2"/>
    </row>
    <row r="782" ht="12.0" customHeight="1">
      <c r="I782" s="2"/>
      <c r="K782" s="2"/>
    </row>
    <row r="783" ht="12.0" customHeight="1">
      <c r="I783" s="2"/>
      <c r="K783" s="2"/>
    </row>
    <row r="784" ht="12.0" customHeight="1">
      <c r="I784" s="2"/>
      <c r="K784" s="2"/>
    </row>
    <row r="785" ht="12.0" customHeight="1">
      <c r="I785" s="2"/>
      <c r="K785" s="2"/>
    </row>
    <row r="786" ht="12.0" customHeight="1">
      <c r="I786" s="2"/>
      <c r="K786" s="2"/>
    </row>
    <row r="787" ht="12.0" customHeight="1">
      <c r="I787" s="2"/>
      <c r="K787" s="2"/>
    </row>
    <row r="788" ht="12.0" customHeight="1">
      <c r="I788" s="2"/>
      <c r="K788" s="2"/>
    </row>
    <row r="789" ht="12.0" customHeight="1">
      <c r="I789" s="2"/>
      <c r="K789" s="2"/>
    </row>
    <row r="790" ht="12.0" customHeight="1">
      <c r="I790" s="2"/>
      <c r="K790" s="2"/>
    </row>
    <row r="791" ht="12.0" customHeight="1">
      <c r="I791" s="2"/>
      <c r="K791" s="2"/>
    </row>
    <row r="792" ht="12.0" customHeight="1">
      <c r="I792" s="2"/>
      <c r="K792" s="2"/>
    </row>
    <row r="793" ht="12.0" customHeight="1">
      <c r="I793" s="2"/>
      <c r="K793" s="2"/>
    </row>
    <row r="794" ht="12.0" customHeight="1">
      <c r="I794" s="2"/>
      <c r="K794" s="2"/>
    </row>
    <row r="795" ht="12.0" customHeight="1">
      <c r="I795" s="2"/>
      <c r="K795" s="2"/>
    </row>
    <row r="796" ht="12.0" customHeight="1">
      <c r="I796" s="2"/>
      <c r="K796" s="2"/>
    </row>
    <row r="797" ht="12.0" customHeight="1">
      <c r="I797" s="2"/>
      <c r="K797" s="2"/>
    </row>
    <row r="798" ht="12.0" customHeight="1">
      <c r="I798" s="2"/>
      <c r="K798" s="2"/>
    </row>
    <row r="799" ht="12.0" customHeight="1">
      <c r="I799" s="2"/>
      <c r="K799" s="2"/>
    </row>
    <row r="800" ht="12.0" customHeight="1">
      <c r="I800" s="2"/>
      <c r="K800" s="2"/>
    </row>
    <row r="801" ht="12.0" customHeight="1">
      <c r="I801" s="2"/>
      <c r="K801" s="2"/>
    </row>
    <row r="802" ht="12.0" customHeight="1">
      <c r="I802" s="2"/>
      <c r="K802" s="2"/>
    </row>
    <row r="803" ht="12.0" customHeight="1">
      <c r="I803" s="2"/>
      <c r="K803" s="2"/>
    </row>
    <row r="804" ht="12.0" customHeight="1">
      <c r="I804" s="2"/>
      <c r="K804" s="2"/>
    </row>
    <row r="805" ht="12.0" customHeight="1">
      <c r="I805" s="2"/>
      <c r="K805" s="2"/>
    </row>
    <row r="806" ht="12.0" customHeight="1">
      <c r="I806" s="2"/>
      <c r="K806" s="2"/>
    </row>
    <row r="807" ht="12.0" customHeight="1">
      <c r="I807" s="2"/>
      <c r="K807" s="2"/>
    </row>
    <row r="808" ht="12.0" customHeight="1">
      <c r="I808" s="2"/>
      <c r="K808" s="2"/>
    </row>
    <row r="809" ht="12.0" customHeight="1">
      <c r="I809" s="2"/>
      <c r="K809" s="2"/>
    </row>
    <row r="810" ht="12.0" customHeight="1">
      <c r="I810" s="2"/>
      <c r="K810" s="2"/>
    </row>
    <row r="811" ht="12.0" customHeight="1">
      <c r="I811" s="2"/>
      <c r="K811" s="2"/>
    </row>
    <row r="812" ht="12.0" customHeight="1">
      <c r="I812" s="2"/>
      <c r="K812" s="2"/>
    </row>
    <row r="813" ht="12.0" customHeight="1">
      <c r="I813" s="2"/>
      <c r="K813" s="2"/>
    </row>
    <row r="814" ht="12.0" customHeight="1">
      <c r="I814" s="2"/>
      <c r="K814" s="2"/>
    </row>
    <row r="815" ht="12.0" customHeight="1">
      <c r="I815" s="2"/>
      <c r="K815" s="2"/>
    </row>
    <row r="816" ht="12.0" customHeight="1">
      <c r="I816" s="2"/>
      <c r="K816" s="2"/>
    </row>
    <row r="817" ht="12.0" customHeight="1">
      <c r="I817" s="2"/>
      <c r="K817" s="2"/>
    </row>
    <row r="818" ht="12.0" customHeight="1">
      <c r="I818" s="2"/>
      <c r="K818" s="2"/>
    </row>
    <row r="819" ht="12.0" customHeight="1">
      <c r="I819" s="2"/>
      <c r="K819" s="2"/>
    </row>
    <row r="820" ht="12.0" customHeight="1">
      <c r="I820" s="2"/>
      <c r="K820" s="2"/>
    </row>
    <row r="821" ht="12.0" customHeight="1">
      <c r="I821" s="2"/>
      <c r="K821" s="2"/>
    </row>
    <row r="822" ht="12.0" customHeight="1">
      <c r="I822" s="2"/>
      <c r="K822" s="2"/>
    </row>
    <row r="823" ht="12.0" customHeight="1">
      <c r="I823" s="2"/>
      <c r="K823" s="2"/>
    </row>
    <row r="824" ht="12.0" customHeight="1">
      <c r="I824" s="2"/>
      <c r="K824" s="2"/>
    </row>
    <row r="825" ht="12.0" customHeight="1">
      <c r="I825" s="2"/>
      <c r="K825" s="2"/>
    </row>
    <row r="826" ht="12.0" customHeight="1">
      <c r="I826" s="2"/>
      <c r="K826" s="2"/>
    </row>
    <row r="827" ht="12.0" customHeight="1">
      <c r="I827" s="2"/>
      <c r="K827" s="2"/>
    </row>
    <row r="828" ht="12.0" customHeight="1">
      <c r="I828" s="2"/>
      <c r="K828" s="2"/>
    </row>
    <row r="829" ht="12.0" customHeight="1">
      <c r="I829" s="2"/>
      <c r="K829" s="2"/>
    </row>
    <row r="830" ht="12.0" customHeight="1">
      <c r="I830" s="2"/>
      <c r="K830" s="2"/>
    </row>
    <row r="831" ht="12.0" customHeight="1">
      <c r="I831" s="2"/>
      <c r="K831" s="2"/>
    </row>
    <row r="832" ht="12.0" customHeight="1">
      <c r="I832" s="2"/>
      <c r="K832" s="2"/>
    </row>
    <row r="833" ht="12.0" customHeight="1">
      <c r="I833" s="2"/>
      <c r="K833" s="2"/>
    </row>
    <row r="834" ht="12.0" customHeight="1">
      <c r="I834" s="2"/>
      <c r="K834" s="2"/>
    </row>
    <row r="835" ht="12.0" customHeight="1">
      <c r="I835" s="2"/>
      <c r="K835" s="2"/>
    </row>
    <row r="836" ht="12.0" customHeight="1">
      <c r="I836" s="2"/>
      <c r="K836" s="2"/>
    </row>
    <row r="837" ht="12.0" customHeight="1">
      <c r="I837" s="2"/>
      <c r="K837" s="2"/>
    </row>
    <row r="838" ht="12.0" customHeight="1">
      <c r="I838" s="2"/>
      <c r="K838" s="2"/>
    </row>
    <row r="839" ht="12.0" customHeight="1">
      <c r="I839" s="2"/>
      <c r="K839" s="2"/>
    </row>
    <row r="840" ht="12.0" customHeight="1">
      <c r="I840" s="2"/>
      <c r="K840" s="2"/>
    </row>
    <row r="841" ht="12.0" customHeight="1">
      <c r="I841" s="2"/>
      <c r="K841" s="2"/>
    </row>
    <row r="842" ht="12.0" customHeight="1">
      <c r="I842" s="2"/>
      <c r="K842" s="2"/>
    </row>
    <row r="843" ht="12.0" customHeight="1">
      <c r="I843" s="2"/>
      <c r="K843" s="2"/>
    </row>
    <row r="844" ht="12.0" customHeight="1">
      <c r="I844" s="2"/>
      <c r="K844" s="2"/>
    </row>
    <row r="845" ht="12.0" customHeight="1">
      <c r="I845" s="2"/>
      <c r="K845" s="2"/>
    </row>
    <row r="846" ht="12.0" customHeight="1">
      <c r="I846" s="2"/>
      <c r="K846" s="2"/>
    </row>
    <row r="847" ht="12.0" customHeight="1">
      <c r="I847" s="2"/>
      <c r="K847" s="2"/>
    </row>
    <row r="848" ht="12.0" customHeight="1">
      <c r="I848" s="2"/>
      <c r="K848" s="2"/>
    </row>
    <row r="849" ht="12.0" customHeight="1">
      <c r="I849" s="2"/>
      <c r="K849" s="2"/>
    </row>
    <row r="850" ht="12.0" customHeight="1">
      <c r="I850" s="2"/>
      <c r="K850" s="2"/>
    </row>
    <row r="851" ht="12.0" customHeight="1">
      <c r="I851" s="2"/>
      <c r="K851" s="2"/>
    </row>
    <row r="852" ht="12.0" customHeight="1">
      <c r="I852" s="2"/>
      <c r="K852" s="2"/>
    </row>
    <row r="853" ht="12.0" customHeight="1">
      <c r="I853" s="2"/>
      <c r="K853" s="2"/>
    </row>
    <row r="854" ht="12.0" customHeight="1">
      <c r="I854" s="2"/>
      <c r="K854" s="2"/>
    </row>
    <row r="855" ht="12.0" customHeight="1">
      <c r="I855" s="2"/>
      <c r="K855" s="2"/>
    </row>
    <row r="856" ht="12.0" customHeight="1">
      <c r="I856" s="2"/>
      <c r="K856" s="2"/>
    </row>
    <row r="857" ht="12.0" customHeight="1">
      <c r="I857" s="2"/>
      <c r="K857" s="2"/>
    </row>
    <row r="858" ht="12.0" customHeight="1">
      <c r="I858" s="2"/>
      <c r="K858" s="2"/>
    </row>
    <row r="859" ht="12.0" customHeight="1">
      <c r="I859" s="2"/>
      <c r="K859" s="2"/>
    </row>
    <row r="860" ht="12.0" customHeight="1">
      <c r="I860" s="2"/>
      <c r="K860" s="2"/>
    </row>
    <row r="861" ht="12.0" customHeight="1">
      <c r="I861" s="2"/>
      <c r="K861" s="2"/>
    </row>
    <row r="862" ht="12.0" customHeight="1">
      <c r="I862" s="2"/>
      <c r="K862" s="2"/>
    </row>
    <row r="863" ht="12.0" customHeight="1">
      <c r="I863" s="2"/>
      <c r="K863" s="2"/>
    </row>
    <row r="864" ht="12.0" customHeight="1">
      <c r="I864" s="2"/>
      <c r="K864" s="2"/>
    </row>
    <row r="865" ht="12.0" customHeight="1">
      <c r="I865" s="2"/>
      <c r="K865" s="2"/>
    </row>
    <row r="866" ht="12.0" customHeight="1">
      <c r="I866" s="2"/>
      <c r="K866" s="2"/>
    </row>
    <row r="867" ht="12.0" customHeight="1">
      <c r="I867" s="2"/>
      <c r="K867" s="2"/>
    </row>
    <row r="868" ht="12.0" customHeight="1">
      <c r="I868" s="2"/>
      <c r="K868" s="2"/>
    </row>
    <row r="869" ht="12.0" customHeight="1">
      <c r="I869" s="2"/>
      <c r="K869" s="2"/>
    </row>
    <row r="870" ht="12.0" customHeight="1">
      <c r="I870" s="2"/>
      <c r="K870" s="2"/>
    </row>
    <row r="871" ht="12.0" customHeight="1">
      <c r="I871" s="2"/>
      <c r="K871" s="2"/>
    </row>
    <row r="872" ht="12.0" customHeight="1">
      <c r="I872" s="2"/>
      <c r="K872" s="2"/>
    </row>
    <row r="873" ht="12.0" customHeight="1">
      <c r="I873" s="2"/>
      <c r="K873" s="2"/>
    </row>
    <row r="874" ht="12.0" customHeight="1">
      <c r="I874" s="2"/>
      <c r="K874" s="2"/>
    </row>
    <row r="875" ht="12.0" customHeight="1">
      <c r="I875" s="2"/>
      <c r="K875" s="2"/>
    </row>
    <row r="876" ht="12.0" customHeight="1">
      <c r="I876" s="2"/>
      <c r="K876" s="2"/>
    </row>
    <row r="877" ht="12.0" customHeight="1">
      <c r="I877" s="2"/>
      <c r="K877" s="2"/>
    </row>
    <row r="878" ht="12.0" customHeight="1">
      <c r="I878" s="2"/>
      <c r="K878" s="2"/>
    </row>
    <row r="879" ht="12.0" customHeight="1">
      <c r="I879" s="2"/>
      <c r="K879" s="2"/>
    </row>
    <row r="880" ht="12.0" customHeight="1">
      <c r="I880" s="2"/>
      <c r="K880" s="2"/>
    </row>
    <row r="881" ht="12.0" customHeight="1">
      <c r="I881" s="2"/>
      <c r="K881" s="2"/>
    </row>
    <row r="882" ht="12.0" customHeight="1">
      <c r="I882" s="2"/>
      <c r="K882" s="2"/>
    </row>
    <row r="883" ht="12.0" customHeight="1">
      <c r="I883" s="2"/>
      <c r="K883" s="2"/>
    </row>
    <row r="884" ht="12.0" customHeight="1">
      <c r="I884" s="2"/>
      <c r="K884" s="2"/>
    </row>
    <row r="885" ht="12.0" customHeight="1">
      <c r="I885" s="2"/>
      <c r="K885" s="2"/>
    </row>
    <row r="886" ht="12.0" customHeight="1">
      <c r="I886" s="2"/>
      <c r="K886" s="2"/>
    </row>
    <row r="887" ht="12.0" customHeight="1">
      <c r="I887" s="2"/>
      <c r="K887" s="2"/>
    </row>
    <row r="888" ht="12.0" customHeight="1">
      <c r="I888" s="2"/>
      <c r="K888" s="2"/>
    </row>
    <row r="889" ht="12.0" customHeight="1">
      <c r="I889" s="2"/>
      <c r="K889" s="2"/>
    </row>
    <row r="890" ht="12.0" customHeight="1">
      <c r="I890" s="2"/>
      <c r="K890" s="2"/>
    </row>
    <row r="891" ht="12.0" customHeight="1">
      <c r="I891" s="2"/>
      <c r="K891" s="2"/>
    </row>
    <row r="892" ht="12.0" customHeight="1">
      <c r="I892" s="2"/>
      <c r="K892" s="2"/>
    </row>
    <row r="893" ht="12.0" customHeight="1">
      <c r="I893" s="2"/>
      <c r="K893" s="2"/>
    </row>
    <row r="894" ht="12.0" customHeight="1">
      <c r="I894" s="2"/>
      <c r="K894" s="2"/>
    </row>
    <row r="895" ht="12.0" customHeight="1">
      <c r="I895" s="2"/>
      <c r="K895" s="2"/>
    </row>
    <row r="896" ht="12.0" customHeight="1">
      <c r="I896" s="2"/>
      <c r="K896" s="2"/>
    </row>
    <row r="897" ht="12.0" customHeight="1">
      <c r="I897" s="2"/>
      <c r="K897" s="2"/>
    </row>
    <row r="898" ht="12.0" customHeight="1">
      <c r="I898" s="2"/>
      <c r="K898" s="2"/>
    </row>
    <row r="899" ht="12.0" customHeight="1">
      <c r="I899" s="2"/>
      <c r="K899" s="2"/>
    </row>
    <row r="900" ht="12.0" customHeight="1">
      <c r="I900" s="2"/>
      <c r="K900" s="2"/>
    </row>
    <row r="901" ht="12.0" customHeight="1">
      <c r="I901" s="2"/>
      <c r="K901" s="2"/>
    </row>
    <row r="902" ht="12.0" customHeight="1">
      <c r="I902" s="2"/>
      <c r="K902" s="2"/>
    </row>
    <row r="903" ht="12.0" customHeight="1">
      <c r="I903" s="2"/>
      <c r="K903" s="2"/>
    </row>
    <row r="904" ht="12.0" customHeight="1">
      <c r="I904" s="2"/>
      <c r="K904" s="2"/>
    </row>
    <row r="905" ht="12.0" customHeight="1">
      <c r="I905" s="2"/>
      <c r="K905" s="2"/>
    </row>
    <row r="906" ht="12.0" customHeight="1">
      <c r="I906" s="2"/>
      <c r="K906" s="2"/>
    </row>
    <row r="907" ht="12.0" customHeight="1">
      <c r="I907" s="2"/>
      <c r="K907" s="2"/>
    </row>
    <row r="908" ht="12.0" customHeight="1">
      <c r="I908" s="2"/>
      <c r="K908" s="2"/>
    </row>
    <row r="909" ht="12.0" customHeight="1">
      <c r="I909" s="2"/>
      <c r="K909" s="2"/>
    </row>
    <row r="910" ht="12.0" customHeight="1">
      <c r="I910" s="2"/>
      <c r="K910" s="2"/>
    </row>
    <row r="911" ht="12.0" customHeight="1">
      <c r="I911" s="2"/>
      <c r="K911" s="2"/>
    </row>
    <row r="912" ht="12.0" customHeight="1">
      <c r="I912" s="2"/>
      <c r="K912" s="2"/>
    </row>
    <row r="913" ht="12.0" customHeight="1">
      <c r="I913" s="2"/>
      <c r="K913" s="2"/>
    </row>
    <row r="914" ht="12.0" customHeight="1">
      <c r="I914" s="2"/>
      <c r="K914" s="2"/>
    </row>
    <row r="915" ht="12.0" customHeight="1">
      <c r="I915" s="2"/>
      <c r="K915" s="2"/>
    </row>
    <row r="916" ht="12.0" customHeight="1">
      <c r="I916" s="2"/>
      <c r="K916" s="2"/>
    </row>
    <row r="917" ht="12.0" customHeight="1">
      <c r="I917" s="2"/>
      <c r="K917" s="2"/>
    </row>
    <row r="918" ht="12.0" customHeight="1">
      <c r="I918" s="2"/>
      <c r="K918" s="2"/>
    </row>
    <row r="919" ht="12.0" customHeight="1">
      <c r="I919" s="2"/>
      <c r="K919" s="2"/>
    </row>
    <row r="920" ht="12.0" customHeight="1">
      <c r="I920" s="2"/>
      <c r="K920" s="2"/>
    </row>
    <row r="921" ht="12.0" customHeight="1">
      <c r="I921" s="2"/>
      <c r="K921" s="2"/>
    </row>
    <row r="922" ht="12.0" customHeight="1">
      <c r="I922" s="2"/>
      <c r="K922" s="2"/>
    </row>
    <row r="923" ht="12.0" customHeight="1">
      <c r="I923" s="2"/>
      <c r="K923" s="2"/>
    </row>
    <row r="924" ht="12.0" customHeight="1">
      <c r="I924" s="2"/>
      <c r="K924" s="2"/>
    </row>
    <row r="925" ht="12.0" customHeight="1">
      <c r="I925" s="2"/>
      <c r="K925" s="2"/>
    </row>
    <row r="926" ht="12.0" customHeight="1">
      <c r="I926" s="2"/>
      <c r="K926" s="2"/>
    </row>
    <row r="927" ht="12.0" customHeight="1">
      <c r="I927" s="2"/>
      <c r="K927" s="2"/>
    </row>
    <row r="928" ht="12.0" customHeight="1">
      <c r="I928" s="2"/>
      <c r="K928" s="2"/>
    </row>
    <row r="929" ht="12.0" customHeight="1">
      <c r="I929" s="2"/>
      <c r="K929" s="2"/>
    </row>
    <row r="930" ht="12.0" customHeight="1">
      <c r="I930" s="2"/>
      <c r="K930" s="2"/>
    </row>
    <row r="931" ht="12.0" customHeight="1">
      <c r="I931" s="2"/>
      <c r="K931" s="2"/>
    </row>
    <row r="932" ht="12.0" customHeight="1">
      <c r="I932" s="2"/>
      <c r="K932" s="2"/>
    </row>
    <row r="933" ht="12.0" customHeight="1">
      <c r="I933" s="2"/>
      <c r="K933" s="2"/>
    </row>
    <row r="934" ht="12.0" customHeight="1">
      <c r="I934" s="2"/>
      <c r="K934" s="2"/>
    </row>
    <row r="935" ht="12.0" customHeight="1">
      <c r="I935" s="2"/>
      <c r="K935" s="2"/>
    </row>
    <row r="936" ht="12.0" customHeight="1">
      <c r="I936" s="2"/>
      <c r="K936" s="2"/>
    </row>
    <row r="937" ht="12.0" customHeight="1">
      <c r="I937" s="2"/>
      <c r="K937" s="2"/>
    </row>
    <row r="938" ht="12.0" customHeight="1">
      <c r="I938" s="2"/>
      <c r="K938" s="2"/>
    </row>
    <row r="939" ht="12.0" customHeight="1">
      <c r="I939" s="2"/>
      <c r="K939" s="2"/>
    </row>
    <row r="940" ht="12.0" customHeight="1">
      <c r="I940" s="2"/>
      <c r="K940" s="2"/>
    </row>
    <row r="941" ht="12.0" customHeight="1">
      <c r="I941" s="2"/>
      <c r="K941" s="2"/>
    </row>
    <row r="942" ht="12.0" customHeight="1">
      <c r="I942" s="2"/>
      <c r="K942" s="2"/>
    </row>
    <row r="943" ht="12.0" customHeight="1">
      <c r="I943" s="2"/>
      <c r="K943" s="2"/>
    </row>
    <row r="944" ht="12.0" customHeight="1">
      <c r="I944" s="2"/>
      <c r="K944" s="2"/>
    </row>
    <row r="945" ht="12.0" customHeight="1">
      <c r="I945" s="2"/>
      <c r="K945" s="2"/>
    </row>
    <row r="946" ht="12.0" customHeight="1">
      <c r="I946" s="2"/>
      <c r="K946" s="2"/>
    </row>
    <row r="947" ht="12.0" customHeight="1">
      <c r="I947" s="2"/>
      <c r="K947" s="2"/>
    </row>
    <row r="948" ht="12.0" customHeight="1">
      <c r="I948" s="2"/>
      <c r="K948" s="2"/>
    </row>
    <row r="949" ht="12.0" customHeight="1">
      <c r="I949" s="2"/>
      <c r="K949" s="2"/>
    </row>
    <row r="950" ht="12.0" customHeight="1">
      <c r="I950" s="2"/>
      <c r="K950" s="2"/>
    </row>
    <row r="951" ht="12.0" customHeight="1">
      <c r="I951" s="2"/>
      <c r="K951" s="2"/>
    </row>
    <row r="952" ht="12.0" customHeight="1">
      <c r="I952" s="2"/>
      <c r="K952" s="2"/>
    </row>
    <row r="953" ht="12.0" customHeight="1">
      <c r="I953" s="2"/>
      <c r="K953" s="2"/>
    </row>
    <row r="954" ht="12.0" customHeight="1">
      <c r="I954" s="2"/>
      <c r="K954" s="2"/>
    </row>
    <row r="955" ht="12.0" customHeight="1">
      <c r="I955" s="2"/>
      <c r="K955" s="2"/>
    </row>
    <row r="956" ht="12.0" customHeight="1">
      <c r="I956" s="2"/>
      <c r="K956" s="2"/>
    </row>
    <row r="957" ht="12.0" customHeight="1">
      <c r="I957" s="2"/>
      <c r="K957" s="2"/>
    </row>
    <row r="958" ht="12.0" customHeight="1">
      <c r="I958" s="2"/>
      <c r="K958" s="2"/>
    </row>
    <row r="959" ht="12.0" customHeight="1">
      <c r="I959" s="2"/>
      <c r="K959" s="2"/>
    </row>
    <row r="960" ht="12.0" customHeight="1">
      <c r="I960" s="2"/>
      <c r="K960" s="2"/>
    </row>
    <row r="961" ht="12.0" customHeight="1">
      <c r="I961" s="2"/>
      <c r="K961" s="2"/>
    </row>
    <row r="962" ht="12.0" customHeight="1">
      <c r="I962" s="2"/>
      <c r="K962" s="2"/>
    </row>
    <row r="963" ht="12.0" customHeight="1">
      <c r="I963" s="2"/>
      <c r="K963" s="2"/>
    </row>
    <row r="964" ht="12.0" customHeight="1">
      <c r="I964" s="2"/>
      <c r="K964" s="2"/>
    </row>
    <row r="965" ht="12.0" customHeight="1">
      <c r="I965" s="2"/>
      <c r="K965" s="2"/>
    </row>
    <row r="966" ht="12.0" customHeight="1">
      <c r="I966" s="2"/>
      <c r="K966" s="2"/>
    </row>
    <row r="967" ht="12.0" customHeight="1">
      <c r="I967" s="2"/>
      <c r="K967" s="2"/>
    </row>
    <row r="968" ht="12.0" customHeight="1">
      <c r="I968" s="2"/>
      <c r="K968" s="2"/>
    </row>
    <row r="969" ht="12.0" customHeight="1">
      <c r="I969" s="2"/>
      <c r="K969" s="2"/>
    </row>
    <row r="970" ht="12.0" customHeight="1">
      <c r="I970" s="2"/>
      <c r="K970" s="2"/>
    </row>
    <row r="971" ht="12.0" customHeight="1">
      <c r="I971" s="2"/>
      <c r="K971" s="2"/>
    </row>
    <row r="972" ht="12.0" customHeight="1">
      <c r="I972" s="2"/>
      <c r="K972" s="2"/>
    </row>
    <row r="973" ht="12.0" customHeight="1">
      <c r="I973" s="2"/>
      <c r="K973" s="2"/>
    </row>
    <row r="974" ht="12.0" customHeight="1">
      <c r="I974" s="2"/>
      <c r="K974" s="2"/>
    </row>
    <row r="975" ht="12.0" customHeight="1">
      <c r="I975" s="2"/>
      <c r="K975" s="2"/>
    </row>
    <row r="976" ht="12.0" customHeight="1">
      <c r="I976" s="2"/>
      <c r="K976" s="2"/>
    </row>
    <row r="977" ht="12.0" customHeight="1">
      <c r="I977" s="2"/>
      <c r="K977" s="2"/>
    </row>
    <row r="978" ht="12.0" customHeight="1">
      <c r="I978" s="2"/>
      <c r="K978" s="2"/>
    </row>
    <row r="979" ht="12.0" customHeight="1">
      <c r="I979" s="2"/>
      <c r="K979" s="2"/>
    </row>
    <row r="980" ht="12.0" customHeight="1">
      <c r="I980" s="2"/>
      <c r="K980" s="2"/>
    </row>
    <row r="981" ht="12.0" customHeight="1">
      <c r="I981" s="2"/>
      <c r="K981" s="2"/>
    </row>
    <row r="982" ht="12.0" customHeight="1">
      <c r="I982" s="2"/>
      <c r="K982" s="2"/>
    </row>
    <row r="983" ht="12.0" customHeight="1">
      <c r="I983" s="2"/>
      <c r="K983" s="2"/>
    </row>
    <row r="984" ht="12.0" customHeight="1">
      <c r="I984" s="2"/>
      <c r="K984" s="2"/>
    </row>
    <row r="985" ht="12.0" customHeight="1">
      <c r="I985" s="2"/>
      <c r="K985" s="2"/>
    </row>
    <row r="986" ht="12.0" customHeight="1">
      <c r="I986" s="2"/>
      <c r="K986" s="2"/>
    </row>
    <row r="987" ht="12.0" customHeight="1">
      <c r="I987" s="2"/>
      <c r="K987" s="2"/>
    </row>
    <row r="988" ht="12.0" customHeight="1">
      <c r="I988" s="2"/>
      <c r="K988" s="2"/>
    </row>
    <row r="989" ht="12.0" customHeight="1">
      <c r="I989" s="2"/>
      <c r="K989" s="2"/>
    </row>
    <row r="990" ht="12.0" customHeight="1">
      <c r="I990" s="2"/>
      <c r="K990" s="2"/>
    </row>
    <row r="991" ht="12.0" customHeight="1">
      <c r="I991" s="2"/>
      <c r="K991" s="2"/>
    </row>
    <row r="992" ht="12.0" customHeight="1">
      <c r="I992" s="2"/>
      <c r="K992" s="2"/>
    </row>
    <row r="993" ht="12.0" customHeight="1">
      <c r="I993" s="2"/>
      <c r="K993" s="2"/>
    </row>
    <row r="994" ht="12.0" customHeight="1">
      <c r="I994" s="2"/>
      <c r="K994" s="2"/>
    </row>
    <row r="995" ht="12.0" customHeight="1">
      <c r="I995" s="2"/>
      <c r="K995" s="2"/>
    </row>
    <row r="996" ht="12.0" customHeight="1">
      <c r="I996" s="2"/>
      <c r="K996" s="2"/>
    </row>
    <row r="997" ht="12.0" customHeight="1">
      <c r="I997" s="2"/>
      <c r="K997" s="2"/>
    </row>
    <row r="998" ht="12.0" customHeight="1">
      <c r="I998" s="2"/>
      <c r="K998" s="2"/>
    </row>
    <row r="999" ht="12.0" customHeight="1">
      <c r="I999" s="2"/>
      <c r="K999" s="2"/>
    </row>
    <row r="1000" ht="12.0" customHeight="1">
      <c r="I1000" s="2"/>
      <c r="K1000" s="2"/>
    </row>
  </sheetData>
  <printOptions/>
  <pageMargins bottom="0.75" footer="0.0" header="0.0" left="0.7" right="0.7" top="0.75"/>
  <pageSetup orientation="landscape"/>
  <headerFooter>
    <oddHeader>&amp;C&amp;F - &amp;A&amp;R&amp;D</oddHeader>
    <oddFooter>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4" width="11.43"/>
    <col customWidth="1" min="15" max="26" width="10.0"/>
  </cols>
  <sheetData>
    <row r="1" ht="12.0" customHeight="1"/>
    <row r="2" ht="12.0" customHeight="1">
      <c r="B2" s="20" t="s">
        <v>33</v>
      </c>
      <c r="C2" s="8">
        <v>1.0</v>
      </c>
      <c r="D2" s="8">
        <v>5.0</v>
      </c>
      <c r="E2" s="8">
        <v>10.0</v>
      </c>
      <c r="F2" s="8">
        <v>25.0</v>
      </c>
      <c r="G2" s="8">
        <v>50.0</v>
      </c>
    </row>
    <row r="3" ht="12.0" customHeight="1">
      <c r="C3" s="3">
        <f t="shared" ref="C3:G3" si="1">C$2/100</f>
        <v>0.01</v>
      </c>
      <c r="D3" s="3">
        <f t="shared" si="1"/>
        <v>0.05</v>
      </c>
      <c r="E3" s="3">
        <f t="shared" si="1"/>
        <v>0.1</v>
      </c>
      <c r="F3" s="3">
        <f t="shared" si="1"/>
        <v>0.25</v>
      </c>
      <c r="G3" s="3">
        <f t="shared" si="1"/>
        <v>0.5</v>
      </c>
    </row>
    <row r="4" ht="12.0" customHeight="1">
      <c r="A4" s="17">
        <v>0.01</v>
      </c>
      <c r="B4" s="3">
        <f t="shared" ref="B4:B103" si="3">PI()/4*$A4</f>
        <v>0.007853981634</v>
      </c>
      <c r="C4" s="3">
        <f t="shared" ref="C4:G4" si="2">4*SQRT((1-C$3)/PI()*LN($B4)*LN(1-$B4^(2*C$3)))</f>
        <v>7.629206</v>
      </c>
      <c r="D4" s="3">
        <f t="shared" si="2"/>
        <v>4.736885897</v>
      </c>
      <c r="E4" s="3">
        <f t="shared" si="2"/>
        <v>3.255146017</v>
      </c>
      <c r="F4" s="3">
        <f t="shared" si="2"/>
        <v>1.310721179</v>
      </c>
      <c r="G4" s="3">
        <f t="shared" si="2"/>
        <v>0.3119573045</v>
      </c>
    </row>
    <row r="5" ht="12.0" customHeight="1">
      <c r="A5" s="27">
        <f t="shared" ref="A5:A103" si="5">$A4+$A$4</f>
        <v>0.02</v>
      </c>
      <c r="B5" s="3">
        <f t="shared" si="3"/>
        <v>0.01570796327</v>
      </c>
      <c r="C5" s="3">
        <f t="shared" ref="C5:G5" si="4">4*SQRT((1-C$3)/PI()*LN($B5)*LN(1-$B5^(2*C$3)))</f>
        <v>7.278039605</v>
      </c>
      <c r="D5" s="3">
        <f t="shared" si="4"/>
        <v>4.65684929</v>
      </c>
      <c r="E5" s="3">
        <f t="shared" si="4"/>
        <v>3.300690625</v>
      </c>
      <c r="F5" s="3">
        <f t="shared" si="4"/>
        <v>1.457586154</v>
      </c>
      <c r="G5" s="3">
        <f t="shared" si="4"/>
        <v>0.4092214743</v>
      </c>
    </row>
    <row r="6" ht="12.0" customHeight="1">
      <c r="A6" s="27">
        <f t="shared" si="5"/>
        <v>0.03</v>
      </c>
      <c r="B6" s="3">
        <f t="shared" si="3"/>
        <v>0.0235619449</v>
      </c>
      <c r="C6" s="3">
        <f t="shared" ref="C6:G6" si="6">4*SQRT((1-C$3)/PI()*LN($B6)*LN(1-$B6^(2*C$3)))</f>
        <v>7.047311367</v>
      </c>
      <c r="D6" s="3">
        <f t="shared" si="6"/>
        <v>4.592222985</v>
      </c>
      <c r="E6" s="3">
        <f t="shared" si="6"/>
        <v>3.315109632</v>
      </c>
      <c r="F6" s="3">
        <f t="shared" si="6"/>
        <v>1.544604453</v>
      </c>
      <c r="G6" s="3">
        <f t="shared" si="6"/>
        <v>0.4770525129</v>
      </c>
    </row>
    <row r="7" ht="12.0" customHeight="1">
      <c r="A7" s="27">
        <f t="shared" si="5"/>
        <v>0.04</v>
      </c>
      <c r="B7" s="3">
        <f t="shared" si="3"/>
        <v>0.03141592654</v>
      </c>
      <c r="C7" s="3">
        <f t="shared" ref="C7:G7" si="7">4*SQRT((1-C$3)/PI()*LN($B7)*LN(1-$B7^(2*C$3)))</f>
        <v>6.869965193</v>
      </c>
      <c r="D7" s="3">
        <f t="shared" si="7"/>
        <v>4.536579745</v>
      </c>
      <c r="E7" s="3">
        <f t="shared" si="7"/>
        <v>3.318307412</v>
      </c>
      <c r="F7" s="3">
        <f t="shared" si="7"/>
        <v>1.605857398</v>
      </c>
      <c r="G7" s="3">
        <f t="shared" si="7"/>
        <v>0.5303555581</v>
      </c>
    </row>
    <row r="8" ht="12.0" customHeight="1">
      <c r="A8" s="27">
        <f t="shared" si="5"/>
        <v>0.05</v>
      </c>
      <c r="B8" s="3">
        <f t="shared" si="3"/>
        <v>0.03926990817</v>
      </c>
      <c r="C8" s="3">
        <f t="shared" ref="C8:G8" si="8">4*SQRT((1-C$3)/PI()*LN($B8)*LN(1-$B8^(2*C$3)))</f>
        <v>6.723466317</v>
      </c>
      <c r="D8" s="3">
        <f t="shared" si="8"/>
        <v>4.486922227</v>
      </c>
      <c r="E8" s="3">
        <f t="shared" si="8"/>
        <v>3.315990924</v>
      </c>
      <c r="F8" s="3">
        <f t="shared" si="8"/>
        <v>1.652569393</v>
      </c>
      <c r="G8" s="3">
        <f t="shared" si="8"/>
        <v>0.5746804009</v>
      </c>
    </row>
    <row r="9" ht="12.0" customHeight="1">
      <c r="A9" s="27">
        <f t="shared" si="5"/>
        <v>0.06</v>
      </c>
      <c r="B9" s="3">
        <f t="shared" si="3"/>
        <v>0.0471238898</v>
      </c>
      <c r="C9" s="3">
        <f t="shared" ref="C9:G9" si="9">4*SQRT((1-C$3)/PI()*LN($B9)*LN(1-$B9^(2*C$3)))</f>
        <v>6.597286619</v>
      </c>
      <c r="D9" s="3">
        <f t="shared" si="9"/>
        <v>4.441592811</v>
      </c>
      <c r="E9" s="3">
        <f t="shared" si="9"/>
        <v>3.310518104</v>
      </c>
      <c r="F9" s="3">
        <f t="shared" si="9"/>
        <v>1.689891853</v>
      </c>
      <c r="G9" s="3">
        <f t="shared" si="9"/>
        <v>0.6127936778</v>
      </c>
    </row>
    <row r="10" ht="12.0" customHeight="1">
      <c r="A10" s="27">
        <f t="shared" si="5"/>
        <v>0.07</v>
      </c>
      <c r="B10" s="3">
        <f t="shared" si="3"/>
        <v>0.05497787144</v>
      </c>
      <c r="C10" s="3">
        <f t="shared" ref="C10:G10" si="10">4*SQRT((1-C$3)/PI()*LN($B10)*LN(1-$B10^(2*C$3)))</f>
        <v>6.485597143</v>
      </c>
      <c r="D10" s="3">
        <f t="shared" si="10"/>
        <v>4.399565739</v>
      </c>
      <c r="E10" s="3">
        <f t="shared" si="10"/>
        <v>3.303063137</v>
      </c>
      <c r="F10" s="3">
        <f t="shared" si="10"/>
        <v>1.720631233</v>
      </c>
      <c r="G10" s="3">
        <f t="shared" si="10"/>
        <v>0.6463017346</v>
      </c>
    </row>
    <row r="11" ht="12.0" customHeight="1">
      <c r="A11" s="27">
        <f t="shared" si="5"/>
        <v>0.08</v>
      </c>
      <c r="B11" s="3">
        <f t="shared" si="3"/>
        <v>0.06283185307</v>
      </c>
      <c r="C11" s="3">
        <f t="shared" ref="C11:G11" si="11">4*SQRT((1-C$3)/PI()*LN($B11)*LN(1-$B11^(2*C$3)))</f>
        <v>6.38480953</v>
      </c>
      <c r="D11" s="3">
        <f t="shared" si="11"/>
        <v>4.36015569</v>
      </c>
      <c r="E11" s="3">
        <f t="shared" si="11"/>
        <v>3.294282667</v>
      </c>
      <c r="F11" s="3">
        <f t="shared" si="11"/>
        <v>1.746489679</v>
      </c>
      <c r="G11" s="3">
        <f t="shared" si="11"/>
        <v>0.6762310278</v>
      </c>
    </row>
    <row r="12" ht="12.0" customHeight="1">
      <c r="A12" s="27">
        <f t="shared" si="5"/>
        <v>0.09</v>
      </c>
      <c r="B12" s="3">
        <f t="shared" si="3"/>
        <v>0.07068583471</v>
      </c>
      <c r="C12" s="3">
        <f t="shared" ref="C12:G12" si="12">4*SQRT((1-C$3)/PI()*LN($B12)*LN(1-$B12^(2*C$3)))</f>
        <v>6.292547052</v>
      </c>
      <c r="D12" s="3">
        <f t="shared" si="12"/>
        <v>4.322878682</v>
      </c>
      <c r="E12" s="3">
        <f t="shared" si="12"/>
        <v>3.284574336</v>
      </c>
      <c r="F12" s="3">
        <f t="shared" si="12"/>
        <v>1.768579013</v>
      </c>
      <c r="G12" s="3">
        <f t="shared" si="12"/>
        <v>0.7032824498</v>
      </c>
    </row>
    <row r="13" ht="12.0" customHeight="1">
      <c r="A13" s="27">
        <f t="shared" si="5"/>
        <v>0.1</v>
      </c>
      <c r="B13" s="3">
        <f t="shared" si="3"/>
        <v>0.07853981634</v>
      </c>
      <c r="C13" s="3">
        <f t="shared" ref="C13:G13" si="13">4*SQRT((1-C$3)/PI()*LN($B13)*LN(1-$B13^(2*C$3)))</f>
        <v>6.207148587</v>
      </c>
      <c r="D13" s="3">
        <f t="shared" si="13"/>
        <v>4.287378263</v>
      </c>
      <c r="E13" s="3">
        <f t="shared" si="13"/>
        <v>3.274193327</v>
      </c>
      <c r="F13" s="3">
        <f t="shared" si="13"/>
        <v>1.787666154</v>
      </c>
      <c r="G13" s="3">
        <f t="shared" si="13"/>
        <v>0.7279585358</v>
      </c>
    </row>
    <row r="14" ht="12.0" customHeight="1">
      <c r="A14" s="27">
        <f t="shared" si="5"/>
        <v>0.11</v>
      </c>
      <c r="B14" s="3">
        <f t="shared" si="3"/>
        <v>0.08639379797</v>
      </c>
      <c r="C14" s="3">
        <f t="shared" ref="C14:G14" si="14">4*SQRT((1-C$3)/PI()*LN($B14)*LN(1-$B14^(2*C$3)))</f>
        <v>6.127404286</v>
      </c>
      <c r="D14" s="3">
        <f t="shared" si="14"/>
        <v>4.253383114</v>
      </c>
      <c r="E14" s="3">
        <f t="shared" si="14"/>
        <v>3.263310772</v>
      </c>
      <c r="F14" s="3">
        <f t="shared" si="14"/>
        <v>1.804302717</v>
      </c>
      <c r="G14" s="3">
        <f t="shared" si="14"/>
        <v>0.750633373</v>
      </c>
    </row>
    <row r="15" ht="12.0" customHeight="1">
      <c r="A15" s="27">
        <f t="shared" si="5"/>
        <v>0.12</v>
      </c>
      <c r="B15" s="3">
        <f t="shared" si="3"/>
        <v>0.09424777961</v>
      </c>
      <c r="C15" s="3">
        <f t="shared" ref="C15:G15" si="15">4*SQRT((1-C$3)/PI()*LN($B15)*LN(1-$B15^(2*C$3)))</f>
        <v>6.052403701</v>
      </c>
      <c r="D15" s="3">
        <f t="shared" si="15"/>
        <v>4.22068116</v>
      </c>
      <c r="E15" s="3">
        <f t="shared" si="15"/>
        <v>3.252045457</v>
      </c>
      <c r="F15" s="3">
        <f t="shared" si="15"/>
        <v>1.818898845</v>
      </c>
      <c r="G15" s="3">
        <f t="shared" si="15"/>
        <v>0.7715938405</v>
      </c>
    </row>
    <row r="16" ht="12.0" customHeight="1">
      <c r="A16" s="27">
        <f t="shared" si="5"/>
        <v>0.13</v>
      </c>
      <c r="B16" s="3">
        <f t="shared" si="3"/>
        <v>0.1021017612</v>
      </c>
      <c r="C16" s="3">
        <f t="shared" ref="C16:G16" si="16">4*SQRT((1-C$3)/PI()*LN($B16)*LN(1-$B16^(2*C$3)))</f>
        <v>5.981443245</v>
      </c>
      <c r="D16" s="3">
        <f t="shared" si="16"/>
        <v>4.189102964</v>
      </c>
      <c r="E16" s="3">
        <f t="shared" si="16"/>
        <v>3.240482114</v>
      </c>
      <c r="F16" s="3">
        <f t="shared" si="16"/>
        <v>1.831767822</v>
      </c>
      <c r="G16" s="3">
        <f t="shared" si="16"/>
        <v>0.7910653249</v>
      </c>
      <c r="N16" s="34"/>
    </row>
    <row r="17" ht="12.0" customHeight="1">
      <c r="A17" s="27">
        <f t="shared" si="5"/>
        <v>0.14</v>
      </c>
      <c r="B17" s="3">
        <f t="shared" si="3"/>
        <v>0.1099557429</v>
      </c>
      <c r="C17" s="3">
        <f t="shared" ref="C17:G17" si="17">4*SQRT((1-C$3)/PI()*LN($B17)*LN(1-$B17^(2*C$3)))</f>
        <v>5.913967078</v>
      </c>
      <c r="D17" s="3">
        <f t="shared" si="17"/>
        <v>4.158510647</v>
      </c>
      <c r="E17" s="3">
        <f t="shared" si="17"/>
        <v>3.228682536</v>
      </c>
      <c r="F17" s="3">
        <f t="shared" si="17"/>
        <v>1.843154354</v>
      </c>
      <c r="G17" s="3">
        <f t="shared" si="17"/>
        <v>0.8092284869</v>
      </c>
    </row>
    <row r="18" ht="12.0" customHeight="1">
      <c r="A18" s="27">
        <f t="shared" si="5"/>
        <v>0.15</v>
      </c>
      <c r="B18" s="3">
        <f t="shared" si="3"/>
        <v>0.1178097245</v>
      </c>
      <c r="C18" s="3">
        <f t="shared" ref="C18:G18" si="18">4*SQRT((1-C$3)/PI()*LN($B18)*LN(1-$B18^(2*C$3)))</f>
        <v>5.849527836</v>
      </c>
      <c r="D18" s="3">
        <f t="shared" si="18"/>
        <v>4.128790236</v>
      </c>
      <c r="E18" s="3">
        <f t="shared" si="18"/>
        <v>3.216692594</v>
      </c>
      <c r="F18" s="3">
        <f t="shared" si="18"/>
        <v>1.853253215</v>
      </c>
      <c r="G18" s="3">
        <f t="shared" si="18"/>
        <v>0.8262306037</v>
      </c>
    </row>
    <row r="19" ht="12.0" customHeight="1">
      <c r="A19" s="27">
        <f t="shared" si="5"/>
        <v>0.16</v>
      </c>
      <c r="B19" s="3">
        <f t="shared" si="3"/>
        <v>0.1256637061</v>
      </c>
      <c r="C19" s="3">
        <f t="shared" ref="C19:G19" si="19">4*SQRT((1-C$3)/PI()*LN($B19)*LN(1-$B19^(2*C$3)))</f>
        <v>5.787759694</v>
      </c>
      <c r="D19" s="3">
        <f t="shared" si="19"/>
        <v>4.09984624</v>
      </c>
      <c r="E19" s="3">
        <f t="shared" si="19"/>
        <v>3.204546834</v>
      </c>
      <c r="F19" s="3">
        <f t="shared" si="19"/>
        <v>1.862221939</v>
      </c>
      <c r="G19" s="3">
        <f t="shared" si="19"/>
        <v>0.8421934812</v>
      </c>
    </row>
    <row r="20" ht="12.0" customHeight="1">
      <c r="A20" s="27">
        <f t="shared" si="5"/>
        <v>0.17</v>
      </c>
      <c r="B20" s="3">
        <f t="shared" si="3"/>
        <v>0.1335176878</v>
      </c>
      <c r="C20" s="3">
        <f t="shared" ref="C20:G20" si="20">4*SQRT((1-C$3)/PI()*LN($B20)*LN(1-$B20^(2*C$3)))</f>
        <v>5.728359357</v>
      </c>
      <c r="D20" s="3">
        <f t="shared" si="20"/>
        <v>4.0715977</v>
      </c>
      <c r="E20" s="3">
        <f t="shared" si="20"/>
        <v>3.192271576</v>
      </c>
      <c r="F20" s="3">
        <f t="shared" si="20"/>
        <v>1.870189722</v>
      </c>
      <c r="G20" s="3">
        <f t="shared" si="20"/>
        <v>0.8572191214</v>
      </c>
    </row>
    <row r="21" ht="12.0" customHeight="1">
      <c r="A21" s="27">
        <f t="shared" si="5"/>
        <v>0.18</v>
      </c>
      <c r="B21" s="3">
        <f t="shared" si="3"/>
        <v>0.1413716694</v>
      </c>
      <c r="C21" s="3">
        <f t="shared" ref="C21:G21" si="21">4*SQRT((1-C$3)/PI()*LN($B21)*LN(1-$B21^(2*C$3)))</f>
        <v>5.67107232</v>
      </c>
      <c r="D21" s="3">
        <f t="shared" si="21"/>
        <v>4.043975257</v>
      </c>
      <c r="E21" s="3">
        <f t="shared" si="21"/>
        <v>3.179887043</v>
      </c>
      <c r="F21" s="3">
        <f t="shared" si="21"/>
        <v>1.877263802</v>
      </c>
      <c r="G21" s="3">
        <f t="shared" si="21"/>
        <v>0.8713938737</v>
      </c>
    </row>
    <row r="22" ht="12.0" customHeight="1">
      <c r="A22" s="27">
        <f t="shared" si="5"/>
        <v>0.19</v>
      </c>
      <c r="B22" s="3">
        <f t="shared" si="3"/>
        <v>0.149225651</v>
      </c>
      <c r="C22" s="3">
        <f t="shared" ref="C22:G22" si="22">4*SQRT((1-C$3)/PI()*LN($B22)*LN(1-$B22^(2*C$3)))</f>
        <v>5.615682742</v>
      </c>
      <c r="D22" s="3">
        <f t="shared" si="22"/>
        <v>4.01691894</v>
      </c>
      <c r="E22" s="3">
        <f t="shared" si="22"/>
        <v>3.16740888</v>
      </c>
      <c r="F22" s="3">
        <f t="shared" si="22"/>
        <v>1.883534144</v>
      </c>
      <c r="G22" s="3">
        <f t="shared" si="22"/>
        <v>0.8847915374</v>
      </c>
    </row>
    <row r="23" ht="12.0" customHeight="1">
      <c r="A23" s="27">
        <f t="shared" si="5"/>
        <v>0.2</v>
      </c>
      <c r="B23" s="3">
        <f t="shared" si="3"/>
        <v>0.1570796327</v>
      </c>
      <c r="C23" s="3">
        <f t="shared" ref="C23:G23" si="23">4*SQRT((1-C$3)/PI()*LN($B23)*LN(1-$B23^(2*C$3)))</f>
        <v>5.562005832</v>
      </c>
      <c r="D23" s="3">
        <f t="shared" si="23"/>
        <v>3.990376456</v>
      </c>
      <c r="E23" s="3">
        <f t="shared" si="23"/>
        <v>3.154849233</v>
      </c>
      <c r="F23" s="3">
        <f t="shared" si="23"/>
        <v>1.889076926</v>
      </c>
      <c r="G23" s="3">
        <f t="shared" si="23"/>
        <v>0.8974757202</v>
      </c>
    </row>
    <row r="24" ht="12.0" customHeight="1">
      <c r="A24" s="27">
        <f t="shared" si="5"/>
        <v>0.21</v>
      </c>
      <c r="B24" s="3">
        <f t="shared" si="3"/>
        <v>0.1649336143</v>
      </c>
      <c r="C24" s="3">
        <f t="shared" ref="C24:G24" si="24">4*SQRT((1-C$3)/PI()*LN($B24)*LN(1-$B24^(2*C$3)))</f>
        <v>5.509882029</v>
      </c>
      <c r="D24" s="3">
        <f t="shared" si="24"/>
        <v>3.964301868</v>
      </c>
      <c r="E24" s="3">
        <f t="shared" si="24"/>
        <v>3.142217546</v>
      </c>
      <c r="F24" s="3">
        <f t="shared" si="24"/>
        <v>1.893957194</v>
      </c>
      <c r="G24" s="3">
        <f t="shared" si="24"/>
        <v>0.9095016587</v>
      </c>
    </row>
    <row r="25" ht="12.0" customHeight="1">
      <c r="A25" s="27">
        <f t="shared" si="5"/>
        <v>0.22</v>
      </c>
      <c r="B25" s="3">
        <f t="shared" si="3"/>
        <v>0.1727875959</v>
      </c>
      <c r="C25" s="3">
        <f t="shared" ref="C25:G25" si="25">4*SQRT((1-C$3)/PI()*LN($B25)*LN(1-$B25^(2*C$3)))</f>
        <v>5.459172507</v>
      </c>
      <c r="D25" s="3">
        <f t="shared" si="25"/>
        <v>3.938654539</v>
      </c>
      <c r="E25" s="3">
        <f t="shared" si="25"/>
        <v>3.12952115</v>
      </c>
      <c r="F25" s="3">
        <f t="shared" si="25"/>
        <v>1.898230904</v>
      </c>
      <c r="G25" s="3">
        <f t="shared" si="25"/>
        <v>0.9209176434</v>
      </c>
    </row>
    <row r="26" ht="12.0" customHeight="1">
      <c r="A26" s="27">
        <f t="shared" si="5"/>
        <v>0.23</v>
      </c>
      <c r="B26" s="3">
        <f t="shared" si="3"/>
        <v>0.1806415776</v>
      </c>
      <c r="C26" s="3">
        <f t="shared" ref="C26:G26" si="26">4*SQRT((1-C$3)/PI()*LN($B26)*LN(1-$B26^(2*C$3)))</f>
        <v>5.40975563</v>
      </c>
      <c r="D26" s="3">
        <f t="shared" si="26"/>
        <v>3.913398299</v>
      </c>
      <c r="E26" s="3">
        <f t="shared" si="26"/>
        <v>3.116765708</v>
      </c>
      <c r="F26" s="3">
        <f t="shared" si="26"/>
        <v>1.90194651</v>
      </c>
      <c r="G26" s="3">
        <f t="shared" si="26"/>
        <v>0.9317661484</v>
      </c>
    </row>
    <row r="27" ht="12.0" customHeight="1">
      <c r="A27" s="27">
        <f t="shared" si="5"/>
        <v>0.24</v>
      </c>
      <c r="B27" s="3">
        <f t="shared" si="3"/>
        <v>0.1884955592</v>
      </c>
      <c r="C27" s="3">
        <f t="shared" ref="C27:G27" si="27">4*SQRT((1-C$3)/PI()*LN($B27)*LN(1-$B27^(2*C$3)))</f>
        <v>5.361524151</v>
      </c>
      <c r="D27" s="3">
        <f t="shared" si="27"/>
        <v>3.888500762</v>
      </c>
      <c r="E27" s="3">
        <f t="shared" si="27"/>
        <v>3.103955551</v>
      </c>
      <c r="F27" s="3">
        <f t="shared" si="27"/>
        <v>1.905146227</v>
      </c>
      <c r="G27" s="3">
        <f t="shared" si="27"/>
        <v>0.9420847358</v>
      </c>
    </row>
    <row r="28" ht="12.0" customHeight="1">
      <c r="A28" s="27">
        <f t="shared" si="5"/>
        <v>0.25</v>
      </c>
      <c r="B28" s="3">
        <f t="shared" si="3"/>
        <v>0.1963495408</v>
      </c>
      <c r="C28" s="3">
        <f t="shared" ref="C28:G28" si="28">4*SQRT((1-C$3)/PI()*LN($B28)*LN(1-$B28^(2*C$3)))</f>
        <v>5.314382955</v>
      </c>
      <c r="D28" s="3">
        <f t="shared" si="28"/>
        <v>3.863932778</v>
      </c>
      <c r="E28" s="3">
        <f t="shared" si="28"/>
        <v>3.091093941</v>
      </c>
      <c r="F28" s="3">
        <f t="shared" si="28"/>
        <v>1.907867029</v>
      </c>
      <c r="G28" s="3">
        <f t="shared" si="28"/>
        <v>0.9519067881</v>
      </c>
    </row>
    <row r="29" ht="12.0" customHeight="1">
      <c r="A29" s="27">
        <f t="shared" si="5"/>
        <v>0.26</v>
      </c>
      <c r="B29" s="3">
        <f t="shared" si="3"/>
        <v>0.2042035225</v>
      </c>
      <c r="C29" s="3">
        <f t="shared" ref="C29:G29" si="29">4*SQRT((1-C$3)/PI()*LN($B29)*LN(1-$B29^(2*C$3)))</f>
        <v>5.268247234</v>
      </c>
      <c r="D29" s="3">
        <f t="shared" si="29"/>
        <v>3.839667974</v>
      </c>
      <c r="E29" s="3">
        <f t="shared" si="29"/>
        <v>3.07818327</v>
      </c>
      <c r="F29" s="3">
        <f t="shared" si="29"/>
        <v>1.910141462</v>
      </c>
      <c r="G29" s="3">
        <f t="shared" si="29"/>
        <v>0.9612621063</v>
      </c>
    </row>
    <row r="30" ht="12.0" customHeight="1">
      <c r="A30" s="27">
        <f t="shared" si="5"/>
        <v>0.27</v>
      </c>
      <c r="B30" s="3">
        <f t="shared" si="3"/>
        <v>0.2120575041</v>
      </c>
      <c r="C30" s="3">
        <f t="shared" ref="C30:G30" si="30">4*SQRT((1-C$3)/PI()*LN($B30)*LN(1-$B30^(2*C$3)))</f>
        <v>5.223040992</v>
      </c>
      <c r="D30" s="3">
        <f t="shared" si="30"/>
        <v>3.815682382</v>
      </c>
      <c r="E30" s="3">
        <f t="shared" si="30"/>
        <v>3.065225221</v>
      </c>
      <c r="F30" s="3">
        <f t="shared" si="30"/>
        <v>1.911998297</v>
      </c>
      <c r="G30" s="3">
        <f t="shared" si="30"/>
        <v>0.9701774023</v>
      </c>
    </row>
    <row r="31" ht="12.0" customHeight="1">
      <c r="A31" s="27">
        <f t="shared" si="5"/>
        <v>0.28</v>
      </c>
      <c r="B31" s="3">
        <f t="shared" si="3"/>
        <v>0.2199114858</v>
      </c>
      <c r="C31" s="3">
        <f t="shared" ref="C31:G31" si="31">4*SQRT((1-C$3)/PI()*LN($B31)*LN(1-$B31^(2*C$3)))</f>
        <v>5.178695814</v>
      </c>
      <c r="D31" s="3">
        <f t="shared" si="31"/>
        <v>3.791954118</v>
      </c>
      <c r="E31" s="3">
        <f t="shared" si="31"/>
        <v>3.052220891</v>
      </c>
      <c r="F31" s="3">
        <f t="shared" si="31"/>
        <v>1.913463071</v>
      </c>
      <c r="G31" s="3">
        <f t="shared" si="31"/>
        <v>0.9786767085</v>
      </c>
    </row>
    <row r="32" ht="12.0" customHeight="1">
      <c r="A32" s="27">
        <f t="shared" si="5"/>
        <v>0.29</v>
      </c>
      <c r="B32" s="3">
        <f t="shared" si="3"/>
        <v>0.2277654674</v>
      </c>
      <c r="C32" s="3">
        <f t="shared" ref="C32:G32" si="32">4*SQRT((1-C$3)/PI()*LN($B32)*LN(1-$B32^(2*C$3)))</f>
        <v>5.135149841</v>
      </c>
      <c r="D32" s="3">
        <f t="shared" si="32"/>
        <v>3.768463122</v>
      </c>
      <c r="E32" s="3">
        <f t="shared" si="32"/>
        <v>3.039170893</v>
      </c>
      <c r="F32" s="3">
        <f t="shared" si="32"/>
        <v>1.914558534</v>
      </c>
      <c r="G32" s="3">
        <f t="shared" si="32"/>
        <v>0.9867817188</v>
      </c>
    </row>
    <row r="33" ht="12.0" customHeight="1">
      <c r="A33" s="27">
        <f t="shared" si="5"/>
        <v>0.3</v>
      </c>
      <c r="B33" s="3">
        <f t="shared" si="3"/>
        <v>0.235619449</v>
      </c>
      <c r="C33" s="3">
        <f t="shared" ref="C33:G33" si="33">4*SQRT((1-C$3)/PI()*LN($B33)*LN(1-$B33^(2*C$3)))</f>
        <v>5.092346918</v>
      </c>
      <c r="D33" s="3">
        <f t="shared" si="33"/>
        <v>3.745190928</v>
      </c>
      <c r="E33" s="3">
        <f t="shared" si="33"/>
        <v>3.026075433</v>
      </c>
      <c r="F33" s="3">
        <f t="shared" si="33"/>
        <v>1.915305015</v>
      </c>
      <c r="G33" s="3">
        <f t="shared" si="33"/>
        <v>0.9945120769</v>
      </c>
    </row>
    <row r="34" ht="12.0" customHeight="1">
      <c r="A34" s="27">
        <f t="shared" si="5"/>
        <v>0.31</v>
      </c>
      <c r="B34" s="3">
        <f t="shared" si="3"/>
        <v>0.2434734307</v>
      </c>
      <c r="C34" s="3">
        <f t="shared" ref="C34:G34" si="34">4*SQRT((1-C$3)/PI()*LN($B34)*LN(1-$B34^(2*C$3)))</f>
        <v>5.050235868</v>
      </c>
      <c r="D34" s="3">
        <f t="shared" si="34"/>
        <v>3.722120478</v>
      </c>
      <c r="E34" s="3">
        <f t="shared" si="34"/>
        <v>3.012934376</v>
      </c>
      <c r="F34" s="3">
        <f t="shared" si="34"/>
        <v>1.915720734</v>
      </c>
      <c r="G34" s="3">
        <f t="shared" si="34"/>
        <v>1.00188562</v>
      </c>
    </row>
    <row r="35" ht="12.0" customHeight="1">
      <c r="A35" s="27">
        <f t="shared" si="5"/>
        <v>0.32</v>
      </c>
      <c r="B35" s="3">
        <f t="shared" si="3"/>
        <v>0.2513274123</v>
      </c>
      <c r="C35" s="3">
        <f t="shared" ref="C35:G35" si="35">4*SQRT((1-C$3)/PI()*LN($B35)*LN(1-$B35^(2*C$3)))</f>
        <v>5.008769887</v>
      </c>
      <c r="D35" s="3">
        <f t="shared" si="35"/>
        <v>3.699235952</v>
      </c>
      <c r="E35" s="3">
        <f t="shared" si="35"/>
        <v>2.999747296</v>
      </c>
      <c r="F35" s="3">
        <f t="shared" si="35"/>
        <v>1.915822064</v>
      </c>
      <c r="G35" s="3">
        <f t="shared" si="35"/>
        <v>1.008918584</v>
      </c>
    </row>
    <row r="36" ht="12.0" customHeight="1">
      <c r="A36" s="27">
        <f t="shared" si="5"/>
        <v>0.33</v>
      </c>
      <c r="B36" s="3">
        <f t="shared" si="3"/>
        <v>0.2591813939</v>
      </c>
      <c r="C36" s="3">
        <f t="shared" ref="C36:G36" si="36">4*SQRT((1-C$3)/PI()*LN($B36)*LN(1-$B36^(2*C$3)))</f>
        <v>4.967906018</v>
      </c>
      <c r="D36" s="3">
        <f t="shared" si="36"/>
        <v>3.676522633</v>
      </c>
      <c r="E36" s="3">
        <f t="shared" si="36"/>
        <v>2.986513521</v>
      </c>
      <c r="F36" s="3">
        <f t="shared" si="36"/>
        <v>1.91562375</v>
      </c>
      <c r="G36" s="3">
        <f t="shared" si="36"/>
        <v>1.015625784</v>
      </c>
    </row>
    <row r="37" ht="12.0" customHeight="1">
      <c r="A37" s="27">
        <f t="shared" si="5"/>
        <v>0.34</v>
      </c>
      <c r="B37" s="3">
        <f t="shared" si="3"/>
        <v>0.2670353756</v>
      </c>
      <c r="C37" s="3">
        <f t="shared" ref="C37:G37" si="37">4*SQRT((1-C$3)/PI()*LN($B37)*LN(1-$B37^(2*C$3)))</f>
        <v>4.927604708</v>
      </c>
      <c r="D37" s="3">
        <f t="shared" si="37"/>
        <v>3.653966778</v>
      </c>
      <c r="E37" s="3">
        <f t="shared" si="37"/>
        <v>2.973232164</v>
      </c>
      <c r="F37" s="3">
        <f t="shared" si="37"/>
        <v>1.915139097</v>
      </c>
      <c r="G37" s="3">
        <f t="shared" si="37"/>
        <v>1.022020767</v>
      </c>
    </row>
    <row r="38" ht="12.0" customHeight="1">
      <c r="A38" s="27">
        <f t="shared" si="5"/>
        <v>0.35</v>
      </c>
      <c r="B38" s="3">
        <f t="shared" si="3"/>
        <v>0.2748893572</v>
      </c>
      <c r="C38" s="3">
        <f t="shared" ref="C38:G38" si="38">4*SQRT((1-C$3)/PI()*LN($B38)*LN(1-$B38^(2*C$3)))</f>
        <v>4.887829427</v>
      </c>
      <c r="D38" s="3">
        <f t="shared" si="38"/>
        <v>3.631555514</v>
      </c>
      <c r="E38" s="3">
        <f t="shared" si="38"/>
        <v>2.959902152</v>
      </c>
      <c r="F38" s="3">
        <f t="shared" si="38"/>
        <v>1.914380134</v>
      </c>
      <c r="G38" s="3">
        <f t="shared" si="38"/>
        <v>1.028115938</v>
      </c>
    </row>
    <row r="39" ht="12.0" customHeight="1">
      <c r="A39" s="27">
        <f t="shared" si="5"/>
        <v>0.36</v>
      </c>
      <c r="B39" s="3">
        <f t="shared" si="3"/>
        <v>0.2827433388</v>
      </c>
      <c r="C39" s="3">
        <f t="shared" ref="C39:G39" si="39">4*SQRT((1-C$3)/PI()*LN($B39)*LN(1-$B39^(2*C$3)))</f>
        <v>4.84854633</v>
      </c>
      <c r="D39" s="3">
        <f t="shared" si="39"/>
        <v>3.609276748</v>
      </c>
      <c r="E39" s="3">
        <f t="shared" si="39"/>
        <v>2.946522249</v>
      </c>
      <c r="F39" s="3">
        <f t="shared" si="39"/>
        <v>1.913357746</v>
      </c>
      <c r="G39" s="3">
        <f t="shared" si="39"/>
        <v>1.033922681</v>
      </c>
    </row>
    <row r="40" ht="12.0" customHeight="1">
      <c r="A40" s="27">
        <f t="shared" si="5"/>
        <v>0.37</v>
      </c>
      <c r="B40" s="3">
        <f t="shared" si="3"/>
        <v>0.2905973205</v>
      </c>
      <c r="C40" s="3">
        <f t="shared" ref="C40:G40" si="40">4*SQRT((1-C$3)/PI()*LN($B40)*LN(1-$B40^(2*C$3)))</f>
        <v>4.809723972</v>
      </c>
      <c r="D40" s="3">
        <f t="shared" si="40"/>
        <v>3.587119078</v>
      </c>
      <c r="E40" s="3">
        <f t="shared" si="40"/>
        <v>2.933091076</v>
      </c>
      <c r="F40" s="3">
        <f t="shared" si="40"/>
        <v>1.9120818</v>
      </c>
      <c r="G40" s="3">
        <f t="shared" si="40"/>
        <v>1.039451455</v>
      </c>
    </row>
    <row r="41" ht="12.0" customHeight="1">
      <c r="A41" s="27">
        <f t="shared" si="5"/>
        <v>0.38</v>
      </c>
      <c r="B41" s="3">
        <f t="shared" si="3"/>
        <v>0.2984513021</v>
      </c>
      <c r="C41" s="3">
        <f t="shared" ref="C41:G41" si="41">4*SQRT((1-C$3)/PI()*LN($B41)*LN(1-$B41^(2*C$3)))</f>
        <v>4.771333056</v>
      </c>
      <c r="D41" s="3">
        <f t="shared" si="41"/>
        <v>3.565071726</v>
      </c>
      <c r="E41" s="3">
        <f t="shared" si="41"/>
        <v>2.919607122</v>
      </c>
      <c r="F41" s="3">
        <f t="shared" si="41"/>
        <v>1.910561243</v>
      </c>
      <c r="G41" s="3">
        <f t="shared" si="41"/>
        <v>1.044711883</v>
      </c>
    </row>
    <row r="42" ht="12.0" customHeight="1">
      <c r="A42" s="27">
        <f t="shared" si="5"/>
        <v>0.39</v>
      </c>
      <c r="B42" s="3">
        <f t="shared" si="3"/>
        <v>0.3063052837</v>
      </c>
      <c r="C42" s="3">
        <f t="shared" ref="C42:G42" si="42">4*SQRT((1-C$3)/PI()*LN($B42)*LN(1-$B42^(2*C$3)))</f>
        <v>4.733346212</v>
      </c>
      <c r="D42" s="3">
        <f t="shared" si="42"/>
        <v>3.543124472</v>
      </c>
      <c r="E42" s="3">
        <f t="shared" si="42"/>
        <v>2.906068761</v>
      </c>
      <c r="F42" s="3">
        <f t="shared" si="42"/>
        <v>1.908804195</v>
      </c>
      <c r="G42" s="3">
        <f t="shared" si="42"/>
        <v>1.049712825</v>
      </c>
    </row>
    <row r="43" ht="12.0" customHeight="1">
      <c r="A43" s="27">
        <f t="shared" si="5"/>
        <v>0.4</v>
      </c>
      <c r="B43" s="3">
        <f t="shared" si="3"/>
        <v>0.3141592654</v>
      </c>
      <c r="C43" s="3">
        <f t="shared" ref="C43:G43" si="43">4*SQRT((1-C$3)/PI()*LN($B43)*LN(1-$B43^(2*C$3)))</f>
        <v>4.695737804</v>
      </c>
      <c r="D43" s="3">
        <f t="shared" si="43"/>
        <v>3.521267597</v>
      </c>
      <c r="E43" s="3">
        <f t="shared" si="43"/>
        <v>2.89247426</v>
      </c>
      <c r="F43" s="3">
        <f t="shared" si="43"/>
        <v>1.906818023</v>
      </c>
      <c r="G43" s="3">
        <f t="shared" si="43"/>
        <v>1.054462448</v>
      </c>
    </row>
    <row r="44" ht="12.0" customHeight="1">
      <c r="A44" s="27">
        <f t="shared" si="5"/>
        <v>0.41</v>
      </c>
      <c r="B44" s="3">
        <f t="shared" si="3"/>
        <v>0.322013247</v>
      </c>
      <c r="C44" s="3">
        <f t="shared" ref="C44:G44" si="44">4*SQRT((1-C$3)/PI()*LN($B44)*LN(1-$B44^(2*C$3)))</f>
        <v>4.658483755</v>
      </c>
      <c r="D44" s="3">
        <f t="shared" si="44"/>
        <v>3.499491832</v>
      </c>
      <c r="E44" s="3">
        <f t="shared" si="44"/>
        <v>2.878821784</v>
      </c>
      <c r="F44" s="3">
        <f t="shared" si="44"/>
        <v>1.904609414</v>
      </c>
      <c r="G44" s="3">
        <f t="shared" si="44"/>
        <v>1.058968284</v>
      </c>
    </row>
    <row r="45" ht="12.0" customHeight="1">
      <c r="A45" s="27">
        <f t="shared" si="5"/>
        <v>0.42</v>
      </c>
      <c r="B45" s="3">
        <f t="shared" si="3"/>
        <v>0.3298672286</v>
      </c>
      <c r="C45" s="3">
        <f t="shared" ref="C45:G45" si="45">4*SQRT((1-C$3)/PI()*LN($B45)*LN(1-$B45^(2*C$3)))</f>
        <v>4.621561399</v>
      </c>
      <c r="D45" s="3">
        <f t="shared" si="45"/>
        <v>3.477788313</v>
      </c>
      <c r="E45" s="3">
        <f t="shared" si="45"/>
        <v>2.865109409</v>
      </c>
      <c r="F45" s="3">
        <f t="shared" si="45"/>
        <v>1.902184431</v>
      </c>
      <c r="G45" s="3">
        <f t="shared" si="45"/>
        <v>1.063237282</v>
      </c>
    </row>
    <row r="46" ht="12.0" customHeight="1">
      <c r="A46" s="27">
        <f t="shared" si="5"/>
        <v>0.43</v>
      </c>
      <c r="B46" s="3">
        <f t="shared" si="3"/>
        <v>0.3377212103</v>
      </c>
      <c r="C46" s="3">
        <f t="shared" ref="C46:G46" si="46">4*SQRT((1-C$3)/PI()*LN($B46)*LN(1-$B46^(2*C$3)))</f>
        <v>4.584949342</v>
      </c>
      <c r="D46" s="3">
        <f t="shared" si="46"/>
        <v>3.456148538</v>
      </c>
      <c r="E46" s="3">
        <f t="shared" si="46"/>
        <v>2.85133512</v>
      </c>
      <c r="F46" s="3">
        <f t="shared" si="46"/>
        <v>1.899548567</v>
      </c>
      <c r="G46" s="3">
        <f t="shared" si="46"/>
        <v>1.067275855</v>
      </c>
    </row>
    <row r="47" ht="12.0" customHeight="1">
      <c r="A47" s="27">
        <f t="shared" si="5"/>
        <v>0.44</v>
      </c>
      <c r="B47" s="3">
        <f t="shared" si="3"/>
        <v>0.3455751919</v>
      </c>
      <c r="C47" s="3">
        <f t="shared" ref="C47:G47" si="47">4*SQRT((1-C$3)/PI()*LN($B47)*LN(1-$B47^(2*C$3)))</f>
        <v>4.548627345</v>
      </c>
      <c r="D47" s="3">
        <f t="shared" si="47"/>
        <v>3.434564331</v>
      </c>
      <c r="E47" s="3">
        <f t="shared" si="47"/>
        <v>2.83749682</v>
      </c>
      <c r="F47" s="3">
        <f t="shared" si="47"/>
        <v>1.896706792</v>
      </c>
      <c r="G47" s="3">
        <f t="shared" si="47"/>
        <v>1.07108992</v>
      </c>
    </row>
    <row r="48" ht="12.0" customHeight="1">
      <c r="A48" s="27">
        <f t="shared" si="5"/>
        <v>0.45</v>
      </c>
      <c r="B48" s="3">
        <f t="shared" si="3"/>
        <v>0.3534291735</v>
      </c>
      <c r="C48" s="3">
        <f t="shared" ref="C48:G48" si="48">4*SQRT((1-C$3)/PI()*LN($B48)*LN(1-$B48^(2*C$3)))</f>
        <v>4.512576214</v>
      </c>
      <c r="D48" s="3">
        <f t="shared" si="48"/>
        <v>3.413027807</v>
      </c>
      <c r="E48" s="3">
        <f t="shared" si="48"/>
        <v>2.823592327</v>
      </c>
      <c r="F48" s="3">
        <f t="shared" si="48"/>
        <v>1.893663592</v>
      </c>
      <c r="G48" s="3">
        <f t="shared" si="48"/>
        <v>1.074684937</v>
      </c>
    </row>
    <row r="49" ht="12.0" customHeight="1">
      <c r="A49" s="27">
        <f t="shared" si="5"/>
        <v>0.46</v>
      </c>
      <c r="B49" s="3">
        <f t="shared" si="3"/>
        <v>0.3612831552</v>
      </c>
      <c r="C49" s="3">
        <f t="shared" ref="C49:G49" si="49">4*SQRT((1-C$3)/PI()*LN($B49)*LN(1-$B49^(2*C$3)))</f>
        <v>4.4767777</v>
      </c>
      <c r="D49" s="3">
        <f t="shared" si="49"/>
        <v>3.391531344</v>
      </c>
      <c r="E49" s="3">
        <f t="shared" si="49"/>
        <v>2.809619382</v>
      </c>
      <c r="F49" s="3">
        <f t="shared" si="49"/>
        <v>1.890423006</v>
      </c>
      <c r="G49" s="3">
        <f t="shared" si="49"/>
        <v>1.078065938</v>
      </c>
    </row>
    <row r="50" ht="12.0" customHeight="1">
      <c r="A50" s="27">
        <f t="shared" si="5"/>
        <v>0.47</v>
      </c>
      <c r="B50" s="3">
        <f t="shared" si="3"/>
        <v>0.3691371368</v>
      </c>
      <c r="C50" s="3">
        <f t="shared" ref="C50:G50" si="50">4*SQRT((1-C$3)/PI()*LN($B50)*LN(1-$B50^(2*C$3)))</f>
        <v>4.441214416</v>
      </c>
      <c r="D50" s="3">
        <f t="shared" si="50"/>
        <v>3.370067551</v>
      </c>
      <c r="E50" s="3">
        <f t="shared" si="50"/>
        <v>2.795575645</v>
      </c>
      <c r="F50" s="3">
        <f t="shared" si="50"/>
        <v>1.886988656</v>
      </c>
      <c r="G50" s="3">
        <f t="shared" si="50"/>
        <v>1.081237558</v>
      </c>
    </row>
    <row r="51" ht="12.0" customHeight="1">
      <c r="A51" s="27">
        <f t="shared" si="5"/>
        <v>0.48</v>
      </c>
      <c r="B51" s="3">
        <f t="shared" si="3"/>
        <v>0.3769911184</v>
      </c>
      <c r="C51" s="3">
        <f t="shared" ref="C51:G51" si="51">4*SQRT((1-C$3)/PI()*LN($B51)*LN(1-$B51^(2*C$3)))</f>
        <v>4.405869757</v>
      </c>
      <c r="D51" s="3">
        <f t="shared" si="51"/>
        <v>3.348629243</v>
      </c>
      <c r="E51" s="3">
        <f t="shared" si="51"/>
        <v>2.7814587</v>
      </c>
      <c r="F51" s="3">
        <f t="shared" si="51"/>
        <v>1.883363778</v>
      </c>
      <c r="G51" s="3">
        <f t="shared" si="51"/>
        <v>1.084204063</v>
      </c>
    </row>
    <row r="52" ht="12.0" customHeight="1">
      <c r="A52" s="27">
        <f t="shared" si="5"/>
        <v>0.49</v>
      </c>
      <c r="B52" s="3">
        <f t="shared" si="3"/>
        <v>0.3848451001</v>
      </c>
      <c r="C52" s="3">
        <f t="shared" ref="C52:G52" si="52">4*SQRT((1-C$3)/PI()*LN($B52)*LN(1-$B52^(2*C$3)))</f>
        <v>4.370727822</v>
      </c>
      <c r="D52" s="3">
        <f t="shared" si="52"/>
        <v>3.327209417</v>
      </c>
      <c r="E52" s="3">
        <f t="shared" si="52"/>
        <v>2.767266047</v>
      </c>
      <c r="F52" s="3">
        <f t="shared" si="52"/>
        <v>1.879551246</v>
      </c>
      <c r="G52" s="3">
        <f t="shared" si="52"/>
        <v>1.086969369</v>
      </c>
    </row>
    <row r="53" ht="12.0" customHeight="1">
      <c r="A53" s="27">
        <f t="shared" si="5"/>
        <v>0.5</v>
      </c>
      <c r="B53" s="3">
        <f t="shared" si="3"/>
        <v>0.3926990817</v>
      </c>
      <c r="C53" s="3">
        <f t="shared" ref="C53:G53" si="53">4*SQRT((1-C$3)/PI()*LN($B53)*LN(1-$B53^(2*C$3)))</f>
        <v>4.335773357</v>
      </c>
      <c r="D53" s="3">
        <f t="shared" si="53"/>
        <v>3.30580123</v>
      </c>
      <c r="E53" s="3">
        <f t="shared" si="53"/>
        <v>2.752995108</v>
      </c>
      <c r="F53" s="3">
        <f t="shared" si="53"/>
        <v>1.87555359</v>
      </c>
      <c r="G53" s="3">
        <f t="shared" si="53"/>
        <v>1.089537065</v>
      </c>
    </row>
    <row r="54" ht="12.0" customHeight="1">
      <c r="A54" s="27">
        <f t="shared" si="5"/>
        <v>0.51</v>
      </c>
      <c r="B54" s="3">
        <f t="shared" si="3"/>
        <v>0.4005530633</v>
      </c>
      <c r="C54" s="3">
        <f t="shared" ref="C54:G54" si="54">4*SQRT((1-C$3)/PI()*LN($B54)*LN(1-$B54^(2*C$3)))</f>
        <v>4.300991686</v>
      </c>
      <c r="D54" s="3">
        <f t="shared" si="54"/>
        <v>3.28439798</v>
      </c>
      <c r="E54" s="3">
        <f t="shared" si="54"/>
        <v>2.738643225</v>
      </c>
      <c r="F54" s="3">
        <f t="shared" si="54"/>
        <v>1.87137302</v>
      </c>
      <c r="G54" s="3">
        <f t="shared" si="54"/>
        <v>1.091910431</v>
      </c>
    </row>
    <row r="55" ht="12.0" customHeight="1">
      <c r="A55" s="27">
        <f t="shared" si="5"/>
        <v>0.52</v>
      </c>
      <c r="B55" s="3">
        <f t="shared" si="3"/>
        <v>0.408407045</v>
      </c>
      <c r="C55" s="3">
        <f t="shared" ref="C55:G55" si="55">4*SQRT((1-C$3)/PI()*LN($B55)*LN(1-$B55^(2*C$3)))</f>
        <v>4.266368664</v>
      </c>
      <c r="D55" s="3">
        <f t="shared" si="55"/>
        <v>3.262993081</v>
      </c>
      <c r="E55" s="3">
        <f t="shared" si="55"/>
        <v>2.724207652</v>
      </c>
      <c r="F55" s="3">
        <f t="shared" si="55"/>
        <v>1.867011442</v>
      </c>
      <c r="G55" s="3">
        <f t="shared" si="55"/>
        <v>1.094092456</v>
      </c>
    </row>
    <row r="56" ht="12.0" customHeight="1">
      <c r="A56" s="27">
        <f t="shared" si="5"/>
        <v>0.53</v>
      </c>
      <c r="B56" s="3">
        <f t="shared" si="3"/>
        <v>0.4162610266</v>
      </c>
      <c r="C56" s="3">
        <f t="shared" ref="C56:G56" si="56">4*SQRT((1-C$3)/PI()*LN($B56)*LN(1-$B56^(2*C$3)))</f>
        <v>4.23189062</v>
      </c>
      <c r="D56" s="3">
        <f t="shared" si="56"/>
        <v>3.241580048</v>
      </c>
      <c r="E56" s="3">
        <f t="shared" si="56"/>
        <v>2.709685559</v>
      </c>
      <c r="F56" s="3">
        <f t="shared" si="56"/>
        <v>1.862470471</v>
      </c>
      <c r="G56" s="3">
        <f t="shared" si="56"/>
        <v>1.09608585</v>
      </c>
    </row>
    <row r="57" ht="12.0" customHeight="1">
      <c r="A57" s="27">
        <f t="shared" si="5"/>
        <v>0.54</v>
      </c>
      <c r="B57" s="3">
        <f t="shared" si="3"/>
        <v>0.4241150082</v>
      </c>
      <c r="C57" s="3">
        <f t="shared" ref="C57:G57" si="57">4*SQRT((1-C$3)/PI()*LN($B57)*LN(1-$B57^(2*C$3)))</f>
        <v>4.197544312</v>
      </c>
      <c r="D57" s="3">
        <f t="shared" si="57"/>
        <v>3.22015248</v>
      </c>
      <c r="E57" s="3">
        <f t="shared" si="57"/>
        <v>2.695074026</v>
      </c>
      <c r="F57" s="3">
        <f t="shared" si="57"/>
        <v>1.857751446</v>
      </c>
      <c r="G57" s="3">
        <f t="shared" si="57"/>
        <v>1.097893058</v>
      </c>
    </row>
    <row r="58" ht="12.0" customHeight="1">
      <c r="A58" s="27">
        <f t="shared" si="5"/>
        <v>0.55</v>
      </c>
      <c r="B58" s="3">
        <f t="shared" si="3"/>
        <v>0.4319689899</v>
      </c>
      <c r="C58" s="3">
        <f t="shared" ref="C58:G58" si="58">4*SQRT((1-C$3)/PI()*LN($B58)*LN(1-$B58^(2*C$3)))</f>
        <v>4.163316884</v>
      </c>
      <c r="D58" s="3">
        <f t="shared" si="58"/>
        <v>3.198704041</v>
      </c>
      <c r="E58" s="3">
        <f t="shared" si="58"/>
        <v>2.68037004</v>
      </c>
      <c r="F58" s="3">
        <f t="shared" si="58"/>
        <v>1.85285544</v>
      </c>
      <c r="G58" s="3">
        <f t="shared" si="58"/>
        <v>1.099516274</v>
      </c>
    </row>
    <row r="59" ht="12.0" customHeight="1">
      <c r="A59" s="27">
        <f t="shared" si="5"/>
        <v>0.56</v>
      </c>
      <c r="B59" s="3">
        <f t="shared" si="3"/>
        <v>0.4398229715</v>
      </c>
      <c r="C59" s="3">
        <f t="shared" ref="C59:G59" si="59">4*SQRT((1-C$3)/PI()*LN($B59)*LN(1-$B59^(2*C$3)))</f>
        <v>4.129195824</v>
      </c>
      <c r="D59" s="3">
        <f t="shared" si="59"/>
        <v>3.177228447</v>
      </c>
      <c r="E59" s="3">
        <f t="shared" si="59"/>
        <v>2.665570489</v>
      </c>
      <c r="F59" s="3">
        <f t="shared" si="59"/>
        <v>1.84778327</v>
      </c>
      <c r="G59" s="3">
        <f t="shared" si="59"/>
        <v>1.100957445</v>
      </c>
    </row>
    <row r="60" ht="12.0" customHeight="1">
      <c r="A60" s="27">
        <f t="shared" si="5"/>
        <v>0.57</v>
      </c>
      <c r="B60" s="3">
        <f t="shared" si="3"/>
        <v>0.4476769531</v>
      </c>
      <c r="C60" s="3">
        <f t="shared" ref="C60:G60" si="60">4*SQRT((1-C$3)/PI()*LN($B60)*LN(1-$B60^(2*C$3)))</f>
        <v>4.095168927</v>
      </c>
      <c r="D60" s="3">
        <f t="shared" si="60"/>
        <v>3.155719444</v>
      </c>
      <c r="E60" s="3">
        <f t="shared" si="60"/>
        <v>2.650672162</v>
      </c>
      <c r="F60" s="3">
        <f t="shared" si="60"/>
        <v>1.842535505</v>
      </c>
      <c r="G60" s="3">
        <f t="shared" si="60"/>
        <v>1.102218287</v>
      </c>
    </row>
    <row r="61" ht="12.0" customHeight="1">
      <c r="A61" s="27">
        <f t="shared" si="5"/>
        <v>0.58</v>
      </c>
      <c r="B61" s="3">
        <f t="shared" si="3"/>
        <v>0.4555309348</v>
      </c>
      <c r="C61" s="3">
        <f t="shared" ref="C61:G61" si="61">4*SQRT((1-C$3)/PI()*LN($B61)*LN(1-$B61^(2*C$3)))</f>
        <v>4.061224256</v>
      </c>
      <c r="D61" s="3">
        <f t="shared" si="61"/>
        <v>3.134170802</v>
      </c>
      <c r="E61" s="3">
        <f t="shared" si="61"/>
        <v>2.635671742</v>
      </c>
      <c r="F61" s="3">
        <f t="shared" si="61"/>
        <v>1.837112474</v>
      </c>
      <c r="G61" s="3">
        <f t="shared" si="61"/>
        <v>1.103300288</v>
      </c>
    </row>
    <row r="62" ht="12.0" customHeight="1">
      <c r="A62" s="27">
        <f t="shared" si="5"/>
        <v>0.59</v>
      </c>
      <c r="B62" s="3">
        <f t="shared" si="3"/>
        <v>0.4633849164</v>
      </c>
      <c r="C62" s="3">
        <f t="shared" ref="C62:G62" si="62">4*SQRT((1-C$3)/PI()*LN($B62)*LN(1-$B62^(2*C$3)))</f>
        <v>4.027350113</v>
      </c>
      <c r="D62" s="3">
        <f t="shared" si="62"/>
        <v>3.112576291</v>
      </c>
      <c r="E62" s="3">
        <f t="shared" si="62"/>
        <v>2.6205658</v>
      </c>
      <c r="F62" s="3">
        <f t="shared" si="62"/>
        <v>1.83151427</v>
      </c>
      <c r="G62" s="3">
        <f t="shared" si="62"/>
        <v>1.104204718</v>
      </c>
    </row>
    <row r="63" ht="12.0" customHeight="1">
      <c r="A63" s="27">
        <f t="shared" si="5"/>
        <v>0.6</v>
      </c>
      <c r="B63" s="3">
        <f t="shared" si="3"/>
        <v>0.471238898</v>
      </c>
      <c r="C63" s="3">
        <f t="shared" ref="C63:G63" si="63">4*SQRT((1-C$3)/PI()*LN($B63)*LN(1-$B63^(2*C$3)))</f>
        <v>3.993535</v>
      </c>
      <c r="D63" s="3">
        <f t="shared" si="63"/>
        <v>3.090929672</v>
      </c>
      <c r="E63" s="3">
        <f t="shared" si="63"/>
        <v>2.605350789</v>
      </c>
      <c r="F63" s="3">
        <f t="shared" si="63"/>
        <v>1.825740756</v>
      </c>
      <c r="G63" s="3">
        <f t="shared" si="63"/>
        <v>1.10493263</v>
      </c>
    </row>
    <row r="64" ht="12.0" customHeight="1">
      <c r="A64" s="27">
        <f t="shared" si="5"/>
        <v>0.61</v>
      </c>
      <c r="B64" s="3">
        <f t="shared" si="3"/>
        <v>0.4790928797</v>
      </c>
      <c r="C64" s="3">
        <f t="shared" ref="C64:G64" si="64">4*SQRT((1-C$3)/PI()*LN($B64)*LN(1-$B64^(2*C$3)))</f>
        <v>3.959767594</v>
      </c>
      <c r="D64" s="3">
        <f t="shared" si="64"/>
        <v>3.069224683</v>
      </c>
      <c r="E64" s="3">
        <f t="shared" si="64"/>
        <v>2.590023039</v>
      </c>
      <c r="F64" s="3">
        <f t="shared" si="64"/>
        <v>1.819791569</v>
      </c>
      <c r="G64" s="3">
        <f t="shared" si="64"/>
        <v>1.105484868</v>
      </c>
    </row>
    <row r="65" ht="12.0" customHeight="1">
      <c r="A65" s="27">
        <f t="shared" si="5"/>
        <v>0.62</v>
      </c>
      <c r="B65" s="3">
        <f t="shared" si="3"/>
        <v>0.4869468613</v>
      </c>
      <c r="C65" s="3">
        <f t="shared" ref="C65:G65" si="65">4*SQRT((1-C$3)/PI()*LN($B65)*LN(1-$B65^(2*C$3)))</f>
        <v>3.926036714</v>
      </c>
      <c r="D65" s="3">
        <f t="shared" si="65"/>
        <v>3.047455018</v>
      </c>
      <c r="E65" s="3">
        <f t="shared" si="65"/>
        <v>2.574578752</v>
      </c>
      <c r="F65" s="3">
        <f t="shared" si="65"/>
        <v>1.813666117</v>
      </c>
      <c r="G65" s="3">
        <f t="shared" si="65"/>
        <v>1.105862071</v>
      </c>
    </row>
    <row r="66" ht="12.0" customHeight="1">
      <c r="A66" s="27">
        <f t="shared" si="5"/>
        <v>0.63</v>
      </c>
      <c r="B66" s="3">
        <f t="shared" si="3"/>
        <v>0.4948008429</v>
      </c>
      <c r="C66" s="3">
        <f t="shared" ref="C66:G66" si="66">4*SQRT((1-C$3)/PI()*LN($B66)*LN(1-$B66^(2*C$3)))</f>
        <v>3.892331292</v>
      </c>
      <c r="D66" s="3">
        <f t="shared" si="66"/>
        <v>3.025614321</v>
      </c>
      <c r="E66" s="3">
        <f t="shared" si="66"/>
        <v>2.559013991</v>
      </c>
      <c r="F66" s="3">
        <f t="shared" si="66"/>
        <v>1.807363588</v>
      </c>
      <c r="G66" s="3">
        <f t="shared" si="66"/>
        <v>1.106064674</v>
      </c>
    </row>
    <row r="67" ht="12.0" customHeight="1">
      <c r="A67" s="27">
        <f t="shared" si="5"/>
        <v>0.64</v>
      </c>
      <c r="B67" s="3">
        <f t="shared" si="3"/>
        <v>0.5026548246</v>
      </c>
      <c r="C67" s="3">
        <f t="shared" ref="C67:G67" si="67">4*SQRT((1-C$3)/PI()*LN($B67)*LN(1-$B67^(2*C$3)))</f>
        <v>3.858640346</v>
      </c>
      <c r="D67" s="3">
        <f t="shared" si="67"/>
        <v>3.003696166</v>
      </c>
      <c r="E67" s="3">
        <f t="shared" si="67"/>
        <v>2.543324673</v>
      </c>
      <c r="F67" s="3">
        <f t="shared" si="67"/>
        <v>1.800882943</v>
      </c>
      <c r="G67" s="3">
        <f t="shared" si="67"/>
        <v>1.106092909</v>
      </c>
    </row>
    <row r="68" ht="12.0" customHeight="1">
      <c r="A68" s="27">
        <f t="shared" si="5"/>
        <v>0.65</v>
      </c>
      <c r="B68" s="3">
        <f t="shared" si="3"/>
        <v>0.5105088062</v>
      </c>
      <c r="C68" s="3">
        <f t="shared" ref="C68:G68" si="68">4*SQRT((1-C$3)/PI()*LN($B68)*LN(1-$B68^(2*C$3)))</f>
        <v>3.824952951</v>
      </c>
      <c r="D68" s="3">
        <f t="shared" si="68"/>
        <v>2.981694042</v>
      </c>
      <c r="E68" s="3">
        <f t="shared" si="68"/>
        <v>2.527506562</v>
      </c>
      <c r="F68" s="3">
        <f t="shared" si="68"/>
        <v>1.79422292</v>
      </c>
      <c r="G68" s="3">
        <f t="shared" si="68"/>
        <v>1.105946809</v>
      </c>
    </row>
    <row r="69" ht="12.0" customHeight="1">
      <c r="A69" s="27">
        <f t="shared" si="5"/>
        <v>0.66</v>
      </c>
      <c r="B69" s="3">
        <f t="shared" si="3"/>
        <v>0.5183627878</v>
      </c>
      <c r="C69" s="3">
        <f t="shared" ref="C69:G69" si="69">4*SQRT((1-C$3)/PI()*LN($B69)*LN(1-$B69^(2*C$3)))</f>
        <v>3.791258214</v>
      </c>
      <c r="D69" s="3">
        <f t="shared" si="69"/>
        <v>2.959601341</v>
      </c>
      <c r="E69" s="3">
        <f t="shared" si="69"/>
        <v>2.511555259</v>
      </c>
      <c r="F69" s="3">
        <f t="shared" si="69"/>
        <v>1.78738203</v>
      </c>
      <c r="G69" s="3">
        <f t="shared" si="69"/>
        <v>1.105626207</v>
      </c>
    </row>
    <row r="70" ht="12.0" customHeight="1">
      <c r="A70" s="27">
        <f t="shared" si="5"/>
        <v>0.67</v>
      </c>
      <c r="B70" s="3">
        <f t="shared" si="3"/>
        <v>0.5262167695</v>
      </c>
      <c r="C70" s="3">
        <f t="shared" ref="C70:G70" si="70">4*SQRT((1-C$3)/PI()*LN($B70)*LN(1-$B70^(2*C$3)))</f>
        <v>3.757545244</v>
      </c>
      <c r="D70" s="3">
        <f t="shared" si="70"/>
        <v>2.937411339</v>
      </c>
      <c r="E70" s="3">
        <f t="shared" si="70"/>
        <v>2.495466193</v>
      </c>
      <c r="F70" s="3">
        <f t="shared" si="70"/>
        <v>1.780358555</v>
      </c>
      <c r="G70" s="3">
        <f t="shared" si="70"/>
        <v>1.105130732</v>
      </c>
    </row>
    <row r="71" ht="12.0" customHeight="1">
      <c r="A71" s="27">
        <f t="shared" si="5"/>
        <v>0.68</v>
      </c>
      <c r="B71" s="3">
        <f t="shared" si="3"/>
        <v>0.5340707511</v>
      </c>
      <c r="C71" s="3">
        <f t="shared" ref="C71:G71" si="71">4*SQRT((1-C$3)/PI()*LN($B71)*LN(1-$B71^(2*C$3)))</f>
        <v>3.723803128</v>
      </c>
      <c r="D71" s="3">
        <f t="shared" si="71"/>
        <v>2.915117181</v>
      </c>
      <c r="E71" s="3">
        <f t="shared" si="71"/>
        <v>2.479234608</v>
      </c>
      <c r="F71" s="3">
        <f t="shared" si="71"/>
        <v>1.773150541</v>
      </c>
      <c r="G71" s="3">
        <f t="shared" si="71"/>
        <v>1.104459812</v>
      </c>
    </row>
    <row r="72" ht="12.0" customHeight="1">
      <c r="A72" s="27">
        <f t="shared" si="5"/>
        <v>0.69</v>
      </c>
      <c r="B72" s="3">
        <f t="shared" si="3"/>
        <v>0.5419247327</v>
      </c>
      <c r="C72" s="3">
        <f t="shared" ref="C72:G72" si="72">4*SQRT((1-C$3)/PI()*LN($B72)*LN(1-$B72^(2*C$3)))</f>
        <v>3.690020901</v>
      </c>
      <c r="D72" s="3">
        <f t="shared" si="72"/>
        <v>2.892711865</v>
      </c>
      <c r="E72" s="3">
        <f t="shared" si="72"/>
        <v>2.462855552</v>
      </c>
      <c r="F72" s="3">
        <f t="shared" si="72"/>
        <v>1.765755799</v>
      </c>
      <c r="G72" s="3">
        <f t="shared" si="72"/>
        <v>1.103612672</v>
      </c>
    </row>
    <row r="73" ht="12.0" customHeight="1">
      <c r="A73" s="27">
        <f t="shared" si="5"/>
        <v>0.7</v>
      </c>
      <c r="B73" s="3">
        <f t="shared" si="3"/>
        <v>0.5497787144</v>
      </c>
      <c r="C73" s="3">
        <f t="shared" ref="C73:G73" si="73">4*SQRT((1-C$3)/PI()*LN($B73)*LN(1-$B73^(2*C$3)))</f>
        <v>3.656187521</v>
      </c>
      <c r="D73" s="3">
        <f t="shared" si="73"/>
        <v>2.870188223</v>
      </c>
      <c r="E73" s="3">
        <f t="shared" si="73"/>
        <v>2.446323867</v>
      </c>
      <c r="F73" s="3">
        <f t="shared" si="73"/>
        <v>1.758171893</v>
      </c>
      <c r="G73" s="3">
        <f t="shared" si="73"/>
        <v>1.102588324</v>
      </c>
    </row>
    <row r="74" ht="12.0" customHeight="1">
      <c r="A74" s="27">
        <f t="shared" si="5"/>
        <v>0.71</v>
      </c>
      <c r="B74" s="3">
        <f t="shared" si="3"/>
        <v>0.557632696</v>
      </c>
      <c r="C74" s="3">
        <f t="shared" ref="C74:G74" si="74">4*SQRT((1-C$3)/PI()*LN($B74)*LN(1-$B74^(2*C$3)))</f>
        <v>3.62229184</v>
      </c>
      <c r="D74" s="3">
        <f t="shared" si="74"/>
        <v>2.847538904</v>
      </c>
      <c r="E74" s="3">
        <f t="shared" si="74"/>
        <v>2.429634171</v>
      </c>
      <c r="F74" s="3">
        <f t="shared" si="74"/>
        <v>1.750396136</v>
      </c>
      <c r="G74" s="3">
        <f t="shared" si="74"/>
        <v>1.10138557</v>
      </c>
    </row>
    <row r="75" ht="12.0" customHeight="1">
      <c r="A75" s="27">
        <f t="shared" si="5"/>
        <v>0.72</v>
      </c>
      <c r="B75" s="3">
        <f t="shared" si="3"/>
        <v>0.5654866776</v>
      </c>
      <c r="C75" s="3">
        <f t="shared" ref="C75:G75" si="75">4*SQRT((1-C$3)/PI()*LN($B75)*LN(1-$B75^(2*C$3)))</f>
        <v>3.588322576</v>
      </c>
      <c r="D75" s="3">
        <f t="shared" si="75"/>
        <v>2.824756353</v>
      </c>
      <c r="E75" s="3">
        <f t="shared" si="75"/>
        <v>2.412780848</v>
      </c>
      <c r="F75" s="3">
        <f t="shared" si="75"/>
        <v>1.742425579</v>
      </c>
      <c r="G75" s="3">
        <f t="shared" si="75"/>
        <v>1.100002994</v>
      </c>
    </row>
    <row r="76" ht="12.0" customHeight="1">
      <c r="A76" s="27">
        <f t="shared" si="5"/>
        <v>0.73</v>
      </c>
      <c r="B76" s="3">
        <f t="shared" si="3"/>
        <v>0.5733406593</v>
      </c>
      <c r="C76" s="3">
        <f t="shared" ref="C76:G76" si="76">4*SQRT((1-C$3)/PI()*LN($B76)*LN(1-$B76^(2*C$3)))</f>
        <v>3.55426828</v>
      </c>
      <c r="D76" s="3">
        <f t="shared" si="76"/>
        <v>2.801832791</v>
      </c>
      <c r="E76" s="3">
        <f t="shared" si="76"/>
        <v>2.395758028</v>
      </c>
      <c r="F76" s="3">
        <f t="shared" si="76"/>
        <v>1.734257006</v>
      </c>
      <c r="G76" s="3">
        <f t="shared" si="76"/>
        <v>1.098438955</v>
      </c>
    </row>
    <row r="77" ht="12.0" customHeight="1">
      <c r="A77" s="27">
        <f t="shared" si="5"/>
        <v>0.74</v>
      </c>
      <c r="B77" s="3">
        <f t="shared" si="3"/>
        <v>0.5811946409</v>
      </c>
      <c r="C77" s="3">
        <f t="shared" ref="C77:G77" si="77">4*SQRT((1-C$3)/PI()*LN($B77)*LN(1-$B77^(2*C$3)))</f>
        <v>3.520117309</v>
      </c>
      <c r="D77" s="3">
        <f t="shared" si="77"/>
        <v>2.778760191</v>
      </c>
      <c r="E77" s="3">
        <f t="shared" si="77"/>
        <v>2.378559573</v>
      </c>
      <c r="F77" s="3">
        <f t="shared" si="77"/>
        <v>1.725886917</v>
      </c>
      <c r="G77" s="3">
        <f t="shared" si="77"/>
        <v>1.09669158</v>
      </c>
    </row>
    <row r="78" ht="12.0" customHeight="1">
      <c r="A78" s="27">
        <f t="shared" si="5"/>
        <v>0.75</v>
      </c>
      <c r="B78" s="3">
        <f t="shared" si="3"/>
        <v>0.5890486225</v>
      </c>
      <c r="C78" s="3">
        <f t="shared" ref="C78:G78" si="78">4*SQRT((1-C$3)/PI()*LN($B78)*LN(1-$B78^(2*C$3)))</f>
        <v>3.485857794</v>
      </c>
      <c r="D78" s="3">
        <f t="shared" si="78"/>
        <v>2.755530261</v>
      </c>
      <c r="E78" s="3">
        <f t="shared" si="78"/>
        <v>2.361179053</v>
      </c>
      <c r="F78" s="3">
        <f t="shared" si="78"/>
        <v>1.717311519</v>
      </c>
      <c r="G78" s="3">
        <f t="shared" si="78"/>
        <v>1.094758758</v>
      </c>
    </row>
    <row r="79" ht="12.0" customHeight="1">
      <c r="A79" s="27">
        <f t="shared" si="5"/>
        <v>0.76</v>
      </c>
      <c r="B79" s="3">
        <f t="shared" si="3"/>
        <v>0.5969026042</v>
      </c>
      <c r="C79" s="3">
        <f t="shared" ref="C79:G79" si="79">4*SQRT((1-C$3)/PI()*LN($B79)*LN(1-$B79^(2*C$3)))</f>
        <v>3.451477603</v>
      </c>
      <c r="D79" s="3">
        <f t="shared" si="79"/>
        <v>2.73213441</v>
      </c>
      <c r="E79" s="3">
        <f t="shared" si="79"/>
        <v>2.343609732</v>
      </c>
      <c r="F79" s="3">
        <f t="shared" si="79"/>
        <v>1.708526712</v>
      </c>
      <c r="G79" s="3">
        <f t="shared" si="79"/>
        <v>1.092638124</v>
      </c>
    </row>
    <row r="80" ht="12.0" customHeight="1">
      <c r="A80" s="27">
        <f t="shared" si="5"/>
        <v>0.77</v>
      </c>
      <c r="B80" s="3">
        <f t="shared" si="3"/>
        <v>0.6047565858</v>
      </c>
      <c r="C80" s="3">
        <f t="shared" ref="C80:G80" si="80">4*SQRT((1-C$3)/PI()*LN($B80)*LN(1-$B80^(2*C$3)))</f>
        <v>3.416964309</v>
      </c>
      <c r="D80" s="3">
        <f t="shared" si="80"/>
        <v>2.708563728</v>
      </c>
      <c r="E80" s="3">
        <f t="shared" si="80"/>
        <v>2.325844542</v>
      </c>
      <c r="F80" s="3">
        <f t="shared" si="80"/>
        <v>1.69952807</v>
      </c>
      <c r="G80" s="3">
        <f t="shared" si="80"/>
        <v>1.090327057</v>
      </c>
    </row>
    <row r="81" ht="12.0" customHeight="1">
      <c r="A81" s="27">
        <f t="shared" si="5"/>
        <v>0.78</v>
      </c>
      <c r="B81" s="3">
        <f t="shared" si="3"/>
        <v>0.6126105675</v>
      </c>
      <c r="C81" s="3">
        <f t="shared" ref="C81:G81" si="81">4*SQRT((1-C$3)/PI()*LN($B81)*LN(1-$B81^(2*C$3)))</f>
        <v>3.382305147</v>
      </c>
      <c r="D81" s="3">
        <f t="shared" si="81"/>
        <v>2.684808953</v>
      </c>
      <c r="E81" s="3">
        <f t="shared" si="81"/>
        <v>2.307876056</v>
      </c>
      <c r="F81" s="3">
        <f t="shared" si="81"/>
        <v>1.690310828</v>
      </c>
      <c r="G81" s="3">
        <f t="shared" si="81"/>
        <v>1.08782266</v>
      </c>
    </row>
    <row r="82" ht="12.0" customHeight="1">
      <c r="A82" s="27">
        <f t="shared" si="5"/>
        <v>0.79</v>
      </c>
      <c r="B82" s="3">
        <f t="shared" si="3"/>
        <v>0.6204645491</v>
      </c>
      <c r="C82" s="3">
        <f t="shared" ref="C82:G82" si="82">4*SQRT((1-C$3)/PI()*LN($B82)*LN(1-$B82^(2*C$3)))</f>
        <v>3.347486981</v>
      </c>
      <c r="D82" s="3">
        <f t="shared" si="82"/>
        <v>2.660860441</v>
      </c>
      <c r="E82" s="3">
        <f t="shared" si="82"/>
        <v>2.289696467</v>
      </c>
      <c r="F82" s="3">
        <f t="shared" si="82"/>
        <v>1.680869857</v>
      </c>
      <c r="G82" s="3">
        <f t="shared" si="82"/>
        <v>1.085121748</v>
      </c>
    </row>
    <row r="83" ht="12.0" customHeight="1">
      <c r="A83" s="27">
        <f t="shared" si="5"/>
        <v>0.8</v>
      </c>
      <c r="B83" s="3">
        <f t="shared" si="3"/>
        <v>0.6283185307</v>
      </c>
      <c r="C83" s="3">
        <f t="shared" ref="C83:G83" si="83">4*SQRT((1-C$3)/PI()*LN($B83)*LN(1-$B83^(2*C$3)))</f>
        <v>3.312496253</v>
      </c>
      <c r="D83" s="3">
        <f t="shared" si="83"/>
        <v>2.636708132</v>
      </c>
      <c r="E83" s="3">
        <f t="shared" si="83"/>
        <v>2.271297553</v>
      </c>
      <c r="F83" s="3">
        <f t="shared" si="83"/>
        <v>1.671199645</v>
      </c>
      <c r="G83" s="3">
        <f t="shared" si="83"/>
        <v>1.082220836</v>
      </c>
    </row>
    <row r="84" ht="12.0" customHeight="1">
      <c r="A84" s="27">
        <f t="shared" si="5"/>
        <v>0.81</v>
      </c>
      <c r="B84" s="3">
        <f t="shared" si="3"/>
        <v>0.6361725124</v>
      </c>
      <c r="C84" s="3">
        <f t="shared" ref="C84:G84" si="84">4*SQRT((1-C$3)/PI()*LN($B84)*LN(1-$B84^(2*C$3)))</f>
        <v>3.277318943</v>
      </c>
      <c r="D84" s="3">
        <f t="shared" si="84"/>
        <v>2.612341511</v>
      </c>
      <c r="E84" s="3">
        <f t="shared" si="84"/>
        <v>2.252670648</v>
      </c>
      <c r="F84" s="3">
        <f t="shared" si="84"/>
        <v>1.661294274</v>
      </c>
      <c r="G84" s="3">
        <f t="shared" si="84"/>
        <v>1.079116113</v>
      </c>
    </row>
    <row r="85" ht="12.0" customHeight="1">
      <c r="A85" s="27">
        <f t="shared" si="5"/>
        <v>0.82</v>
      </c>
      <c r="B85" s="3">
        <f t="shared" si="3"/>
        <v>0.644026494</v>
      </c>
      <c r="C85" s="3">
        <f t="shared" ref="C85:G85" si="85">4*SQRT((1-C$3)/PI()*LN($B85)*LN(1-$B85^(2*C$3)))</f>
        <v>3.241940514</v>
      </c>
      <c r="D85" s="3">
        <f t="shared" si="85"/>
        <v>2.58774957</v>
      </c>
      <c r="E85" s="3">
        <f t="shared" si="85"/>
        <v>2.233806607</v>
      </c>
      <c r="F85" s="3">
        <f t="shared" si="85"/>
        <v>1.651147387</v>
      </c>
      <c r="G85" s="3">
        <f t="shared" si="85"/>
        <v>1.075803431</v>
      </c>
    </row>
    <row r="86" ht="12.0" customHeight="1">
      <c r="A86" s="27">
        <f t="shared" si="5"/>
        <v>0.83</v>
      </c>
      <c r="B86" s="3">
        <f t="shared" si="3"/>
        <v>0.6518804756</v>
      </c>
      <c r="C86" s="3">
        <f t="shared" ref="C86:G86" si="86">4*SQRT((1-C$3)/PI()*LN($B86)*LN(1-$B86^(2*C$3)))</f>
        <v>3.20634586</v>
      </c>
      <c r="D86" s="3">
        <f t="shared" si="86"/>
        <v>2.562920761</v>
      </c>
      <c r="E86" s="3">
        <f t="shared" si="86"/>
        <v>2.214695763</v>
      </c>
      <c r="F86" s="3">
        <f t="shared" si="86"/>
        <v>1.640752162</v>
      </c>
      <c r="G86" s="3">
        <f t="shared" si="86"/>
        <v>1.072278277</v>
      </c>
    </row>
    <row r="87" ht="12.0" customHeight="1">
      <c r="A87" s="27">
        <f t="shared" si="5"/>
        <v>0.84</v>
      </c>
      <c r="B87" s="3">
        <f t="shared" si="3"/>
        <v>0.6597344573</v>
      </c>
      <c r="C87" s="3">
        <f t="shared" ref="C87:G87" si="87">4*SQRT((1-C$3)/PI()*LN($B87)*LN(1-$B87^(2*C$3)))</f>
        <v>3.170519245</v>
      </c>
      <c r="D87" s="3">
        <f t="shared" si="87"/>
        <v>2.537842948</v>
      </c>
      <c r="E87" s="3">
        <f t="shared" si="87"/>
        <v>2.195327886</v>
      </c>
      <c r="F87" s="3">
        <f t="shared" si="87"/>
        <v>1.630101277</v>
      </c>
      <c r="G87" s="3">
        <f t="shared" si="87"/>
        <v>1.06853575</v>
      </c>
    </row>
    <row r="88" ht="12.0" customHeight="1">
      <c r="A88" s="27">
        <f t="shared" si="5"/>
        <v>0.85</v>
      </c>
      <c r="B88" s="3">
        <f t="shared" si="3"/>
        <v>0.6675884389</v>
      </c>
      <c r="C88" s="3">
        <f t="shared" ref="C88:G88" si="88">4*SQRT((1-C$3)/PI()*LN($B88)*LN(1-$B88^(2*C$3)))</f>
        <v>3.134444238</v>
      </c>
      <c r="D88" s="3">
        <f t="shared" si="88"/>
        <v>2.512503353</v>
      </c>
      <c r="E88" s="3">
        <f t="shared" si="88"/>
        <v>2.175692137</v>
      </c>
      <c r="F88" s="3">
        <f t="shared" si="88"/>
        <v>1.61918687</v>
      </c>
      <c r="G88" s="3">
        <f t="shared" si="88"/>
        <v>1.064570532</v>
      </c>
    </row>
    <row r="89" ht="12.0" customHeight="1">
      <c r="A89" s="27">
        <f t="shared" si="5"/>
        <v>0.86</v>
      </c>
      <c r="B89" s="3">
        <f t="shared" si="3"/>
        <v>0.6754424205</v>
      </c>
      <c r="C89" s="3">
        <f t="shared" ref="C89:G89" si="89">4*SQRT((1-C$3)/PI()*LN($B89)*LN(1-$B89^(2*C$3)))</f>
        <v>3.098103642</v>
      </c>
      <c r="D89" s="3">
        <f t="shared" si="89"/>
        <v>2.486888496</v>
      </c>
      <c r="E89" s="3">
        <f t="shared" si="89"/>
        <v>2.15577701</v>
      </c>
      <c r="F89" s="3">
        <f t="shared" si="89"/>
        <v>1.608000498</v>
      </c>
      <c r="G89" s="3">
        <f t="shared" si="89"/>
        <v>1.060376859</v>
      </c>
    </row>
    <row r="90" ht="12.0" customHeight="1">
      <c r="A90" s="27">
        <f t="shared" si="5"/>
        <v>0.87</v>
      </c>
      <c r="B90" s="3">
        <f t="shared" si="3"/>
        <v>0.6832964022</v>
      </c>
      <c r="C90" s="3">
        <f t="shared" ref="C90:G90" si="90">4*SQRT((1-C$3)/PI()*LN($B90)*LN(1-$B90^(2*C$3)))</f>
        <v>3.061479416</v>
      </c>
      <c r="D90" s="3">
        <f t="shared" si="90"/>
        <v>2.460984129</v>
      </c>
      <c r="E90" s="3">
        <f t="shared" si="90"/>
        <v>2.135570278</v>
      </c>
      <c r="F90" s="3">
        <f t="shared" si="90"/>
        <v>1.596533092</v>
      </c>
      <c r="G90" s="3">
        <f t="shared" si="90"/>
        <v>1.055948482</v>
      </c>
    </row>
    <row r="91" ht="12.0" customHeight="1">
      <c r="A91" s="27">
        <f t="shared" si="5"/>
        <v>0.88</v>
      </c>
      <c r="B91" s="3">
        <f t="shared" si="3"/>
        <v>0.6911503838</v>
      </c>
      <c r="C91" s="3">
        <f t="shared" ref="C91:G91" si="91">4*SQRT((1-C$3)/PI()*LN($B91)*LN(1-$B91^(2*C$3)))</f>
        <v>3.024552585</v>
      </c>
      <c r="D91" s="3">
        <f t="shared" si="91"/>
        <v>2.434775163</v>
      </c>
      <c r="E91" s="3">
        <f t="shared" si="91"/>
        <v>2.115058922</v>
      </c>
      <c r="F91" s="3">
        <f t="shared" si="91"/>
        <v>1.584774896</v>
      </c>
      <c r="G91" s="3">
        <f t="shared" si="91"/>
        <v>1.051278631</v>
      </c>
    </row>
    <row r="92" ht="12.0" customHeight="1">
      <c r="A92" s="27">
        <f t="shared" si="5"/>
        <v>0.89</v>
      </c>
      <c r="B92" s="3">
        <f t="shared" si="3"/>
        <v>0.6990043654</v>
      </c>
      <c r="C92" s="3">
        <f t="shared" ref="C92:G92" si="92">4*SQRT((1-C$3)/PI()*LN($B92)*LN(1-$B92^(2*C$3)))</f>
        <v>2.987303144</v>
      </c>
      <c r="D92" s="3">
        <f t="shared" si="92"/>
        <v>2.408245585</v>
      </c>
      <c r="E92" s="3">
        <f t="shared" si="92"/>
        <v>2.094229062</v>
      </c>
      <c r="F92" s="3">
        <f t="shared" si="92"/>
        <v>1.572715417</v>
      </c>
      <c r="G92" s="3">
        <f t="shared" si="92"/>
        <v>1.046359967</v>
      </c>
    </row>
    <row r="93" ht="12.0" customHeight="1">
      <c r="A93" s="27">
        <f t="shared" si="5"/>
        <v>0.9</v>
      </c>
      <c r="B93" s="3">
        <f t="shared" si="3"/>
        <v>0.7068583471</v>
      </c>
      <c r="C93" s="3">
        <f t="shared" ref="C93:G93" si="93">4*SQRT((1-C$3)/PI()*LN($B93)*LN(1-$B93^(2*C$3)))</f>
        <v>2.949709953</v>
      </c>
      <c r="D93" s="3">
        <f t="shared" si="93"/>
        <v>2.381378367</v>
      </c>
      <c r="E93" s="3">
        <f t="shared" si="93"/>
        <v>2.073065869</v>
      </c>
      <c r="F93" s="3">
        <f t="shared" si="93"/>
        <v>1.560343347</v>
      </c>
      <c r="G93" s="3">
        <f t="shared" si="93"/>
        <v>1.041184536</v>
      </c>
    </row>
    <row r="94" ht="12.0" customHeight="1">
      <c r="A94" s="27">
        <f t="shared" si="5"/>
        <v>0.91</v>
      </c>
      <c r="B94" s="3">
        <f t="shared" si="3"/>
        <v>0.7147123287</v>
      </c>
      <c r="C94" s="3">
        <f t="shared" ref="C94:G94" si="94">4*SQRT((1-C$3)/PI()*LN($B94)*LN(1-$B94^(2*C$3)))</f>
        <v>2.911750611</v>
      </c>
      <c r="D94" s="3">
        <f t="shared" si="94"/>
        <v>2.354155362</v>
      </c>
      <c r="E94" s="3">
        <f t="shared" si="94"/>
        <v>2.051553477</v>
      </c>
      <c r="F94" s="3">
        <f t="shared" si="94"/>
        <v>1.547646497</v>
      </c>
      <c r="G94" s="3">
        <f t="shared" si="94"/>
        <v>1.035743709</v>
      </c>
    </row>
    <row r="95" ht="12.0" customHeight="1">
      <c r="A95" s="27">
        <f t="shared" si="5"/>
        <v>0.92</v>
      </c>
      <c r="B95" s="3">
        <f t="shared" si="3"/>
        <v>0.7225663103</v>
      </c>
      <c r="C95" s="3">
        <f t="shared" ref="C95:G95" si="95">4*SQRT((1-C$3)/PI()*LN($B95)*LN(1-$B95^(2*C$3)))</f>
        <v>2.873401325</v>
      </c>
      <c r="D95" s="3">
        <f t="shared" si="95"/>
        <v>2.326557189</v>
      </c>
      <c r="E95" s="3">
        <f t="shared" si="95"/>
        <v>2.029674874</v>
      </c>
      <c r="F95" s="3">
        <f t="shared" si="95"/>
        <v>1.534611703</v>
      </c>
      <c r="G95" s="3">
        <f t="shared" si="95"/>
        <v>1.030028119</v>
      </c>
    </row>
    <row r="96" ht="12.0" customHeight="1">
      <c r="A96" s="27">
        <f t="shared" si="5"/>
        <v>0.93</v>
      </c>
      <c r="B96" s="3">
        <f t="shared" si="3"/>
        <v>0.730420292</v>
      </c>
      <c r="C96" s="3">
        <f t="shared" ref="C96:G96" si="96">4*SQRT((1-C$3)/PI()*LN($B96)*LN(1-$B96^(2*C$3)))</f>
        <v>2.834636751</v>
      </c>
      <c r="D96" s="3">
        <f t="shared" si="96"/>
        <v>2.298563103</v>
      </c>
      <c r="E96" s="3">
        <f t="shared" si="96"/>
        <v>2.007411784</v>
      </c>
      <c r="F96" s="3">
        <f t="shared" si="96"/>
        <v>1.521224734</v>
      </c>
      <c r="G96" s="3">
        <f t="shared" si="96"/>
        <v>1.024027585</v>
      </c>
    </row>
    <row r="97" ht="12.0" customHeight="1">
      <c r="A97" s="27">
        <f t="shared" si="5"/>
        <v>0.94</v>
      </c>
      <c r="B97" s="3">
        <f t="shared" si="3"/>
        <v>0.7382742736</v>
      </c>
      <c r="C97" s="3">
        <f t="shared" ref="C97:G97" si="97">4*SQRT((1-C$3)/PI()*LN($B97)*LN(1-$B97^(2*C$3)))</f>
        <v>2.79542983</v>
      </c>
      <c r="D97" s="3">
        <f t="shared" si="97"/>
        <v>2.270150843</v>
      </c>
      <c r="E97" s="3">
        <f t="shared" si="97"/>
        <v>1.984744534</v>
      </c>
      <c r="F97" s="3">
        <f t="shared" si="97"/>
        <v>1.507470174</v>
      </c>
      <c r="G97" s="3">
        <f t="shared" si="97"/>
        <v>1.017731035</v>
      </c>
    </row>
    <row r="98" ht="12.0" customHeight="1">
      <c r="A98" s="27">
        <f t="shared" si="5"/>
        <v>0.95</v>
      </c>
      <c r="B98" s="3">
        <f t="shared" si="3"/>
        <v>0.7461282552</v>
      </c>
      <c r="C98" s="3">
        <f t="shared" ref="C98:G98" si="98">4*SQRT((1-C$3)/PI()*LN($B98)*LN(1-$B98^(2*C$3)))</f>
        <v>2.755751581</v>
      </c>
      <c r="D98" s="3">
        <f t="shared" si="98"/>
        <v>2.241296467</v>
      </c>
      <c r="E98" s="3">
        <f t="shared" si="98"/>
        <v>1.961651896</v>
      </c>
      <c r="F98" s="3">
        <f t="shared" si="98"/>
        <v>1.493331305</v>
      </c>
      <c r="G98" s="3">
        <f t="shared" si="98"/>
        <v>1.011126405</v>
      </c>
    </row>
    <row r="99" ht="12.0" customHeight="1">
      <c r="A99" s="27">
        <f t="shared" si="5"/>
        <v>0.96</v>
      </c>
      <c r="B99" s="3">
        <f t="shared" si="3"/>
        <v>0.7539822369</v>
      </c>
      <c r="C99" s="3">
        <f t="shared" ref="C99:G99" si="99">4*SQRT((1-C$3)/PI()*LN($B99)*LN(1-$B99^(2*C$3)))</f>
        <v>2.715570885</v>
      </c>
      <c r="D99" s="3">
        <f t="shared" si="99"/>
        <v>2.211974155</v>
      </c>
      <c r="E99" s="3">
        <f t="shared" si="99"/>
        <v>1.938110917</v>
      </c>
      <c r="F99" s="3">
        <f t="shared" si="99"/>
        <v>1.47878995</v>
      </c>
      <c r="G99" s="3">
        <f t="shared" si="99"/>
        <v>1.004200531</v>
      </c>
    </row>
    <row r="100" ht="12.0" customHeight="1">
      <c r="A100" s="27">
        <f t="shared" si="5"/>
        <v>0.97</v>
      </c>
      <c r="B100" s="3">
        <f t="shared" si="3"/>
        <v>0.7618362185</v>
      </c>
      <c r="C100" s="3">
        <f t="shared" ref="C100:G100" si="100">4*SQRT((1-C$3)/PI()*LN($B100)*LN(1-$B100^(2*C$3)))</f>
        <v>2.674854223</v>
      </c>
      <c r="D100" s="3">
        <f t="shared" si="100"/>
        <v>2.182155991</v>
      </c>
      <c r="E100" s="3">
        <f t="shared" si="100"/>
        <v>1.914096709</v>
      </c>
      <c r="F100" s="3">
        <f t="shared" si="100"/>
        <v>1.463826314</v>
      </c>
      <c r="G100" s="3">
        <f t="shared" si="100"/>
        <v>0.9969390264</v>
      </c>
    </row>
    <row r="101" ht="12.0" customHeight="1">
      <c r="A101" s="27">
        <f t="shared" si="5"/>
        <v>0.98</v>
      </c>
      <c r="B101" s="3">
        <f t="shared" si="3"/>
        <v>0.7696902001</v>
      </c>
      <c r="C101" s="3">
        <f t="shared" ref="C101:G101" si="101">4*SQRT((1-C$3)/PI()*LN($B101)*LN(1-$B101^(2*C$3)))</f>
        <v>2.63356538</v>
      </c>
      <c r="D101" s="3">
        <f t="shared" si="101"/>
        <v>2.151811703</v>
      </c>
      <c r="E101" s="3">
        <f t="shared" si="101"/>
        <v>1.889582223</v>
      </c>
      <c r="F101" s="3">
        <f t="shared" si="101"/>
        <v>1.448418788</v>
      </c>
      <c r="G101" s="3">
        <f t="shared" si="101"/>
        <v>0.9893261323</v>
      </c>
    </row>
    <row r="102" ht="12.0" customHeight="1">
      <c r="A102" s="27">
        <f t="shared" si="5"/>
        <v>0.99</v>
      </c>
      <c r="B102" s="3">
        <f t="shared" si="3"/>
        <v>0.7775441818</v>
      </c>
      <c r="C102" s="3">
        <f t="shared" ref="C102:G102" si="102">4*SQRT((1-C$3)/PI()*LN($B102)*LN(1-$B102^(2*C$3)))</f>
        <v>2.591665106</v>
      </c>
      <c r="D102" s="3">
        <f t="shared" si="102"/>
        <v>2.120908371</v>
      </c>
      <c r="E102" s="3">
        <f t="shared" si="102"/>
        <v>1.864537973</v>
      </c>
      <c r="F102" s="3">
        <f t="shared" si="102"/>
        <v>1.432543724</v>
      </c>
      <c r="G102" s="3">
        <f t="shared" si="102"/>
        <v>0.9813445514</v>
      </c>
    </row>
    <row r="103" ht="12.0" customHeight="1">
      <c r="A103" s="27">
        <f t="shared" si="5"/>
        <v>1</v>
      </c>
      <c r="B103" s="3">
        <f t="shared" si="3"/>
        <v>0.7853981634</v>
      </c>
      <c r="C103" s="3">
        <f t="shared" ref="C103:G103" si="103">4*SQRT((1-C$3)/PI()*LN($B103)*LN(1-$B103^(2*C$3)))</f>
        <v>2.549110717</v>
      </c>
      <c r="D103" s="3">
        <f t="shared" si="103"/>
        <v>2.08941008</v>
      </c>
      <c r="E103" s="3">
        <f t="shared" si="103"/>
        <v>1.838931724</v>
      </c>
      <c r="F103" s="3">
        <f t="shared" si="103"/>
        <v>1.416175173</v>
      </c>
      <c r="G103" s="3">
        <f t="shared" si="103"/>
        <v>0.9729752503</v>
      </c>
    </row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4" width="11.43"/>
    <col customWidth="1" min="5" max="6" width="12.43"/>
    <col customWidth="1" min="7" max="7" width="23.0"/>
    <col customWidth="1" min="8" max="17" width="11.43"/>
    <col customWidth="1" min="18" max="18" width="12.43"/>
    <col customWidth="1" min="19" max="26" width="10.0"/>
  </cols>
  <sheetData>
    <row r="1" ht="12.0" customHeight="1">
      <c r="A1" s="1" t="s">
        <v>44</v>
      </c>
      <c r="G1" s="1" t="s">
        <v>1</v>
      </c>
    </row>
    <row r="2" ht="12.0" customHeight="1">
      <c r="A2" s="3" t="s">
        <v>45</v>
      </c>
      <c r="D2" s="34">
        <f>model!$D2</f>
        <v>0.1</v>
      </c>
      <c r="E2" s="3" t="s">
        <v>3</v>
      </c>
      <c r="F2" s="5"/>
      <c r="G2" s="6" t="s">
        <v>46</v>
      </c>
      <c r="H2" s="7">
        <f>$D$2/($D$4*$D$3+$D$2)</f>
        <v>0.125</v>
      </c>
    </row>
    <row r="3" ht="12.0" customHeight="1">
      <c r="A3" s="3" t="s">
        <v>47</v>
      </c>
      <c r="B3" s="34"/>
      <c r="D3" s="34">
        <f>model!$D3</f>
        <v>0.2</v>
      </c>
      <c r="E3" s="3" t="s">
        <v>3</v>
      </c>
      <c r="F3" s="5"/>
      <c r="G3" s="6" t="s">
        <v>48</v>
      </c>
      <c r="H3" s="7">
        <f>0.25*PI()*$D$2/($D$4*$D$3+$D$2)</f>
        <v>0.09817477042</v>
      </c>
    </row>
    <row r="4" ht="12.0" customHeight="1">
      <c r="A4" s="3" t="s">
        <v>49</v>
      </c>
      <c r="D4" s="34">
        <f>model!$D5</f>
        <v>3.5</v>
      </c>
      <c r="E4" s="3" t="s">
        <v>50</v>
      </c>
      <c r="F4" s="5"/>
      <c r="G4" s="9" t="s">
        <v>51</v>
      </c>
      <c r="H4" s="7">
        <f>$D$6/$D$5*$D$8/$D$5</f>
        <v>0.0005555555556</v>
      </c>
    </row>
    <row r="5" ht="12.0" customHeight="1">
      <c r="A5" s="3" t="s">
        <v>52</v>
      </c>
      <c r="D5" s="34">
        <f>model!$D6</f>
        <v>3</v>
      </c>
      <c r="E5" s="3" t="s">
        <v>13</v>
      </c>
      <c r="F5" s="5"/>
      <c r="G5" s="9" t="s">
        <v>53</v>
      </c>
      <c r="H5" s="7">
        <f>1/$D$5*$D$8/$D$5</f>
        <v>0.005555555556</v>
      </c>
      <c r="I5" s="3" t="s">
        <v>11</v>
      </c>
    </row>
    <row r="6" ht="12.0" customHeight="1">
      <c r="A6" s="10" t="s">
        <v>54</v>
      </c>
      <c r="D6" s="34">
        <f>model!$D7</f>
        <v>0.1</v>
      </c>
      <c r="E6" s="3" t="s">
        <v>13</v>
      </c>
      <c r="F6" s="5"/>
      <c r="G6" s="9" t="s">
        <v>55</v>
      </c>
      <c r="H6" s="7">
        <f>1/$D$9*$D$7/$D$9</f>
        <v>0.00125</v>
      </c>
      <c r="I6" s="3" t="s">
        <v>11</v>
      </c>
    </row>
    <row r="7" ht="12.0" customHeight="1">
      <c r="A7" s="3" t="s">
        <v>56</v>
      </c>
      <c r="D7" s="34">
        <f>model!$D8</f>
        <v>0.5</v>
      </c>
      <c r="E7" s="3" t="s">
        <v>13</v>
      </c>
      <c r="F7" s="5"/>
    </row>
    <row r="8" ht="12.0" customHeight="1">
      <c r="A8" s="3" t="s">
        <v>57</v>
      </c>
      <c r="D8" s="34">
        <f>model!$D9</f>
        <v>0.05</v>
      </c>
      <c r="E8" s="3" t="s">
        <v>13</v>
      </c>
      <c r="F8" s="5"/>
    </row>
    <row r="9" ht="12.0" customHeight="1">
      <c r="A9" s="14" t="s">
        <v>58</v>
      </c>
      <c r="C9" s="36" t="s">
        <v>59</v>
      </c>
      <c r="D9" s="34">
        <f>model!$D10</f>
        <v>20</v>
      </c>
      <c r="E9" s="3" t="s">
        <v>13</v>
      </c>
      <c r="F9" s="5"/>
    </row>
    <row r="10" ht="12.0" customHeight="1">
      <c r="A10" s="3" t="s">
        <v>22</v>
      </c>
      <c r="D10" s="34">
        <f>model!$D11</f>
        <v>0.001</v>
      </c>
      <c r="E10" s="3" t="s">
        <v>13</v>
      </c>
      <c r="F10" s="5"/>
      <c r="J10" s="7"/>
    </row>
    <row r="11" ht="12.0" customHeight="1"/>
    <row r="12" ht="12.0" customHeight="1">
      <c r="A12" s="12"/>
      <c r="B12" s="34"/>
      <c r="D12" s="37" t="s">
        <v>60</v>
      </c>
      <c r="H12" s="38" t="s">
        <v>61</v>
      </c>
    </row>
    <row r="13" ht="12.0" customHeight="1">
      <c r="A13" s="12" t="s">
        <v>62</v>
      </c>
      <c r="B13" s="39">
        <v>12.0</v>
      </c>
      <c r="C13" s="39">
        <v>9.0</v>
      </c>
      <c r="D13" s="39">
        <v>6.0</v>
      </c>
      <c r="E13" s="39">
        <v>3.0</v>
      </c>
      <c r="F13" s="8">
        <v>0.0</v>
      </c>
      <c r="G13" s="40">
        <v>2.0</v>
      </c>
      <c r="H13" s="40">
        <v>4.0</v>
      </c>
      <c r="I13" s="40">
        <v>6.0</v>
      </c>
    </row>
    <row r="14" ht="12.0" customHeight="1">
      <c r="A14" s="6" t="s">
        <v>63</v>
      </c>
      <c r="B14" s="3">
        <f t="shared" ref="B14:F14" si="1">$D$4*B$13</f>
        <v>42</v>
      </c>
      <c r="C14" s="3">
        <f t="shared" si="1"/>
        <v>31.5</v>
      </c>
      <c r="D14" s="3">
        <f t="shared" si="1"/>
        <v>21</v>
      </c>
      <c r="E14" s="3">
        <f t="shared" si="1"/>
        <v>10.5</v>
      </c>
      <c r="F14" s="3">
        <f t="shared" si="1"/>
        <v>0</v>
      </c>
      <c r="G14" s="3">
        <f t="shared" ref="G14:I14" si="2">-G$13</f>
        <v>-2</v>
      </c>
      <c r="H14" s="3">
        <f t="shared" si="2"/>
        <v>-4</v>
      </c>
      <c r="I14" s="3">
        <f t="shared" si="2"/>
        <v>-6</v>
      </c>
    </row>
    <row r="15" ht="12.0" customHeight="1">
      <c r="A15" s="6" t="s">
        <v>64</v>
      </c>
      <c r="B15" s="7">
        <f t="shared" ref="B15:I15" si="3">0.25*PI()*(B$14+$D$2)/($D$4*$D$3+$D$2)</f>
        <v>41.33157835</v>
      </c>
      <c r="C15" s="7">
        <f t="shared" si="3"/>
        <v>31.02322745</v>
      </c>
      <c r="D15" s="7">
        <f t="shared" si="3"/>
        <v>20.71487656</v>
      </c>
      <c r="E15" s="7">
        <f t="shared" si="3"/>
        <v>10.40652567</v>
      </c>
      <c r="F15" s="7">
        <f t="shared" si="3"/>
        <v>0.09817477042</v>
      </c>
      <c r="G15" s="7">
        <f t="shared" si="3"/>
        <v>-1.865320638</v>
      </c>
      <c r="H15" s="7">
        <f t="shared" si="3"/>
        <v>-3.828816047</v>
      </c>
      <c r="I15" s="7">
        <f t="shared" si="3"/>
        <v>-5.792311455</v>
      </c>
      <c r="J15" s="12"/>
      <c r="K15" s="12"/>
      <c r="L15" s="2"/>
    </row>
    <row r="16" ht="12.0" customHeight="1"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ht="12.0" customHeight="1"/>
    <row r="18" ht="12.0" customHeight="1">
      <c r="A18" s="41" t="s">
        <v>65</v>
      </c>
    </row>
    <row r="19" ht="12.0" customHeight="1">
      <c r="A19" s="3">
        <f t="shared" ref="A19:A119" si="5">($D$5*(101+18-ROW())+0*(ROW()-19))/100</f>
        <v>3</v>
      </c>
      <c r="B19" s="17">
        <f t="shared" ref="B19:I19" si="4">(2/PI())^2/$H$5*LN(SIN(0.5*PI()*$A19/$D$5)/B$15)</f>
        <v>-271.4973366</v>
      </c>
      <c r="C19" s="17">
        <f t="shared" si="4"/>
        <v>-250.5683066</v>
      </c>
      <c r="D19" s="17">
        <f t="shared" si="4"/>
        <v>-221.1044572</v>
      </c>
      <c r="E19" s="17">
        <f t="shared" si="4"/>
        <v>-170.8834262</v>
      </c>
      <c r="F19" s="17">
        <f t="shared" si="4"/>
        <v>169.3202954</v>
      </c>
      <c r="G19" s="17" t="str">
        <f t="shared" si="4"/>
        <v>#NUM!</v>
      </c>
      <c r="H19" s="17" t="str">
        <f t="shared" si="4"/>
        <v>#NUM!</v>
      </c>
      <c r="I19" s="17" t="str">
        <f t="shared" si="4"/>
        <v>#NUM!</v>
      </c>
    </row>
    <row r="20" ht="12.0" customHeight="1">
      <c r="A20" s="3">
        <f t="shared" si="5"/>
        <v>2.97</v>
      </c>
      <c r="B20" s="17" t="str">
        <f t="shared" ref="B20:I20" si="6">IF(1/TAN(0.5*PI()*$A20/$D$5)&gt;-$A20/$D$5/LN(1-(4/PI()*B$15)^2),-(($A20/$D$5)^2)/PI()/$H$5/LN(1-(4/PI()*B$15)^2),(2/PI())^2/$H$5*LN(SIN(0.5*PI()*$A20/$D$5)/B$15))</f>
        <v>#NUM!</v>
      </c>
      <c r="C20" s="17" t="str">
        <f t="shared" si="6"/>
        <v>#NUM!</v>
      </c>
      <c r="D20" s="17" t="str">
        <f t="shared" si="6"/>
        <v>#NUM!</v>
      </c>
      <c r="E20" s="17" t="str">
        <f t="shared" si="6"/>
        <v>#NUM!</v>
      </c>
      <c r="F20" s="17">
        <f t="shared" si="6"/>
        <v>169.311295</v>
      </c>
      <c r="G20" s="17" t="str">
        <f t="shared" si="6"/>
        <v>#NUM!</v>
      </c>
      <c r="H20" s="17" t="str">
        <f t="shared" si="6"/>
        <v>#NUM!</v>
      </c>
      <c r="I20" s="17" t="str">
        <f t="shared" si="6"/>
        <v>#NUM!</v>
      </c>
    </row>
    <row r="21" ht="12.0" customHeight="1">
      <c r="A21" s="3">
        <f t="shared" si="5"/>
        <v>2.94</v>
      </c>
      <c r="B21" s="17" t="str">
        <f t="shared" ref="B21:I21" si="7">IF(1/TAN(0.5*PI()*$A21/$D$5)&gt;-$A21/$D$5/LN(1-(4/PI()*B$15)^2),-(($A21/$D$5)^2)/PI()/$H$5/LN(1-(4/PI()*B$15)^2),(2/PI())^2/$H$5*LN(SIN(0.5*PI()*$A21/$D$5)/B$15))</f>
        <v>#NUM!</v>
      </c>
      <c r="C21" s="17" t="str">
        <f t="shared" si="7"/>
        <v>#NUM!</v>
      </c>
      <c r="D21" s="17" t="str">
        <f t="shared" si="7"/>
        <v>#NUM!</v>
      </c>
      <c r="E21" s="17" t="str">
        <f t="shared" si="7"/>
        <v>#NUM!</v>
      </c>
      <c r="F21" s="17">
        <f t="shared" si="7"/>
        <v>169.2842894</v>
      </c>
      <c r="G21" s="17" t="str">
        <f t="shared" si="7"/>
        <v>#NUM!</v>
      </c>
      <c r="H21" s="17" t="str">
        <f t="shared" si="7"/>
        <v>#NUM!</v>
      </c>
      <c r="I21" s="17" t="str">
        <f t="shared" si="7"/>
        <v>#NUM!</v>
      </c>
    </row>
    <row r="22" ht="12.0" customHeight="1">
      <c r="A22" s="3">
        <f t="shared" si="5"/>
        <v>2.91</v>
      </c>
      <c r="B22" s="17" t="str">
        <f t="shared" ref="B22:I22" si="8">IF(1/TAN(0.5*PI()*$A22/$D$5)&gt;-$A22/$D$5/LN(1-(4/PI()*B$15)^2),-(($A22/$D$5)^2)/PI()/$H$5/LN(1-(4/PI()*B$15)^2),(2/PI())^2/$H$5*LN(SIN(0.5*PI()*$A22/$D$5)/B$15))</f>
        <v>#NUM!</v>
      </c>
      <c r="C22" s="17" t="str">
        <f t="shared" si="8"/>
        <v>#NUM!</v>
      </c>
      <c r="D22" s="17" t="str">
        <f t="shared" si="8"/>
        <v>#NUM!</v>
      </c>
      <c r="E22" s="17" t="str">
        <f t="shared" si="8"/>
        <v>#NUM!</v>
      </c>
      <c r="F22" s="17">
        <f t="shared" si="8"/>
        <v>169.2392654</v>
      </c>
      <c r="G22" s="17" t="str">
        <f t="shared" si="8"/>
        <v>#NUM!</v>
      </c>
      <c r="H22" s="17" t="str">
        <f t="shared" si="8"/>
        <v>#NUM!</v>
      </c>
      <c r="I22" s="17" t="str">
        <f t="shared" si="8"/>
        <v>#NUM!</v>
      </c>
    </row>
    <row r="23" ht="12.0" customHeight="1">
      <c r="A23" s="3">
        <f t="shared" si="5"/>
        <v>2.88</v>
      </c>
      <c r="B23" s="17" t="str">
        <f t="shared" ref="B23:I23" si="9">IF(1/TAN(0.5*PI()*$A23/$D$5)&gt;-$A23/$D$5/LN(1-(4/PI()*B$15)^2),-(($A23/$D$5)^2)/PI()/$H$5/LN(1-(4/PI()*B$15)^2),(2/PI())^2/$H$5*LN(SIN(0.5*PI()*$A23/$D$5)/B$15))</f>
        <v>#NUM!</v>
      </c>
      <c r="C23" s="17" t="str">
        <f t="shared" si="9"/>
        <v>#NUM!</v>
      </c>
      <c r="D23" s="17" t="str">
        <f t="shared" si="9"/>
        <v>#NUM!</v>
      </c>
      <c r="E23" s="17" t="str">
        <f t="shared" si="9"/>
        <v>#NUM!</v>
      </c>
      <c r="F23" s="17">
        <f t="shared" si="9"/>
        <v>169.1762005</v>
      </c>
      <c r="G23" s="17" t="str">
        <f t="shared" si="9"/>
        <v>#NUM!</v>
      </c>
      <c r="H23" s="17" t="str">
        <f t="shared" si="9"/>
        <v>#NUM!</v>
      </c>
      <c r="I23" s="17" t="str">
        <f t="shared" si="9"/>
        <v>#NUM!</v>
      </c>
    </row>
    <row r="24" ht="12.0" customHeight="1">
      <c r="A24" s="3">
        <f t="shared" si="5"/>
        <v>2.85</v>
      </c>
      <c r="B24" s="17" t="str">
        <f t="shared" ref="B24:I24" si="10">IF(1/TAN(0.5*PI()*$A24/$D$5)&gt;-$A24/$D$5/LN(1-(4/PI()*B$15)^2),-(($A24/$D$5)^2)/PI()/$H$5/LN(1-(4/PI()*B$15)^2),(2/PI())^2/$H$5*LN(SIN(0.5*PI()*$A24/$D$5)/B$15))</f>
        <v>#NUM!</v>
      </c>
      <c r="C24" s="17" t="str">
        <f t="shared" si="10"/>
        <v>#NUM!</v>
      </c>
      <c r="D24" s="17" t="str">
        <f t="shared" si="10"/>
        <v>#NUM!</v>
      </c>
      <c r="E24" s="17" t="str">
        <f t="shared" si="10"/>
        <v>#NUM!</v>
      </c>
      <c r="F24" s="17">
        <f t="shared" si="10"/>
        <v>169.0950637</v>
      </c>
      <c r="G24" s="17" t="str">
        <f t="shared" si="10"/>
        <v>#NUM!</v>
      </c>
      <c r="H24" s="17" t="str">
        <f t="shared" si="10"/>
        <v>#NUM!</v>
      </c>
      <c r="I24" s="17" t="str">
        <f t="shared" si="10"/>
        <v>#NUM!</v>
      </c>
    </row>
    <row r="25" ht="12.0" customHeight="1">
      <c r="A25" s="3">
        <f t="shared" si="5"/>
        <v>2.82</v>
      </c>
      <c r="B25" s="17" t="str">
        <f t="shared" ref="B25:I25" si="11">IF(1/TAN(0.5*PI()*$A25/$D$5)&gt;-$A25/$D$5/LN(1-(4/PI()*B$15)^2),-(($A25/$D$5)^2)/PI()/$H$5/LN(1-(4/PI()*B$15)^2),(2/PI())^2/$H$5*LN(SIN(0.5*PI()*$A25/$D$5)/B$15))</f>
        <v>#NUM!</v>
      </c>
      <c r="C25" s="17" t="str">
        <f t="shared" si="11"/>
        <v>#NUM!</v>
      </c>
      <c r="D25" s="17" t="str">
        <f t="shared" si="11"/>
        <v>#NUM!</v>
      </c>
      <c r="E25" s="17" t="str">
        <f t="shared" si="11"/>
        <v>#NUM!</v>
      </c>
      <c r="F25" s="17">
        <f t="shared" si="11"/>
        <v>168.9958146</v>
      </c>
      <c r="G25" s="17" t="str">
        <f t="shared" si="11"/>
        <v>#NUM!</v>
      </c>
      <c r="H25" s="17" t="str">
        <f t="shared" si="11"/>
        <v>#NUM!</v>
      </c>
      <c r="I25" s="17" t="str">
        <f t="shared" si="11"/>
        <v>#NUM!</v>
      </c>
    </row>
    <row r="26" ht="12.0" customHeight="1">
      <c r="A26" s="3">
        <f t="shared" si="5"/>
        <v>2.79</v>
      </c>
      <c r="B26" s="17" t="str">
        <f t="shared" ref="B26:I26" si="12">IF(1/TAN(0.5*PI()*$A26/$D$5)&gt;-$A26/$D$5/LN(1-(4/PI()*B$15)^2),-(($A26/$D$5)^2)/PI()/$H$5/LN(1-(4/PI()*B$15)^2),(2/PI())^2/$H$5*LN(SIN(0.5*PI()*$A26/$D$5)/B$15))</f>
        <v>#NUM!</v>
      </c>
      <c r="C26" s="17" t="str">
        <f t="shared" si="12"/>
        <v>#NUM!</v>
      </c>
      <c r="D26" s="17" t="str">
        <f t="shared" si="12"/>
        <v>#NUM!</v>
      </c>
      <c r="E26" s="17" t="str">
        <f t="shared" si="12"/>
        <v>#NUM!</v>
      </c>
      <c r="F26" s="17">
        <f t="shared" si="12"/>
        <v>168.8784038</v>
      </c>
      <c r="G26" s="17" t="str">
        <f t="shared" si="12"/>
        <v>#NUM!</v>
      </c>
      <c r="H26" s="17" t="str">
        <f t="shared" si="12"/>
        <v>#NUM!</v>
      </c>
      <c r="I26" s="17" t="str">
        <f t="shared" si="12"/>
        <v>#NUM!</v>
      </c>
    </row>
    <row r="27" ht="12.0" customHeight="1">
      <c r="A27" s="3">
        <f t="shared" si="5"/>
        <v>2.76</v>
      </c>
      <c r="B27" s="17" t="str">
        <f t="shared" ref="B27:I27" si="13">IF(1/TAN(0.5*PI()*$A27/$D$5)&gt;-$A27/$D$5/LN(1-(4/PI()*B$15)^2),-(($A27/$D$5)^2)/PI()/$H$5/LN(1-(4/PI()*B$15)^2),(2/PI())^2/$H$5*LN(SIN(0.5*PI()*$A27/$D$5)/B$15))</f>
        <v>#NUM!</v>
      </c>
      <c r="C27" s="17" t="str">
        <f t="shared" si="13"/>
        <v>#NUM!</v>
      </c>
      <c r="D27" s="17" t="str">
        <f t="shared" si="13"/>
        <v>#NUM!</v>
      </c>
      <c r="E27" s="17" t="str">
        <f t="shared" si="13"/>
        <v>#NUM!</v>
      </c>
      <c r="F27" s="17">
        <f t="shared" si="13"/>
        <v>168.742773</v>
      </c>
      <c r="G27" s="17" t="str">
        <f t="shared" si="13"/>
        <v>#NUM!</v>
      </c>
      <c r="H27" s="17" t="str">
        <f t="shared" si="13"/>
        <v>#NUM!</v>
      </c>
      <c r="I27" s="17" t="str">
        <f t="shared" si="13"/>
        <v>#NUM!</v>
      </c>
    </row>
    <row r="28" ht="12.0" customHeight="1">
      <c r="A28" s="3">
        <f t="shared" si="5"/>
        <v>2.73</v>
      </c>
      <c r="B28" s="17" t="str">
        <f t="shared" ref="B28:I28" si="14">IF(1/TAN(0.5*PI()*$A28/$D$5)&gt;-$A28/$D$5/LN(1-(4/PI()*B$15)^2),-(($A28/$D$5)^2)/PI()/$H$5/LN(1-(4/PI()*B$15)^2),(2/PI())^2/$H$5*LN(SIN(0.5*PI()*$A28/$D$5)/B$15))</f>
        <v>#NUM!</v>
      </c>
      <c r="C28" s="17" t="str">
        <f t="shared" si="14"/>
        <v>#NUM!</v>
      </c>
      <c r="D28" s="17" t="str">
        <f t="shared" si="14"/>
        <v>#NUM!</v>
      </c>
      <c r="E28" s="17" t="str">
        <f t="shared" si="14"/>
        <v>#NUM!</v>
      </c>
      <c r="F28" s="17">
        <f t="shared" si="14"/>
        <v>168.588854</v>
      </c>
      <c r="G28" s="17" t="str">
        <f t="shared" si="14"/>
        <v>#NUM!</v>
      </c>
      <c r="H28" s="17" t="str">
        <f t="shared" si="14"/>
        <v>#NUM!</v>
      </c>
      <c r="I28" s="17" t="str">
        <f t="shared" si="14"/>
        <v>#NUM!</v>
      </c>
    </row>
    <row r="29" ht="12.0" customHeight="1">
      <c r="A29" s="3">
        <f t="shared" si="5"/>
        <v>2.7</v>
      </c>
      <c r="B29" s="17" t="str">
        <f t="shared" ref="B29:I29" si="15">IF(1/TAN(0.5*PI()*$A29/$D$5)&gt;-$A29/$D$5/LN(1-(4/PI()*B$15)^2),-(($A29/$D$5)^2)/PI()/$H$5/LN(1-(4/PI()*B$15)^2),(2/PI())^2/$H$5*LN(SIN(0.5*PI()*$A29/$D$5)/B$15))</f>
        <v>#NUM!</v>
      </c>
      <c r="C29" s="17" t="str">
        <f t="shared" si="15"/>
        <v>#NUM!</v>
      </c>
      <c r="D29" s="17" t="str">
        <f t="shared" si="15"/>
        <v>#NUM!</v>
      </c>
      <c r="E29" s="17" t="str">
        <f t="shared" si="15"/>
        <v>#NUM!</v>
      </c>
      <c r="F29" s="17">
        <f t="shared" si="15"/>
        <v>168.4165697</v>
      </c>
      <c r="G29" s="17" t="str">
        <f t="shared" si="15"/>
        <v>#NUM!</v>
      </c>
      <c r="H29" s="17" t="str">
        <f t="shared" si="15"/>
        <v>#NUM!</v>
      </c>
      <c r="I29" s="17" t="str">
        <f t="shared" si="15"/>
        <v>#NUM!</v>
      </c>
    </row>
    <row r="30" ht="12.0" customHeight="1">
      <c r="A30" s="3">
        <f t="shared" si="5"/>
        <v>2.67</v>
      </c>
      <c r="B30" s="17" t="str">
        <f t="shared" ref="B30:I30" si="16">IF(1/TAN(0.5*PI()*$A30/$D$5)&gt;-$A30/$D$5/LN(1-(4/PI()*B$15)^2),-(($A30/$D$5)^2)/PI()/$H$5/LN(1-(4/PI()*B$15)^2),(2/PI())^2/$H$5*LN(SIN(0.5*PI()*$A30/$D$5)/B$15))</f>
        <v>#NUM!</v>
      </c>
      <c r="C30" s="17" t="str">
        <f t="shared" si="16"/>
        <v>#NUM!</v>
      </c>
      <c r="D30" s="17" t="str">
        <f t="shared" si="16"/>
        <v>#NUM!</v>
      </c>
      <c r="E30" s="17" t="str">
        <f t="shared" si="16"/>
        <v>#NUM!</v>
      </c>
      <c r="F30" s="17">
        <f t="shared" si="16"/>
        <v>168.225833</v>
      </c>
      <c r="G30" s="17" t="str">
        <f t="shared" si="16"/>
        <v>#NUM!</v>
      </c>
      <c r="H30" s="17" t="str">
        <f t="shared" si="16"/>
        <v>#NUM!</v>
      </c>
      <c r="I30" s="17" t="str">
        <f t="shared" si="16"/>
        <v>#NUM!</v>
      </c>
    </row>
    <row r="31" ht="12.0" customHeight="1">
      <c r="A31" s="3">
        <f t="shared" si="5"/>
        <v>2.64</v>
      </c>
      <c r="B31" s="17" t="str">
        <f t="shared" ref="B31:I31" si="17">IF(1/TAN(0.5*PI()*$A31/$D$5)&gt;-$A31/$D$5/LN(1-(4/PI()*B$15)^2),-(($A31/$D$5)^2)/PI()/$H$5/LN(1-(4/PI()*B$15)^2),(2/PI())^2/$H$5*LN(SIN(0.5*PI()*$A31/$D$5)/B$15))</f>
        <v>#NUM!</v>
      </c>
      <c r="C31" s="17" t="str">
        <f t="shared" si="17"/>
        <v>#NUM!</v>
      </c>
      <c r="D31" s="17" t="str">
        <f t="shared" si="17"/>
        <v>#NUM!</v>
      </c>
      <c r="E31" s="17" t="str">
        <f t="shared" si="17"/>
        <v>#NUM!</v>
      </c>
      <c r="F31" s="17">
        <f t="shared" si="17"/>
        <v>168.0165472</v>
      </c>
      <c r="G31" s="17" t="str">
        <f t="shared" si="17"/>
        <v>#NUM!</v>
      </c>
      <c r="H31" s="17" t="str">
        <f t="shared" si="17"/>
        <v>#NUM!</v>
      </c>
      <c r="I31" s="17" t="str">
        <f t="shared" si="17"/>
        <v>#NUM!</v>
      </c>
    </row>
    <row r="32" ht="12.0" customHeight="1">
      <c r="A32" s="3">
        <f t="shared" si="5"/>
        <v>2.61</v>
      </c>
      <c r="B32" s="17" t="str">
        <f t="shared" ref="B32:I32" si="18">IF(1/TAN(0.5*PI()*$A32/$D$5)&gt;-$A32/$D$5/LN(1-(4/PI()*B$15)^2),-(($A32/$D$5)^2)/PI()/$H$5/LN(1-(4/PI()*B$15)^2),(2/PI())^2/$H$5*LN(SIN(0.5*PI()*$A32/$D$5)/B$15))</f>
        <v>#NUM!</v>
      </c>
      <c r="C32" s="17" t="str">
        <f t="shared" si="18"/>
        <v>#NUM!</v>
      </c>
      <c r="D32" s="17" t="str">
        <f t="shared" si="18"/>
        <v>#NUM!</v>
      </c>
      <c r="E32" s="17" t="str">
        <f t="shared" si="18"/>
        <v>#NUM!</v>
      </c>
      <c r="F32" s="17">
        <f t="shared" si="18"/>
        <v>167.7886056</v>
      </c>
      <c r="G32" s="17" t="str">
        <f t="shared" si="18"/>
        <v>#NUM!</v>
      </c>
      <c r="H32" s="17" t="str">
        <f t="shared" si="18"/>
        <v>#NUM!</v>
      </c>
      <c r="I32" s="17" t="str">
        <f t="shared" si="18"/>
        <v>#NUM!</v>
      </c>
    </row>
    <row r="33" ht="12.0" customHeight="1">
      <c r="A33" s="3">
        <f t="shared" si="5"/>
        <v>2.58</v>
      </c>
      <c r="B33" s="17" t="str">
        <f t="shared" ref="B33:I33" si="19">IF(1/TAN(0.5*PI()*$A33/$D$5)&gt;-$A33/$D$5/LN(1-(4/PI()*B$15)^2),-(($A33/$D$5)^2)/PI()/$H$5/LN(1-(4/PI()*B$15)^2),(2/PI())^2/$H$5*LN(SIN(0.5*PI()*$A33/$D$5)/B$15))</f>
        <v>#NUM!</v>
      </c>
      <c r="C33" s="17" t="str">
        <f t="shared" si="19"/>
        <v>#NUM!</v>
      </c>
      <c r="D33" s="17" t="str">
        <f t="shared" si="19"/>
        <v>#NUM!</v>
      </c>
      <c r="E33" s="17" t="str">
        <f t="shared" si="19"/>
        <v>#NUM!</v>
      </c>
      <c r="F33" s="17">
        <f t="shared" si="19"/>
        <v>167.5418911</v>
      </c>
      <c r="G33" s="17" t="str">
        <f t="shared" si="19"/>
        <v>#NUM!</v>
      </c>
      <c r="H33" s="17" t="str">
        <f t="shared" si="19"/>
        <v>#NUM!</v>
      </c>
      <c r="I33" s="17" t="str">
        <f t="shared" si="19"/>
        <v>#NUM!</v>
      </c>
    </row>
    <row r="34" ht="12.0" customHeight="1">
      <c r="A34" s="3">
        <f t="shared" si="5"/>
        <v>2.55</v>
      </c>
      <c r="B34" s="17" t="str">
        <f t="shared" ref="B34:I34" si="20">IF(1/TAN(0.5*PI()*$A34/$D$5)&gt;-$A34/$D$5/LN(1-(4/PI()*B$15)^2),-(($A34/$D$5)^2)/PI()/$H$5/LN(1-(4/PI()*B$15)^2),(2/PI())^2/$H$5*LN(SIN(0.5*PI()*$A34/$D$5)/B$15))</f>
        <v>#NUM!</v>
      </c>
      <c r="C34" s="17" t="str">
        <f t="shared" si="20"/>
        <v>#NUM!</v>
      </c>
      <c r="D34" s="17" t="str">
        <f t="shared" si="20"/>
        <v>#NUM!</v>
      </c>
      <c r="E34" s="17" t="str">
        <f t="shared" si="20"/>
        <v>#NUM!</v>
      </c>
      <c r="F34" s="17">
        <f t="shared" si="20"/>
        <v>167.2762764</v>
      </c>
      <c r="G34" s="17" t="str">
        <f t="shared" si="20"/>
        <v>#NUM!</v>
      </c>
      <c r="H34" s="17" t="str">
        <f t="shared" si="20"/>
        <v>#NUM!</v>
      </c>
      <c r="I34" s="17" t="str">
        <f t="shared" si="20"/>
        <v>#NUM!</v>
      </c>
    </row>
    <row r="35" ht="12.0" customHeight="1">
      <c r="A35" s="3">
        <f t="shared" si="5"/>
        <v>2.52</v>
      </c>
      <c r="B35" s="17" t="str">
        <f t="shared" ref="B35:I35" si="21">IF(1/TAN(0.5*PI()*$A35/$D$5)&gt;-$A35/$D$5/LN(1-(4/PI()*B$15)^2),-(($A35/$D$5)^2)/PI()/$H$5/LN(1-(4/PI()*B$15)^2),(2/PI())^2/$H$5*LN(SIN(0.5*PI()*$A35/$D$5)/B$15))</f>
        <v>#NUM!</v>
      </c>
      <c r="C35" s="17" t="str">
        <f t="shared" si="21"/>
        <v>#NUM!</v>
      </c>
      <c r="D35" s="17" t="str">
        <f t="shared" si="21"/>
        <v>#NUM!</v>
      </c>
      <c r="E35" s="17" t="str">
        <f t="shared" si="21"/>
        <v>#NUM!</v>
      </c>
      <c r="F35" s="17">
        <f t="shared" si="21"/>
        <v>166.9916233</v>
      </c>
      <c r="G35" s="17" t="str">
        <f t="shared" si="21"/>
        <v>#NUM!</v>
      </c>
      <c r="H35" s="17" t="str">
        <f t="shared" si="21"/>
        <v>#NUM!</v>
      </c>
      <c r="I35" s="17" t="str">
        <f t="shared" si="21"/>
        <v>#NUM!</v>
      </c>
    </row>
    <row r="36" ht="12.0" customHeight="1">
      <c r="A36" s="3">
        <f t="shared" si="5"/>
        <v>2.49</v>
      </c>
      <c r="B36" s="17" t="str">
        <f t="shared" ref="B36:I36" si="22">IF(1/TAN(0.5*PI()*$A36/$D$5)&gt;-$A36/$D$5/LN(1-(4/PI()*B$15)^2),-(($A36/$D$5)^2)/PI()/$H$5/LN(1-(4/PI()*B$15)^2),(2/PI())^2/$H$5*LN(SIN(0.5*PI()*$A36/$D$5)/B$15))</f>
        <v>#NUM!</v>
      </c>
      <c r="C36" s="17" t="str">
        <f t="shared" si="22"/>
        <v>#NUM!</v>
      </c>
      <c r="D36" s="17" t="str">
        <f t="shared" si="22"/>
        <v>#NUM!</v>
      </c>
      <c r="E36" s="17" t="str">
        <f t="shared" si="22"/>
        <v>#NUM!</v>
      </c>
      <c r="F36" s="17">
        <f t="shared" si="22"/>
        <v>166.6877826</v>
      </c>
      <c r="G36" s="17" t="str">
        <f t="shared" si="22"/>
        <v>#NUM!</v>
      </c>
      <c r="H36" s="17" t="str">
        <f t="shared" si="22"/>
        <v>#NUM!</v>
      </c>
      <c r="I36" s="17" t="str">
        <f t="shared" si="22"/>
        <v>#NUM!</v>
      </c>
    </row>
    <row r="37" ht="12.0" customHeight="1">
      <c r="A37" s="3">
        <f t="shared" si="5"/>
        <v>2.46</v>
      </c>
      <c r="B37" s="17" t="str">
        <f t="shared" ref="B37:I37" si="23">IF(1/TAN(0.5*PI()*$A37/$D$5)&gt;-$A37/$D$5/LN(1-(4/PI()*B$15)^2),-(($A37/$D$5)^2)/PI()/$H$5/LN(1-(4/PI()*B$15)^2),(2/PI())^2/$H$5*LN(SIN(0.5*PI()*$A37/$D$5)/B$15))</f>
        <v>#NUM!</v>
      </c>
      <c r="C37" s="17" t="str">
        <f t="shared" si="23"/>
        <v>#NUM!</v>
      </c>
      <c r="D37" s="17" t="str">
        <f t="shared" si="23"/>
        <v>#NUM!</v>
      </c>
      <c r="E37" s="17" t="str">
        <f t="shared" si="23"/>
        <v>#NUM!</v>
      </c>
      <c r="F37" s="17">
        <f t="shared" si="23"/>
        <v>166.3645938</v>
      </c>
      <c r="G37" s="17" t="str">
        <f t="shared" si="23"/>
        <v>#NUM!</v>
      </c>
      <c r="H37" s="17" t="str">
        <f t="shared" si="23"/>
        <v>#NUM!</v>
      </c>
      <c r="I37" s="17" t="str">
        <f t="shared" si="23"/>
        <v>#NUM!</v>
      </c>
    </row>
    <row r="38" ht="12.0" customHeight="1">
      <c r="A38" s="3">
        <f t="shared" si="5"/>
        <v>2.43</v>
      </c>
      <c r="B38" s="17" t="str">
        <f t="shared" ref="B38:I38" si="24">IF(1/TAN(0.5*PI()*$A38/$D$5)&gt;-$A38/$D$5/LN(1-(4/PI()*B$15)^2),-(($A38/$D$5)^2)/PI()/$H$5/LN(1-(4/PI()*B$15)^2),(2/PI())^2/$H$5*LN(SIN(0.5*PI()*$A38/$D$5)/B$15))</f>
        <v>#NUM!</v>
      </c>
      <c r="C38" s="17" t="str">
        <f t="shared" si="24"/>
        <v>#NUM!</v>
      </c>
      <c r="D38" s="17" t="str">
        <f t="shared" si="24"/>
        <v>#NUM!</v>
      </c>
      <c r="E38" s="17" t="str">
        <f t="shared" si="24"/>
        <v>#NUM!</v>
      </c>
      <c r="F38" s="17">
        <f t="shared" si="24"/>
        <v>166.0218847</v>
      </c>
      <c r="G38" s="17" t="str">
        <f t="shared" si="24"/>
        <v>#NUM!</v>
      </c>
      <c r="H38" s="17" t="str">
        <f t="shared" si="24"/>
        <v>#NUM!</v>
      </c>
      <c r="I38" s="17" t="str">
        <f t="shared" si="24"/>
        <v>#NUM!</v>
      </c>
    </row>
    <row r="39" ht="12.0" customHeight="1">
      <c r="A39" s="3">
        <f t="shared" si="5"/>
        <v>2.4</v>
      </c>
      <c r="B39" s="17" t="str">
        <f t="shared" ref="B39:I39" si="25">IF(1/TAN(0.5*PI()*$A39/$D$5)&gt;-$A39/$D$5/LN(1-(4/PI()*B$15)^2),-(($A39/$D$5)^2)/PI()/$H$5/LN(1-(4/PI()*B$15)^2),(2/PI())^2/$H$5*LN(SIN(0.5*PI()*$A39/$D$5)/B$15))</f>
        <v>#NUM!</v>
      </c>
      <c r="C39" s="17" t="str">
        <f t="shared" si="25"/>
        <v>#NUM!</v>
      </c>
      <c r="D39" s="17" t="str">
        <f t="shared" si="25"/>
        <v>#NUM!</v>
      </c>
      <c r="E39" s="17" t="str">
        <f t="shared" si="25"/>
        <v>#NUM!</v>
      </c>
      <c r="F39" s="17">
        <f t="shared" si="25"/>
        <v>165.6594709</v>
      </c>
      <c r="G39" s="17" t="str">
        <f t="shared" si="25"/>
        <v>#NUM!</v>
      </c>
      <c r="H39" s="17" t="str">
        <f t="shared" si="25"/>
        <v>#NUM!</v>
      </c>
      <c r="I39" s="17" t="str">
        <f t="shared" si="25"/>
        <v>#NUM!</v>
      </c>
    </row>
    <row r="40" ht="12.0" customHeight="1">
      <c r="A40" s="3">
        <f t="shared" si="5"/>
        <v>2.37</v>
      </c>
      <c r="B40" s="17" t="str">
        <f t="shared" ref="B40:I40" si="26">IF(1/TAN(0.5*PI()*$A40/$D$5)&gt;-$A40/$D$5/LN(1-(4/PI()*B$15)^2),-(($A40/$D$5)^2)/PI()/$H$5/LN(1-(4/PI()*B$15)^2),(2/PI())^2/$H$5*LN(SIN(0.5*PI()*$A40/$D$5)/B$15))</f>
        <v>#NUM!</v>
      </c>
      <c r="C40" s="17" t="str">
        <f t="shared" si="26"/>
        <v>#NUM!</v>
      </c>
      <c r="D40" s="17" t="str">
        <f t="shared" si="26"/>
        <v>#NUM!</v>
      </c>
      <c r="E40" s="17" t="str">
        <f t="shared" si="26"/>
        <v>#NUM!</v>
      </c>
      <c r="F40" s="17">
        <f t="shared" si="26"/>
        <v>165.2771558</v>
      </c>
      <c r="G40" s="17" t="str">
        <f t="shared" si="26"/>
        <v>#NUM!</v>
      </c>
      <c r="H40" s="17" t="str">
        <f t="shared" si="26"/>
        <v>#NUM!</v>
      </c>
      <c r="I40" s="17" t="str">
        <f t="shared" si="26"/>
        <v>#NUM!</v>
      </c>
    </row>
    <row r="41" ht="12.0" customHeight="1">
      <c r="A41" s="3">
        <f t="shared" si="5"/>
        <v>2.34</v>
      </c>
      <c r="B41" s="17" t="str">
        <f t="shared" ref="B41:I41" si="27">IF(1/TAN(0.5*PI()*$A41/$D$5)&gt;-$A41/$D$5/LN(1-(4/PI()*B$15)^2),-(($A41/$D$5)^2)/PI()/$H$5/LN(1-(4/PI()*B$15)^2),(2/PI())^2/$H$5*LN(SIN(0.5*PI()*$A41/$D$5)/B$15))</f>
        <v>#NUM!</v>
      </c>
      <c r="C41" s="17" t="str">
        <f t="shared" si="27"/>
        <v>#NUM!</v>
      </c>
      <c r="D41" s="17" t="str">
        <f t="shared" si="27"/>
        <v>#NUM!</v>
      </c>
      <c r="E41" s="17" t="str">
        <f t="shared" si="27"/>
        <v>#NUM!</v>
      </c>
      <c r="F41" s="17">
        <f t="shared" si="27"/>
        <v>164.8747296</v>
      </c>
      <c r="G41" s="17" t="str">
        <f t="shared" si="27"/>
        <v>#NUM!</v>
      </c>
      <c r="H41" s="17" t="str">
        <f t="shared" si="27"/>
        <v>#NUM!</v>
      </c>
      <c r="I41" s="17" t="str">
        <f t="shared" si="27"/>
        <v>#NUM!</v>
      </c>
    </row>
    <row r="42" ht="12.0" customHeight="1">
      <c r="A42" s="3">
        <f t="shared" si="5"/>
        <v>2.31</v>
      </c>
      <c r="B42" s="17" t="str">
        <f t="shared" ref="B42:I42" si="28">IF(1/TAN(0.5*PI()*$A42/$D$5)&gt;-$A42/$D$5/LN(1-(4/PI()*B$15)^2),-(($A42/$D$5)^2)/PI()/$H$5/LN(1-(4/PI()*B$15)^2),(2/PI())^2/$H$5*LN(SIN(0.5*PI()*$A42/$D$5)/B$15))</f>
        <v>#NUM!</v>
      </c>
      <c r="C42" s="17" t="str">
        <f t="shared" si="28"/>
        <v>#NUM!</v>
      </c>
      <c r="D42" s="17" t="str">
        <f t="shared" si="28"/>
        <v>#NUM!</v>
      </c>
      <c r="E42" s="17" t="str">
        <f t="shared" si="28"/>
        <v>#NUM!</v>
      </c>
      <c r="F42" s="17">
        <f t="shared" si="28"/>
        <v>164.4519692</v>
      </c>
      <c r="G42" s="17" t="str">
        <f t="shared" si="28"/>
        <v>#NUM!</v>
      </c>
      <c r="H42" s="17" t="str">
        <f t="shared" si="28"/>
        <v>#NUM!</v>
      </c>
      <c r="I42" s="17" t="str">
        <f t="shared" si="28"/>
        <v>#NUM!</v>
      </c>
    </row>
    <row r="43" ht="12.0" customHeight="1">
      <c r="A43" s="3">
        <f t="shared" si="5"/>
        <v>2.28</v>
      </c>
      <c r="B43" s="17" t="str">
        <f t="shared" ref="B43:I43" si="29">IF(1/TAN(0.5*PI()*$A43/$D$5)&gt;-$A43/$D$5/LN(1-(4/PI()*B$15)^2),-(($A43/$D$5)^2)/PI()/$H$5/LN(1-(4/PI()*B$15)^2),(2/PI())^2/$H$5*LN(SIN(0.5*PI()*$A43/$D$5)/B$15))</f>
        <v>#NUM!</v>
      </c>
      <c r="C43" s="17" t="str">
        <f t="shared" si="29"/>
        <v>#NUM!</v>
      </c>
      <c r="D43" s="17" t="str">
        <f t="shared" si="29"/>
        <v>#NUM!</v>
      </c>
      <c r="E43" s="17" t="str">
        <f t="shared" si="29"/>
        <v>#NUM!</v>
      </c>
      <c r="F43" s="17">
        <f t="shared" si="29"/>
        <v>164.0086374</v>
      </c>
      <c r="G43" s="17" t="str">
        <f t="shared" si="29"/>
        <v>#NUM!</v>
      </c>
      <c r="H43" s="17" t="str">
        <f t="shared" si="29"/>
        <v>#NUM!</v>
      </c>
      <c r="I43" s="17" t="str">
        <f t="shared" si="29"/>
        <v>#NUM!</v>
      </c>
    </row>
    <row r="44" ht="12.0" customHeight="1">
      <c r="A44" s="3">
        <f t="shared" si="5"/>
        <v>2.25</v>
      </c>
      <c r="B44" s="17" t="str">
        <f t="shared" ref="B44:I44" si="30">IF(1/TAN(0.5*PI()*$A44/$D$5)&gt;-$A44/$D$5/LN(1-(4/PI()*B$15)^2),-(($A44/$D$5)^2)/PI()/$H$5/LN(1-(4/PI()*B$15)^2),(2/PI())^2/$H$5*LN(SIN(0.5*PI()*$A44/$D$5)/B$15))</f>
        <v>#NUM!</v>
      </c>
      <c r="C44" s="17" t="str">
        <f t="shared" si="30"/>
        <v>#NUM!</v>
      </c>
      <c r="D44" s="17" t="str">
        <f t="shared" si="30"/>
        <v>#NUM!</v>
      </c>
      <c r="E44" s="17" t="str">
        <f t="shared" si="30"/>
        <v>#NUM!</v>
      </c>
      <c r="F44" s="17">
        <f t="shared" si="30"/>
        <v>163.5444827</v>
      </c>
      <c r="G44" s="17" t="str">
        <f t="shared" si="30"/>
        <v>#NUM!</v>
      </c>
      <c r="H44" s="17" t="str">
        <f t="shared" si="30"/>
        <v>#NUM!</v>
      </c>
      <c r="I44" s="17" t="str">
        <f t="shared" si="30"/>
        <v>#NUM!</v>
      </c>
    </row>
    <row r="45" ht="12.0" customHeight="1">
      <c r="A45" s="3">
        <f t="shared" si="5"/>
        <v>2.22</v>
      </c>
      <c r="B45" s="17" t="str">
        <f t="shared" ref="B45:I45" si="31">IF(1/TAN(0.5*PI()*$A45/$D$5)&gt;-$A45/$D$5/LN(1-(4/PI()*B$15)^2),-(($A45/$D$5)^2)/PI()/$H$5/LN(1-(4/PI()*B$15)^2),(2/PI())^2/$H$5*LN(SIN(0.5*PI()*$A45/$D$5)/B$15))</f>
        <v>#NUM!</v>
      </c>
      <c r="C45" s="17" t="str">
        <f t="shared" si="31"/>
        <v>#NUM!</v>
      </c>
      <c r="D45" s="17" t="str">
        <f t="shared" si="31"/>
        <v>#NUM!</v>
      </c>
      <c r="E45" s="17" t="str">
        <f t="shared" si="31"/>
        <v>#NUM!</v>
      </c>
      <c r="F45" s="17">
        <f t="shared" si="31"/>
        <v>163.0592383</v>
      </c>
      <c r="G45" s="17" t="str">
        <f t="shared" si="31"/>
        <v>#NUM!</v>
      </c>
      <c r="H45" s="17" t="str">
        <f t="shared" si="31"/>
        <v>#NUM!</v>
      </c>
      <c r="I45" s="17" t="str">
        <f t="shared" si="31"/>
        <v>#NUM!</v>
      </c>
    </row>
    <row r="46" ht="12.0" customHeight="1">
      <c r="A46" s="3">
        <f t="shared" si="5"/>
        <v>2.19</v>
      </c>
      <c r="B46" s="17" t="str">
        <f t="shared" ref="B46:I46" si="32">IF(1/TAN(0.5*PI()*$A46/$D$5)&gt;-$A46/$D$5/LN(1-(4/PI()*B$15)^2),-(($A46/$D$5)^2)/PI()/$H$5/LN(1-(4/PI()*B$15)^2),(2/PI())^2/$H$5*LN(SIN(0.5*PI()*$A46/$D$5)/B$15))</f>
        <v>#NUM!</v>
      </c>
      <c r="C46" s="17" t="str">
        <f t="shared" si="32"/>
        <v>#NUM!</v>
      </c>
      <c r="D46" s="17" t="str">
        <f t="shared" si="32"/>
        <v>#NUM!</v>
      </c>
      <c r="E46" s="17" t="str">
        <f t="shared" si="32"/>
        <v>#NUM!</v>
      </c>
      <c r="F46" s="17">
        <f t="shared" si="32"/>
        <v>162.5526219</v>
      </c>
      <c r="G46" s="17" t="str">
        <f t="shared" si="32"/>
        <v>#NUM!</v>
      </c>
      <c r="H46" s="17" t="str">
        <f t="shared" si="32"/>
        <v>#NUM!</v>
      </c>
      <c r="I46" s="17" t="str">
        <f t="shared" si="32"/>
        <v>#NUM!</v>
      </c>
    </row>
    <row r="47" ht="12.0" customHeight="1">
      <c r="A47" s="3">
        <f t="shared" si="5"/>
        <v>2.16</v>
      </c>
      <c r="B47" s="17" t="str">
        <f t="shared" ref="B47:I47" si="33">IF(1/TAN(0.5*PI()*$A47/$D$5)&gt;-$A47/$D$5/LN(1-(4/PI()*B$15)^2),-(($A47/$D$5)^2)/PI()/$H$5/LN(1-(4/PI()*B$15)^2),(2/PI())^2/$H$5*LN(SIN(0.5*PI()*$A47/$D$5)/B$15))</f>
        <v>#NUM!</v>
      </c>
      <c r="C47" s="17" t="str">
        <f t="shared" si="33"/>
        <v>#NUM!</v>
      </c>
      <c r="D47" s="17" t="str">
        <f t="shared" si="33"/>
        <v>#NUM!</v>
      </c>
      <c r="E47" s="17" t="str">
        <f t="shared" si="33"/>
        <v>#NUM!</v>
      </c>
      <c r="F47" s="17">
        <f t="shared" si="33"/>
        <v>162.0243344</v>
      </c>
      <c r="G47" s="17" t="str">
        <f t="shared" si="33"/>
        <v>#NUM!</v>
      </c>
      <c r="H47" s="17" t="str">
        <f t="shared" si="33"/>
        <v>#NUM!</v>
      </c>
      <c r="I47" s="17" t="str">
        <f t="shared" si="33"/>
        <v>#NUM!</v>
      </c>
    </row>
    <row r="48" ht="12.0" customHeight="1">
      <c r="A48" s="3">
        <f t="shared" si="5"/>
        <v>2.13</v>
      </c>
      <c r="B48" s="17" t="str">
        <f t="shared" ref="B48:I48" si="34">IF(1/TAN(0.5*PI()*$A48/$D$5)&gt;-$A48/$D$5/LN(1-(4/PI()*B$15)^2),-(($A48/$D$5)^2)/PI()/$H$5/LN(1-(4/PI()*B$15)^2),(2/PI())^2/$H$5*LN(SIN(0.5*PI()*$A48/$D$5)/B$15))</f>
        <v>#NUM!</v>
      </c>
      <c r="C48" s="17" t="str">
        <f t="shared" si="34"/>
        <v>#NUM!</v>
      </c>
      <c r="D48" s="17" t="str">
        <f t="shared" si="34"/>
        <v>#NUM!</v>
      </c>
      <c r="E48" s="17" t="str">
        <f t="shared" si="34"/>
        <v>#NUM!</v>
      </c>
      <c r="F48" s="17">
        <f t="shared" si="34"/>
        <v>161.4740597</v>
      </c>
      <c r="G48" s="17" t="str">
        <f t="shared" si="34"/>
        <v>#NUM!</v>
      </c>
      <c r="H48" s="17" t="str">
        <f t="shared" si="34"/>
        <v>#NUM!</v>
      </c>
      <c r="I48" s="17" t="str">
        <f t="shared" si="34"/>
        <v>#NUM!</v>
      </c>
    </row>
    <row r="49" ht="12.0" customHeight="1">
      <c r="A49" s="3">
        <f t="shared" si="5"/>
        <v>2.1</v>
      </c>
      <c r="B49" s="17" t="str">
        <f t="shared" ref="B49:I49" si="35">IF(1/TAN(0.5*PI()*$A49/$D$5)&gt;-$A49/$D$5/LN(1-(4/PI()*B$15)^2),-(($A49/$D$5)^2)/PI()/$H$5/LN(1-(4/PI()*B$15)^2),(2/PI())^2/$H$5*LN(SIN(0.5*PI()*$A49/$D$5)/B$15))</f>
        <v>#NUM!</v>
      </c>
      <c r="C49" s="17" t="str">
        <f t="shared" si="35"/>
        <v>#NUM!</v>
      </c>
      <c r="D49" s="17" t="str">
        <f t="shared" si="35"/>
        <v>#NUM!</v>
      </c>
      <c r="E49" s="17" t="str">
        <f t="shared" si="35"/>
        <v>#NUM!</v>
      </c>
      <c r="F49" s="17">
        <f t="shared" si="35"/>
        <v>160.9014634</v>
      </c>
      <c r="G49" s="17" t="str">
        <f t="shared" si="35"/>
        <v>#NUM!</v>
      </c>
      <c r="H49" s="17" t="str">
        <f t="shared" si="35"/>
        <v>#NUM!</v>
      </c>
      <c r="I49" s="17" t="str">
        <f t="shared" si="35"/>
        <v>#NUM!</v>
      </c>
    </row>
    <row r="50" ht="12.0" customHeight="1">
      <c r="A50" s="3">
        <f t="shared" si="5"/>
        <v>2.07</v>
      </c>
      <c r="B50" s="17" t="str">
        <f t="shared" ref="B50:I50" si="36">IF(1/TAN(0.5*PI()*$A50/$D$5)&gt;-$A50/$D$5/LN(1-(4/PI()*B$15)^2),-(($A50/$D$5)^2)/PI()/$H$5/LN(1-(4/PI()*B$15)^2),(2/PI())^2/$H$5*LN(SIN(0.5*PI()*$A50/$D$5)/B$15))</f>
        <v>#NUM!</v>
      </c>
      <c r="C50" s="17" t="str">
        <f t="shared" si="36"/>
        <v>#NUM!</v>
      </c>
      <c r="D50" s="17" t="str">
        <f t="shared" si="36"/>
        <v>#NUM!</v>
      </c>
      <c r="E50" s="17" t="str">
        <f t="shared" si="36"/>
        <v>#NUM!</v>
      </c>
      <c r="F50" s="17">
        <f t="shared" si="36"/>
        <v>160.3061924</v>
      </c>
      <c r="G50" s="17" t="str">
        <f t="shared" si="36"/>
        <v>#NUM!</v>
      </c>
      <c r="H50" s="17" t="str">
        <f t="shared" si="36"/>
        <v>#NUM!</v>
      </c>
      <c r="I50" s="17" t="str">
        <f t="shared" si="36"/>
        <v>#NUM!</v>
      </c>
    </row>
    <row r="51" ht="12.0" customHeight="1">
      <c r="A51" s="3">
        <f t="shared" si="5"/>
        <v>2.04</v>
      </c>
      <c r="B51" s="17" t="str">
        <f t="shared" ref="B51:I51" si="37">IF(1/TAN(0.5*PI()*$A51/$D$5)&gt;-$A51/$D$5/LN(1-(4/PI()*B$15)^2),-(($A51/$D$5)^2)/PI()/$H$5/LN(1-(4/PI()*B$15)^2),(2/PI())^2/$H$5*LN(SIN(0.5*PI()*$A51/$D$5)/B$15))</f>
        <v>#NUM!</v>
      </c>
      <c r="C51" s="17" t="str">
        <f t="shared" si="37"/>
        <v>#NUM!</v>
      </c>
      <c r="D51" s="17" t="str">
        <f t="shared" si="37"/>
        <v>#NUM!</v>
      </c>
      <c r="E51" s="17" t="str">
        <f t="shared" si="37"/>
        <v>#NUM!</v>
      </c>
      <c r="F51" s="17">
        <f t="shared" si="37"/>
        <v>159.6878734</v>
      </c>
      <c r="G51" s="17" t="str">
        <f t="shared" si="37"/>
        <v>#NUM!</v>
      </c>
      <c r="H51" s="17" t="str">
        <f t="shared" si="37"/>
        <v>#NUM!</v>
      </c>
      <c r="I51" s="17" t="str">
        <f t="shared" si="37"/>
        <v>#NUM!</v>
      </c>
    </row>
    <row r="52" ht="12.0" customHeight="1">
      <c r="A52" s="3">
        <f t="shared" si="5"/>
        <v>2.01</v>
      </c>
      <c r="B52" s="17" t="str">
        <f t="shared" ref="B52:I52" si="38">IF(1/TAN(0.5*PI()*$A52/$D$5)&gt;-$A52/$D$5/LN(1-(4/PI()*B$15)^2),-(($A52/$D$5)^2)/PI()/$H$5/LN(1-(4/PI()*B$15)^2),(2/PI())^2/$H$5*LN(SIN(0.5*PI()*$A52/$D$5)/B$15))</f>
        <v>#NUM!</v>
      </c>
      <c r="C52" s="17" t="str">
        <f t="shared" si="38"/>
        <v>#NUM!</v>
      </c>
      <c r="D52" s="17" t="str">
        <f t="shared" si="38"/>
        <v>#NUM!</v>
      </c>
      <c r="E52" s="17" t="str">
        <f t="shared" si="38"/>
        <v>#NUM!</v>
      </c>
      <c r="F52" s="17">
        <f t="shared" si="38"/>
        <v>159.0461125</v>
      </c>
      <c r="G52" s="17" t="str">
        <f t="shared" si="38"/>
        <v>#NUM!</v>
      </c>
      <c r="H52" s="17" t="str">
        <f t="shared" si="38"/>
        <v>#NUM!</v>
      </c>
      <c r="I52" s="17" t="str">
        <f t="shared" si="38"/>
        <v>#NUM!</v>
      </c>
    </row>
    <row r="53" ht="12.0" customHeight="1">
      <c r="A53" s="3">
        <f t="shared" si="5"/>
        <v>1.98</v>
      </c>
      <c r="B53" s="17" t="str">
        <f t="shared" ref="B53:I53" si="39">IF(1/TAN(0.5*PI()*$A53/$D$5)&gt;-$A53/$D$5/LN(1-(4/PI()*B$15)^2),-(($A53/$D$5)^2)/PI()/$H$5/LN(1-(4/PI()*B$15)^2),(2/PI())^2/$H$5*LN(SIN(0.5*PI()*$A53/$D$5)/B$15))</f>
        <v>#NUM!</v>
      </c>
      <c r="C53" s="17" t="str">
        <f t="shared" si="39"/>
        <v>#NUM!</v>
      </c>
      <c r="D53" s="17" t="str">
        <f t="shared" si="39"/>
        <v>#NUM!</v>
      </c>
      <c r="E53" s="17" t="str">
        <f t="shared" si="39"/>
        <v>#NUM!</v>
      </c>
      <c r="F53" s="17">
        <f t="shared" si="39"/>
        <v>158.3804935</v>
      </c>
      <c r="G53" s="17" t="str">
        <f t="shared" si="39"/>
        <v>#NUM!</v>
      </c>
      <c r="H53" s="17" t="str">
        <f t="shared" si="39"/>
        <v>#NUM!</v>
      </c>
      <c r="I53" s="17" t="str">
        <f t="shared" si="39"/>
        <v>#NUM!</v>
      </c>
      <c r="J53" s="17"/>
      <c r="K53" s="17"/>
      <c r="L53" s="17"/>
      <c r="M53" s="17"/>
      <c r="N53" s="17"/>
      <c r="P53" s="17">
        <f>(2/PI())^2/$H$5*LN(SIN(0.5*PI()*$A54)/($H$3-1/3*EXP(-(1.5*PI())^2*$H$5*M53)*SIN(1.5*PI()*$A53)))</f>
        <v>11.73016071</v>
      </c>
      <c r="Q53" s="35">
        <f>$H$3-1/3*EXP(-(1.5*PI())^2*$H$5*M53)*SIN(1.5*PI()*$A53)-$H$3</f>
        <v>-0.03136943777</v>
      </c>
      <c r="R53" s="3">
        <f>SIN(1.5*PI()*$A54)</f>
        <v>0.2334453639</v>
      </c>
    </row>
    <row r="54" ht="12.0" customHeight="1">
      <c r="A54" s="3">
        <f t="shared" si="5"/>
        <v>1.95</v>
      </c>
      <c r="B54" s="17" t="str">
        <f t="shared" ref="B54:I54" si="40">IF(1/TAN(0.5*PI()*$A54/$D$5)&gt;-$A54/$D$5/LN(1-(4/PI()*B$15)^2),-(($A54/$D$5)^2)/PI()/$H$5/LN(1-(4/PI()*B$15)^2),(2/PI())^2/$H$5*LN(SIN(0.5*PI()*$A54/$D$5)/B$15))</f>
        <v>#NUM!</v>
      </c>
      <c r="C54" s="17" t="str">
        <f t="shared" si="40"/>
        <v>#NUM!</v>
      </c>
      <c r="D54" s="17" t="str">
        <f t="shared" si="40"/>
        <v>#NUM!</v>
      </c>
      <c r="E54" s="17" t="str">
        <f t="shared" si="40"/>
        <v>#NUM!</v>
      </c>
      <c r="F54" s="17">
        <f t="shared" si="40"/>
        <v>157.6905769</v>
      </c>
      <c r="G54" s="17" t="str">
        <f t="shared" si="40"/>
        <v>#NUM!</v>
      </c>
      <c r="H54" s="17" t="str">
        <f t="shared" si="40"/>
        <v>#NUM!</v>
      </c>
      <c r="I54" s="17" t="str">
        <f t="shared" si="40"/>
        <v>#NUM!</v>
      </c>
      <c r="J54" s="17"/>
      <c r="K54" s="17"/>
      <c r="L54" s="17"/>
      <c r="M54" s="17"/>
      <c r="N54" s="17"/>
    </row>
    <row r="55" ht="12.0" customHeight="1">
      <c r="A55" s="3">
        <f t="shared" si="5"/>
        <v>1.92</v>
      </c>
      <c r="B55" s="17" t="str">
        <f t="shared" ref="B55:I55" si="41">IF(1/TAN(0.5*PI()*$A55/$D$5)&gt;-$A55/$D$5/LN(1-(4/PI()*B$15)^2),-(($A55/$D$5)^2)/PI()/$H$5/LN(1-(4/PI()*B$15)^2),(2/PI())^2/$H$5*LN(SIN(0.5*PI()*$A55/$D$5)/B$15))</f>
        <v>#NUM!</v>
      </c>
      <c r="C55" s="17" t="str">
        <f t="shared" si="41"/>
        <v>#NUM!</v>
      </c>
      <c r="D55" s="17" t="str">
        <f t="shared" si="41"/>
        <v>#NUM!</v>
      </c>
      <c r="E55" s="17" t="str">
        <f t="shared" si="41"/>
        <v>#NUM!</v>
      </c>
      <c r="F55" s="17">
        <f t="shared" si="41"/>
        <v>156.9758986</v>
      </c>
      <c r="G55" s="17" t="str">
        <f t="shared" si="41"/>
        <v>#NUM!</v>
      </c>
      <c r="H55" s="17" t="str">
        <f t="shared" si="41"/>
        <v>#NUM!</v>
      </c>
      <c r="I55" s="17" t="str">
        <f t="shared" si="41"/>
        <v>#NUM!</v>
      </c>
      <c r="J55" s="17"/>
      <c r="K55" s="17"/>
      <c r="L55" s="17"/>
      <c r="M55" s="17"/>
      <c r="N55" s="17"/>
    </row>
    <row r="56" ht="12.0" customHeight="1">
      <c r="A56" s="3">
        <f t="shared" si="5"/>
        <v>1.89</v>
      </c>
      <c r="B56" s="17" t="str">
        <f t="shared" ref="B56:I56" si="42">IF(1/TAN(0.5*PI()*$A56/$D$5)&gt;-$A56/$D$5/LN(1-(4/PI()*B$15)^2),-(($A56/$D$5)^2)/PI()/$H$5/LN(1-(4/PI()*B$15)^2),(2/PI())^2/$H$5*LN(SIN(0.5*PI()*$A56/$D$5)/B$15))</f>
        <v>#NUM!</v>
      </c>
      <c r="C56" s="17" t="str">
        <f t="shared" si="42"/>
        <v>#NUM!</v>
      </c>
      <c r="D56" s="17" t="str">
        <f t="shared" si="42"/>
        <v>#NUM!</v>
      </c>
      <c r="E56" s="17" t="str">
        <f t="shared" si="42"/>
        <v>#NUM!</v>
      </c>
      <c r="F56" s="17">
        <f t="shared" si="42"/>
        <v>156.2359687</v>
      </c>
      <c r="G56" s="17" t="str">
        <f t="shared" si="42"/>
        <v>#NUM!</v>
      </c>
      <c r="H56" s="17" t="str">
        <f t="shared" si="42"/>
        <v>#NUM!</v>
      </c>
      <c r="I56" s="17" t="str">
        <f t="shared" si="42"/>
        <v>#NUM!</v>
      </c>
      <c r="J56" s="17"/>
      <c r="K56" s="17"/>
      <c r="L56" s="17"/>
      <c r="M56" s="17"/>
      <c r="N56" s="17"/>
    </row>
    <row r="57" ht="12.0" customHeight="1">
      <c r="A57" s="3">
        <f t="shared" si="5"/>
        <v>1.86</v>
      </c>
      <c r="B57" s="17" t="str">
        <f t="shared" ref="B57:I57" si="43">IF(1/TAN(0.5*PI()*$A57/$D$5)&gt;-$A57/$D$5/LN(1-(4/PI()*B$15)^2),-(($A57/$D$5)^2)/PI()/$H$5/LN(1-(4/PI()*B$15)^2),(2/PI())^2/$H$5*LN(SIN(0.5*PI()*$A57/$D$5)/B$15))</f>
        <v>#NUM!</v>
      </c>
      <c r="C57" s="17" t="str">
        <f t="shared" si="43"/>
        <v>#NUM!</v>
      </c>
      <c r="D57" s="17" t="str">
        <f t="shared" si="43"/>
        <v>#NUM!</v>
      </c>
      <c r="E57" s="17" t="str">
        <f t="shared" si="43"/>
        <v>#NUM!</v>
      </c>
      <c r="F57" s="17">
        <f t="shared" si="43"/>
        <v>155.4702697</v>
      </c>
      <c r="G57" s="17" t="str">
        <f t="shared" si="43"/>
        <v>#NUM!</v>
      </c>
      <c r="H57" s="17" t="str">
        <f t="shared" si="43"/>
        <v>#NUM!</v>
      </c>
      <c r="I57" s="17" t="str">
        <f t="shared" si="43"/>
        <v>#NUM!</v>
      </c>
      <c r="J57" s="17"/>
      <c r="K57" s="17"/>
      <c r="L57" s="17"/>
      <c r="M57" s="17"/>
      <c r="N57" s="17"/>
    </row>
    <row r="58" ht="12.0" customHeight="1">
      <c r="A58" s="3">
        <f t="shared" si="5"/>
        <v>1.83</v>
      </c>
      <c r="B58" s="17" t="str">
        <f t="shared" ref="B58:I58" si="44">IF(1/TAN(0.5*PI()*$A58/$D$5)&gt;-$A58/$D$5/LN(1-(4/PI()*B$15)^2),-(($A58/$D$5)^2)/PI()/$H$5/LN(1-(4/PI()*B$15)^2),(2/PI())^2/$H$5*LN(SIN(0.5*PI()*$A58/$D$5)/B$15))</f>
        <v>#NUM!</v>
      </c>
      <c r="C58" s="17" t="str">
        <f t="shared" si="44"/>
        <v>#NUM!</v>
      </c>
      <c r="D58" s="17" t="str">
        <f t="shared" si="44"/>
        <v>#NUM!</v>
      </c>
      <c r="E58" s="17" t="str">
        <f t="shared" si="44"/>
        <v>#NUM!</v>
      </c>
      <c r="F58" s="17">
        <f t="shared" si="44"/>
        <v>154.6782546</v>
      </c>
      <c r="G58" s="17" t="str">
        <f t="shared" si="44"/>
        <v>#NUM!</v>
      </c>
      <c r="H58" s="17" t="str">
        <f t="shared" si="44"/>
        <v>#NUM!</v>
      </c>
      <c r="I58" s="17" t="str">
        <f t="shared" si="44"/>
        <v>#NUM!</v>
      </c>
      <c r="J58" s="17"/>
      <c r="K58" s="17"/>
      <c r="L58" s="17"/>
      <c r="M58" s="17"/>
      <c r="N58" s="17"/>
    </row>
    <row r="59" ht="12.0" customHeight="1">
      <c r="A59" s="3">
        <f t="shared" si="5"/>
        <v>1.8</v>
      </c>
      <c r="B59" s="17" t="str">
        <f t="shared" ref="B59:I59" si="45">IF(1/TAN(0.5*PI()*$A59/$D$5)&gt;-$A59/$D$5/LN(1-(4/PI()*B$15)^2),-(($A59/$D$5)^2)/PI()/$H$5/LN(1-(4/PI()*B$15)^2),(2/PI())^2/$H$5*LN(SIN(0.5*PI()*$A59/$D$5)/B$15))</f>
        <v>#NUM!</v>
      </c>
      <c r="C59" s="17" t="str">
        <f t="shared" si="45"/>
        <v>#NUM!</v>
      </c>
      <c r="D59" s="17" t="str">
        <f t="shared" si="45"/>
        <v>#NUM!</v>
      </c>
      <c r="E59" s="17" t="str">
        <f t="shared" si="45"/>
        <v>#NUM!</v>
      </c>
      <c r="F59" s="17">
        <f t="shared" si="45"/>
        <v>153.8593458</v>
      </c>
      <c r="G59" s="17" t="str">
        <f t="shared" si="45"/>
        <v>#NUM!</v>
      </c>
      <c r="H59" s="17" t="str">
        <f t="shared" si="45"/>
        <v>#NUM!</v>
      </c>
      <c r="I59" s="17" t="str">
        <f t="shared" si="45"/>
        <v>#NUM!</v>
      </c>
      <c r="J59" s="17"/>
      <c r="K59" s="17"/>
      <c r="L59" s="17"/>
      <c r="M59" s="17"/>
      <c r="N59" s="17"/>
    </row>
    <row r="60" ht="12.0" customHeight="1">
      <c r="A60" s="3">
        <f t="shared" si="5"/>
        <v>1.77</v>
      </c>
      <c r="B60" s="17" t="str">
        <f t="shared" ref="B60:I60" si="46">IF(1/TAN(0.5*PI()*$A60/$D$5)&gt;-$A60/$D$5/LN(1-(4/PI()*B$15)^2),-(($A60/$D$5)^2)/PI()/$H$5/LN(1-(4/PI()*B$15)^2),(2/PI())^2/$H$5*LN(SIN(0.5*PI()*$A60/$D$5)/B$15))</f>
        <v>#NUM!</v>
      </c>
      <c r="C60" s="17" t="str">
        <f t="shared" si="46"/>
        <v>#NUM!</v>
      </c>
      <c r="D60" s="17" t="str">
        <f t="shared" si="46"/>
        <v>#NUM!</v>
      </c>
      <c r="E60" s="17" t="str">
        <f t="shared" si="46"/>
        <v>#NUM!</v>
      </c>
      <c r="F60" s="17">
        <f t="shared" si="46"/>
        <v>153.0129325</v>
      </c>
      <c r="G60" s="17" t="str">
        <f t="shared" si="46"/>
        <v>#NUM!</v>
      </c>
      <c r="H60" s="17" t="str">
        <f t="shared" si="46"/>
        <v>#NUM!</v>
      </c>
      <c r="I60" s="17" t="str">
        <f t="shared" si="46"/>
        <v>#NUM!</v>
      </c>
      <c r="J60" s="17"/>
      <c r="K60" s="17"/>
      <c r="L60" s="17"/>
      <c r="M60" s="17"/>
      <c r="N60" s="17"/>
    </row>
    <row r="61" ht="12.0" customHeight="1">
      <c r="A61" s="3">
        <f t="shared" si="5"/>
        <v>1.74</v>
      </c>
      <c r="B61" s="17" t="str">
        <f t="shared" ref="B61:I61" si="47">IF(1/TAN(0.5*PI()*$A61/$D$5)&gt;-$A61/$D$5/LN(1-(4/PI()*B$15)^2),-(($A61/$D$5)^2)/PI()/$H$5/LN(1-(4/PI()*B$15)^2),(2/PI())^2/$H$5*LN(SIN(0.5*PI()*$A61/$D$5)/B$15))</f>
        <v>#NUM!</v>
      </c>
      <c r="C61" s="17" t="str">
        <f t="shared" si="47"/>
        <v>#NUM!</v>
      </c>
      <c r="D61" s="17" t="str">
        <f t="shared" si="47"/>
        <v>#NUM!</v>
      </c>
      <c r="E61" s="17" t="str">
        <f t="shared" si="47"/>
        <v>#NUM!</v>
      </c>
      <c r="F61" s="17">
        <f t="shared" si="47"/>
        <v>152.1383689</v>
      </c>
      <c r="G61" s="17" t="str">
        <f t="shared" si="47"/>
        <v>#NUM!</v>
      </c>
      <c r="H61" s="17" t="str">
        <f t="shared" si="47"/>
        <v>#NUM!</v>
      </c>
      <c r="I61" s="17" t="str">
        <f t="shared" si="47"/>
        <v>#NUM!</v>
      </c>
      <c r="J61" s="17"/>
      <c r="K61" s="17"/>
      <c r="L61" s="17"/>
      <c r="M61" s="17"/>
      <c r="N61" s="17"/>
    </row>
    <row r="62" ht="12.0" customHeight="1">
      <c r="A62" s="3">
        <f t="shared" si="5"/>
        <v>1.71</v>
      </c>
      <c r="B62" s="17" t="str">
        <f t="shared" ref="B62:I62" si="48">IF(1/TAN(0.5*PI()*$A62/$D$5)&gt;-$A62/$D$5/LN(1-(4/PI()*B$15)^2),-(($A62/$D$5)^2)/PI()/$H$5/LN(1-(4/PI()*B$15)^2),(2/PI())^2/$H$5*LN(SIN(0.5*PI()*$A62/$D$5)/B$15))</f>
        <v>#NUM!</v>
      </c>
      <c r="C62" s="17" t="str">
        <f t="shared" si="48"/>
        <v>#NUM!</v>
      </c>
      <c r="D62" s="17" t="str">
        <f t="shared" si="48"/>
        <v>#NUM!</v>
      </c>
      <c r="E62" s="17" t="str">
        <f t="shared" si="48"/>
        <v>#NUM!</v>
      </c>
      <c r="F62" s="17">
        <f t="shared" si="48"/>
        <v>151.2349718</v>
      </c>
      <c r="G62" s="17" t="str">
        <f t="shared" si="48"/>
        <v>#NUM!</v>
      </c>
      <c r="H62" s="17" t="str">
        <f t="shared" si="48"/>
        <v>#NUM!</v>
      </c>
      <c r="I62" s="17" t="str">
        <f t="shared" si="48"/>
        <v>#NUM!</v>
      </c>
      <c r="J62" s="17"/>
      <c r="K62" s="17"/>
      <c r="L62" s="17"/>
      <c r="M62" s="17"/>
      <c r="N62" s="17"/>
    </row>
    <row r="63" ht="12.0" customHeight="1">
      <c r="A63" s="3">
        <f t="shared" si="5"/>
        <v>1.68</v>
      </c>
      <c r="B63" s="17" t="str">
        <f t="shared" ref="B63:I63" si="49">IF(1/TAN(0.5*PI()*$A63/$D$5)&gt;-$A63/$D$5/LN(1-(4/PI()*B$15)^2),-(($A63/$D$5)^2)/PI()/$H$5/LN(1-(4/PI()*B$15)^2),(2/PI())^2/$H$5*LN(SIN(0.5*PI()*$A63/$D$5)/B$15))</f>
        <v>#NUM!</v>
      </c>
      <c r="C63" s="17" t="str">
        <f t="shared" si="49"/>
        <v>#NUM!</v>
      </c>
      <c r="D63" s="17" t="str">
        <f t="shared" si="49"/>
        <v>#NUM!</v>
      </c>
      <c r="E63" s="17" t="str">
        <f t="shared" si="49"/>
        <v>#NUM!</v>
      </c>
      <c r="F63" s="17">
        <f t="shared" si="49"/>
        <v>150.3020179</v>
      </c>
      <c r="G63" s="17" t="str">
        <f t="shared" si="49"/>
        <v>#NUM!</v>
      </c>
      <c r="H63" s="17" t="str">
        <f t="shared" si="49"/>
        <v>#NUM!</v>
      </c>
      <c r="I63" s="17" t="str">
        <f t="shared" si="49"/>
        <v>#NUM!</v>
      </c>
      <c r="J63" s="17"/>
      <c r="K63" s="17"/>
      <c r="L63" s="17"/>
      <c r="M63" s="17"/>
      <c r="N63" s="17"/>
    </row>
    <row r="64" ht="12.0" customHeight="1">
      <c r="A64" s="3">
        <f t="shared" si="5"/>
        <v>1.65</v>
      </c>
      <c r="B64" s="17" t="str">
        <f t="shared" ref="B64:I64" si="50">IF(1/TAN(0.5*PI()*$A64/$D$5)&gt;-$A64/$D$5/LN(1-(4/PI()*B$15)^2),-(($A64/$D$5)^2)/PI()/$H$5/LN(1-(4/PI()*B$15)^2),(2/PI())^2/$H$5*LN(SIN(0.5*PI()*$A64/$D$5)/B$15))</f>
        <v>#NUM!</v>
      </c>
      <c r="C64" s="17" t="str">
        <f t="shared" si="50"/>
        <v>#NUM!</v>
      </c>
      <c r="D64" s="17" t="str">
        <f t="shared" si="50"/>
        <v>#NUM!</v>
      </c>
      <c r="E64" s="17" t="str">
        <f t="shared" si="50"/>
        <v>#NUM!</v>
      </c>
      <c r="F64" s="17">
        <f t="shared" si="50"/>
        <v>149.3387414</v>
      </c>
      <c r="G64" s="17" t="str">
        <f t="shared" si="50"/>
        <v>#NUM!</v>
      </c>
      <c r="H64" s="17" t="str">
        <f t="shared" si="50"/>
        <v>#NUM!</v>
      </c>
      <c r="I64" s="17" t="str">
        <f t="shared" si="50"/>
        <v>#NUM!</v>
      </c>
      <c r="J64" s="17"/>
      <c r="K64" s="17"/>
      <c r="L64" s="17"/>
      <c r="M64" s="17"/>
      <c r="N64" s="17"/>
    </row>
    <row r="65" ht="12.0" customHeight="1">
      <c r="A65" s="3">
        <f t="shared" si="5"/>
        <v>1.62</v>
      </c>
      <c r="B65" s="17" t="str">
        <f t="shared" ref="B65:I65" si="51">IF(1/TAN(0.5*PI()*$A65/$D$5)&gt;-$A65/$D$5/LN(1-(4/PI()*B$15)^2),-(($A65/$D$5)^2)/PI()/$H$5/LN(1-(4/PI()*B$15)^2),(2/PI())^2/$H$5*LN(SIN(0.5*PI()*$A65/$D$5)/B$15))</f>
        <v>#NUM!</v>
      </c>
      <c r="C65" s="17" t="str">
        <f t="shared" si="51"/>
        <v>#NUM!</v>
      </c>
      <c r="D65" s="17" t="str">
        <f t="shared" si="51"/>
        <v>#NUM!</v>
      </c>
      <c r="E65" s="17" t="str">
        <f t="shared" si="51"/>
        <v>#NUM!</v>
      </c>
      <c r="F65" s="17">
        <f t="shared" si="51"/>
        <v>148.3443307</v>
      </c>
      <c r="G65" s="17" t="str">
        <f t="shared" si="51"/>
        <v>#NUM!</v>
      </c>
      <c r="H65" s="17" t="str">
        <f t="shared" si="51"/>
        <v>#NUM!</v>
      </c>
      <c r="I65" s="17" t="str">
        <f t="shared" si="51"/>
        <v>#NUM!</v>
      </c>
      <c r="J65" s="17"/>
      <c r="K65" s="17"/>
      <c r="L65" s="17"/>
      <c r="M65" s="17"/>
      <c r="N65" s="17"/>
    </row>
    <row r="66" ht="12.0" customHeight="1">
      <c r="A66" s="3">
        <f t="shared" si="5"/>
        <v>1.59</v>
      </c>
      <c r="B66" s="17" t="str">
        <f t="shared" ref="B66:I66" si="52">IF(1/TAN(0.5*PI()*$A66/$D$5)&gt;-$A66/$D$5/LN(1-(4/PI()*B$15)^2),-(($A66/$D$5)^2)/PI()/$H$5/LN(1-(4/PI()*B$15)^2),(2/PI())^2/$H$5*LN(SIN(0.5*PI()*$A66/$D$5)/B$15))</f>
        <v>#NUM!</v>
      </c>
      <c r="C66" s="17" t="str">
        <f t="shared" si="52"/>
        <v>#NUM!</v>
      </c>
      <c r="D66" s="17" t="str">
        <f t="shared" si="52"/>
        <v>#NUM!</v>
      </c>
      <c r="E66" s="17" t="str">
        <f t="shared" si="52"/>
        <v>#NUM!</v>
      </c>
      <c r="F66" s="17">
        <f t="shared" si="52"/>
        <v>147.317925</v>
      </c>
      <c r="G66" s="17" t="str">
        <f t="shared" si="52"/>
        <v>#NUM!</v>
      </c>
      <c r="H66" s="17" t="str">
        <f t="shared" si="52"/>
        <v>#NUM!</v>
      </c>
      <c r="I66" s="17" t="str">
        <f t="shared" si="52"/>
        <v>#NUM!</v>
      </c>
      <c r="J66" s="17"/>
      <c r="K66" s="17"/>
      <c r="L66" s="17"/>
      <c r="M66" s="17"/>
      <c r="N66" s="17"/>
    </row>
    <row r="67" ht="12.0" customHeight="1">
      <c r="A67" s="3">
        <f t="shared" si="5"/>
        <v>1.56</v>
      </c>
      <c r="B67" s="17" t="str">
        <f t="shared" ref="B67:I67" si="53">IF(1/TAN(0.5*PI()*$A67/$D$5)&gt;-$A67/$D$5/LN(1-(4/PI()*B$15)^2),-(($A67/$D$5)^2)/PI()/$H$5/LN(1-(4/PI()*B$15)^2),(2/PI())^2/$H$5*LN(SIN(0.5*PI()*$A67/$D$5)/B$15))</f>
        <v>#NUM!</v>
      </c>
      <c r="C67" s="17" t="str">
        <f t="shared" si="53"/>
        <v>#NUM!</v>
      </c>
      <c r="D67" s="17" t="str">
        <f t="shared" si="53"/>
        <v>#NUM!</v>
      </c>
      <c r="E67" s="17" t="str">
        <f t="shared" si="53"/>
        <v>#NUM!</v>
      </c>
      <c r="F67" s="17">
        <f t="shared" si="53"/>
        <v>146.2586112</v>
      </c>
      <c r="G67" s="17" t="str">
        <f t="shared" si="53"/>
        <v>#NUM!</v>
      </c>
      <c r="H67" s="17" t="str">
        <f t="shared" si="53"/>
        <v>#NUM!</v>
      </c>
      <c r="I67" s="17" t="str">
        <f t="shared" si="53"/>
        <v>#NUM!</v>
      </c>
      <c r="J67" s="17"/>
      <c r="K67" s="17"/>
      <c r="L67" s="17"/>
      <c r="M67" s="17"/>
      <c r="N67" s="17"/>
    </row>
    <row r="68" ht="12.0" customHeight="1">
      <c r="A68" s="3">
        <f t="shared" si="5"/>
        <v>1.53</v>
      </c>
      <c r="B68" s="17" t="str">
        <f t="shared" ref="B68:I68" si="54">IF(1/TAN(0.5*PI()*$A68/$D$5)&gt;-$A68/$D$5/LN(1-(4/PI()*B$15)^2),-(($A68/$D$5)^2)/PI()/$H$5/LN(1-(4/PI()*B$15)^2),(2/PI())^2/$H$5*LN(SIN(0.5*PI()*$A68/$D$5)/B$15))</f>
        <v>#NUM!</v>
      </c>
      <c r="C68" s="17" t="str">
        <f t="shared" si="54"/>
        <v>#NUM!</v>
      </c>
      <c r="D68" s="17" t="str">
        <f t="shared" si="54"/>
        <v>#NUM!</v>
      </c>
      <c r="E68" s="17" t="str">
        <f t="shared" si="54"/>
        <v>#NUM!</v>
      </c>
      <c r="F68" s="17">
        <f t="shared" si="54"/>
        <v>145.1654191</v>
      </c>
      <c r="G68" s="17" t="str">
        <f t="shared" si="54"/>
        <v>#NUM!</v>
      </c>
      <c r="H68" s="17" t="str">
        <f t="shared" si="54"/>
        <v>#NUM!</v>
      </c>
      <c r="I68" s="17" t="str">
        <f t="shared" si="54"/>
        <v>#NUM!</v>
      </c>
      <c r="J68" s="17"/>
      <c r="K68" s="17"/>
      <c r="L68" s="17"/>
      <c r="M68" s="17"/>
      <c r="N68" s="17"/>
    </row>
    <row r="69" ht="12.0" customHeight="1">
      <c r="A69" s="3">
        <f t="shared" si="5"/>
        <v>1.5</v>
      </c>
      <c r="B69" s="17" t="str">
        <f t="shared" ref="B69:I69" si="55">IF(1/TAN(0.5*PI()*$A69/$D$5)&gt;-$A69/$D$5/LN(1-(4/PI()*B$15)^2),-(($A69/$D$5)^2)/PI()/$H$5/LN(1-(4/PI()*B$15)^2),(2/PI())^2/$H$5*LN(SIN(0.5*PI()*$A69/$D$5)/B$15))</f>
        <v>#NUM!</v>
      </c>
      <c r="C69" s="17" t="str">
        <f t="shared" si="55"/>
        <v>#NUM!</v>
      </c>
      <c r="D69" s="17" t="str">
        <f t="shared" si="55"/>
        <v>#NUM!</v>
      </c>
      <c r="E69" s="17" t="str">
        <f t="shared" si="55"/>
        <v>#NUM!</v>
      </c>
      <c r="F69" s="17">
        <f t="shared" si="55"/>
        <v>144.037318</v>
      </c>
      <c r="G69" s="17" t="str">
        <f t="shared" si="55"/>
        <v>#NUM!</v>
      </c>
      <c r="H69" s="17" t="str">
        <f t="shared" si="55"/>
        <v>#NUM!</v>
      </c>
      <c r="I69" s="17" t="str">
        <f t="shared" si="55"/>
        <v>#NUM!</v>
      </c>
      <c r="J69" s="17"/>
      <c r="K69" s="17"/>
      <c r="L69" s="17"/>
      <c r="M69" s="17"/>
      <c r="N69" s="17"/>
    </row>
    <row r="70" ht="12.0" customHeight="1">
      <c r="A70" s="3">
        <f t="shared" si="5"/>
        <v>1.47</v>
      </c>
      <c r="B70" s="17" t="str">
        <f t="shared" ref="B70:I70" si="56">IF(1/TAN(0.5*PI()*$A70/$D$5)&gt;-$A70/$D$5/LN(1-(4/PI()*B$15)^2),-(($A70/$D$5)^2)/PI()/$H$5/LN(1-(4/PI()*B$15)^2),(2/PI())^2/$H$5*LN(SIN(0.5*PI()*$A70/$D$5)/B$15))</f>
        <v>#NUM!</v>
      </c>
      <c r="C70" s="17" t="str">
        <f t="shared" si="56"/>
        <v>#NUM!</v>
      </c>
      <c r="D70" s="17" t="str">
        <f t="shared" si="56"/>
        <v>#NUM!</v>
      </c>
      <c r="E70" s="17" t="str">
        <f t="shared" si="56"/>
        <v>#NUM!</v>
      </c>
      <c r="F70" s="17">
        <f t="shared" si="56"/>
        <v>142.8732109</v>
      </c>
      <c r="G70" s="17" t="str">
        <f t="shared" si="56"/>
        <v>#NUM!</v>
      </c>
      <c r="H70" s="17" t="str">
        <f t="shared" si="56"/>
        <v>#NUM!</v>
      </c>
      <c r="I70" s="17" t="str">
        <f t="shared" si="56"/>
        <v>#NUM!</v>
      </c>
      <c r="J70" s="17"/>
      <c r="K70" s="17"/>
      <c r="L70" s="17"/>
      <c r="M70" s="17"/>
      <c r="N70" s="17"/>
    </row>
    <row r="71" ht="12.0" customHeight="1">
      <c r="A71" s="3">
        <f t="shared" si="5"/>
        <v>1.44</v>
      </c>
      <c r="B71" s="17" t="str">
        <f t="shared" ref="B71:I71" si="57">IF(1/TAN(0.5*PI()*$A71/$D$5)&gt;-$A71/$D$5/LN(1-(4/PI()*B$15)^2),-(($A71/$D$5)^2)/PI()/$H$5/LN(1-(4/PI()*B$15)^2),(2/PI())^2/$H$5*LN(SIN(0.5*PI()*$A71/$D$5)/B$15))</f>
        <v>#NUM!</v>
      </c>
      <c r="C71" s="17" t="str">
        <f t="shared" si="57"/>
        <v>#NUM!</v>
      </c>
      <c r="D71" s="17" t="str">
        <f t="shared" si="57"/>
        <v>#NUM!</v>
      </c>
      <c r="E71" s="17" t="str">
        <f t="shared" si="57"/>
        <v>#NUM!</v>
      </c>
      <c r="F71" s="17">
        <f t="shared" si="57"/>
        <v>141.6719299</v>
      </c>
      <c r="G71" s="17" t="str">
        <f t="shared" si="57"/>
        <v>#NUM!</v>
      </c>
      <c r="H71" s="17" t="str">
        <f t="shared" si="57"/>
        <v>#NUM!</v>
      </c>
      <c r="I71" s="17" t="str">
        <f t="shared" si="57"/>
        <v>#NUM!</v>
      </c>
      <c r="J71" s="17"/>
      <c r="K71" s="17"/>
      <c r="L71" s="17"/>
      <c r="M71" s="17"/>
      <c r="N71" s="17"/>
    </row>
    <row r="72" ht="12.0" customHeight="1">
      <c r="A72" s="3">
        <f t="shared" si="5"/>
        <v>1.41</v>
      </c>
      <c r="B72" s="17" t="str">
        <f t="shared" ref="B72:I72" si="58">IF(1/TAN(0.5*PI()*$A72/$D$5)&gt;-$A72/$D$5/LN(1-(4/PI()*B$15)^2),-(($A72/$D$5)^2)/PI()/$H$5/LN(1-(4/PI()*B$15)^2),(2/PI())^2/$H$5*LN(SIN(0.5*PI()*$A72/$D$5)/B$15))</f>
        <v>#NUM!</v>
      </c>
      <c r="C72" s="17" t="str">
        <f t="shared" si="58"/>
        <v>#NUM!</v>
      </c>
      <c r="D72" s="17" t="str">
        <f t="shared" si="58"/>
        <v>#NUM!</v>
      </c>
      <c r="E72" s="17" t="str">
        <f t="shared" si="58"/>
        <v>#NUM!</v>
      </c>
      <c r="F72" s="17">
        <f t="shared" si="58"/>
        <v>140.4322301</v>
      </c>
      <c r="G72" s="17" t="str">
        <f t="shared" si="58"/>
        <v>#NUM!</v>
      </c>
      <c r="H72" s="17" t="str">
        <f t="shared" si="58"/>
        <v>#NUM!</v>
      </c>
      <c r="I72" s="17" t="str">
        <f t="shared" si="58"/>
        <v>#NUM!</v>
      </c>
      <c r="J72" s="17"/>
      <c r="K72" s="17"/>
      <c r="L72" s="17"/>
      <c r="M72" s="17"/>
      <c r="N72" s="17"/>
    </row>
    <row r="73" ht="12.0" customHeight="1">
      <c r="A73" s="3">
        <f t="shared" si="5"/>
        <v>1.38</v>
      </c>
      <c r="B73" s="17" t="str">
        <f t="shared" ref="B73:I73" si="59">IF(1/TAN(0.5*PI()*$A73/$D$5)&gt;-$A73/$D$5/LN(1-(4/PI()*B$15)^2),-(($A73/$D$5)^2)/PI()/$H$5/LN(1-(4/PI()*B$15)^2),(2/PI())^2/$H$5*LN(SIN(0.5*PI()*$A73/$D$5)/B$15))</f>
        <v>#NUM!</v>
      </c>
      <c r="C73" s="17" t="str">
        <f t="shared" si="59"/>
        <v>#NUM!</v>
      </c>
      <c r="D73" s="17" t="str">
        <f t="shared" si="59"/>
        <v>#NUM!</v>
      </c>
      <c r="E73" s="17" t="str">
        <f t="shared" si="59"/>
        <v>#NUM!</v>
      </c>
      <c r="F73" s="17">
        <f t="shared" si="59"/>
        <v>139.1527828</v>
      </c>
      <c r="G73" s="17" t="str">
        <f t="shared" si="59"/>
        <v>#NUM!</v>
      </c>
      <c r="H73" s="17" t="str">
        <f t="shared" si="59"/>
        <v>#NUM!</v>
      </c>
      <c r="I73" s="17" t="str">
        <f t="shared" si="59"/>
        <v>#NUM!</v>
      </c>
      <c r="J73" s="17"/>
      <c r="K73" s="17"/>
      <c r="L73" s="17"/>
      <c r="M73" s="17"/>
      <c r="N73" s="17"/>
    </row>
    <row r="74" ht="12.0" customHeight="1">
      <c r="A74" s="3">
        <f t="shared" si="5"/>
        <v>1.35</v>
      </c>
      <c r="B74" s="17" t="str">
        <f t="shared" ref="B74:I74" si="60">IF(1/TAN(0.5*PI()*$A74/$D$5)&gt;-$A74/$D$5/LN(1-(4/PI()*B$15)^2),-(($A74/$D$5)^2)/PI()/$H$5/LN(1-(4/PI()*B$15)^2),(2/PI())^2/$H$5*LN(SIN(0.5*PI()*$A74/$D$5)/B$15))</f>
        <v>#NUM!</v>
      </c>
      <c r="C74" s="17" t="str">
        <f t="shared" si="60"/>
        <v>#NUM!</v>
      </c>
      <c r="D74" s="17" t="str">
        <f t="shared" si="60"/>
        <v>#NUM!</v>
      </c>
      <c r="E74" s="17" t="str">
        <f t="shared" si="60"/>
        <v>#NUM!</v>
      </c>
      <c r="F74" s="17">
        <f t="shared" si="60"/>
        <v>137.8321688</v>
      </c>
      <c r="G74" s="17" t="str">
        <f t="shared" si="60"/>
        <v>#NUM!</v>
      </c>
      <c r="H74" s="17" t="str">
        <f t="shared" si="60"/>
        <v>#NUM!</v>
      </c>
      <c r="I74" s="17" t="str">
        <f t="shared" si="60"/>
        <v>#NUM!</v>
      </c>
      <c r="J74" s="17"/>
      <c r="K74" s="17"/>
      <c r="L74" s="17"/>
      <c r="M74" s="17"/>
      <c r="N74" s="17"/>
    </row>
    <row r="75" ht="12.0" customHeight="1">
      <c r="A75" s="3">
        <f t="shared" si="5"/>
        <v>1.32</v>
      </c>
      <c r="B75" s="17" t="str">
        <f t="shared" ref="B75:I75" si="61">IF(1/TAN(0.5*PI()*$A75/$D$5)&gt;-$A75/$D$5/LN(1-(4/PI()*B$15)^2),-(($A75/$D$5)^2)/PI()/$H$5/LN(1-(4/PI()*B$15)^2),(2/PI())^2/$H$5*LN(SIN(0.5*PI()*$A75/$D$5)/B$15))</f>
        <v>#NUM!</v>
      </c>
      <c r="C75" s="17" t="str">
        <f t="shared" si="61"/>
        <v>#NUM!</v>
      </c>
      <c r="D75" s="17" t="str">
        <f t="shared" si="61"/>
        <v>#NUM!</v>
      </c>
      <c r="E75" s="17" t="str">
        <f t="shared" si="61"/>
        <v>#NUM!</v>
      </c>
      <c r="F75" s="17">
        <f t="shared" si="61"/>
        <v>136.4688699</v>
      </c>
      <c r="G75" s="17" t="str">
        <f t="shared" si="61"/>
        <v>#NUM!</v>
      </c>
      <c r="H75" s="17" t="str">
        <f t="shared" si="61"/>
        <v>#NUM!</v>
      </c>
      <c r="I75" s="17" t="str">
        <f t="shared" si="61"/>
        <v>#NUM!</v>
      </c>
      <c r="J75" s="17"/>
      <c r="K75" s="17"/>
      <c r="L75" s="17"/>
      <c r="M75" s="17"/>
      <c r="N75" s="17"/>
    </row>
    <row r="76" ht="12.0" customHeight="1">
      <c r="A76" s="3">
        <f t="shared" si="5"/>
        <v>1.29</v>
      </c>
      <c r="B76" s="17" t="str">
        <f t="shared" ref="B76:I76" si="62">IF(1/TAN(0.5*PI()*$A76/$D$5)&gt;-$A76/$D$5/LN(1-(4/PI()*B$15)^2),-(($A76/$D$5)^2)/PI()/$H$5/LN(1-(4/PI()*B$15)^2),(2/PI())^2/$H$5*LN(SIN(0.5*PI()*$A76/$D$5)/B$15))</f>
        <v>#NUM!</v>
      </c>
      <c r="C76" s="17" t="str">
        <f t="shared" si="62"/>
        <v>#NUM!</v>
      </c>
      <c r="D76" s="17" t="str">
        <f t="shared" si="62"/>
        <v>#NUM!</v>
      </c>
      <c r="E76" s="17" t="str">
        <f t="shared" si="62"/>
        <v>#NUM!</v>
      </c>
      <c r="F76" s="17">
        <f t="shared" si="62"/>
        <v>135.0612599</v>
      </c>
      <c r="G76" s="17" t="str">
        <f t="shared" si="62"/>
        <v>#NUM!</v>
      </c>
      <c r="H76" s="17" t="str">
        <f t="shared" si="62"/>
        <v>#NUM!</v>
      </c>
      <c r="I76" s="17" t="str">
        <f t="shared" si="62"/>
        <v>#NUM!</v>
      </c>
      <c r="J76" s="17"/>
      <c r="K76" s="17"/>
      <c r="L76" s="17"/>
      <c r="M76" s="17"/>
      <c r="N76" s="17"/>
    </row>
    <row r="77" ht="12.0" customHeight="1">
      <c r="A77" s="3">
        <f t="shared" si="5"/>
        <v>1.26</v>
      </c>
      <c r="B77" s="17" t="str">
        <f t="shared" ref="B77:I77" si="63">IF(1/TAN(0.5*PI()*$A77/$D$5)&gt;-$A77/$D$5/LN(1-(4/PI()*B$15)^2),-(($A77/$D$5)^2)/PI()/$H$5/LN(1-(4/PI()*B$15)^2),(2/PI())^2/$H$5*LN(SIN(0.5*PI()*$A77/$D$5)/B$15))</f>
        <v>#NUM!</v>
      </c>
      <c r="C77" s="17" t="str">
        <f t="shared" si="63"/>
        <v>#NUM!</v>
      </c>
      <c r="D77" s="17" t="str">
        <f t="shared" si="63"/>
        <v>#NUM!</v>
      </c>
      <c r="E77" s="17" t="str">
        <f t="shared" si="63"/>
        <v>#NUM!</v>
      </c>
      <c r="F77" s="17">
        <f t="shared" si="63"/>
        <v>133.6075949</v>
      </c>
      <c r="G77" s="17" t="str">
        <f t="shared" si="63"/>
        <v>#NUM!</v>
      </c>
      <c r="H77" s="17" t="str">
        <f t="shared" si="63"/>
        <v>#NUM!</v>
      </c>
      <c r="I77" s="17" t="str">
        <f t="shared" si="63"/>
        <v>#NUM!</v>
      </c>
      <c r="J77" s="17"/>
      <c r="K77" s="17"/>
      <c r="L77" s="17"/>
      <c r="M77" s="17"/>
      <c r="N77" s="17"/>
    </row>
    <row r="78" ht="12.0" customHeight="1">
      <c r="A78" s="3">
        <f t="shared" si="5"/>
        <v>1.23</v>
      </c>
      <c r="B78" s="17" t="str">
        <f t="shared" ref="B78:I78" si="64">IF(1/TAN(0.5*PI()*$A78/$D$5)&gt;-$A78/$D$5/LN(1-(4/PI()*B$15)^2),-(($A78/$D$5)^2)/PI()/$H$5/LN(1-(4/PI()*B$15)^2),(2/PI())^2/$H$5*LN(SIN(0.5*PI()*$A78/$D$5)/B$15))</f>
        <v>#NUM!</v>
      </c>
      <c r="C78" s="17" t="str">
        <f t="shared" si="64"/>
        <v>#NUM!</v>
      </c>
      <c r="D78" s="17" t="str">
        <f t="shared" si="64"/>
        <v>#NUM!</v>
      </c>
      <c r="E78" s="17" t="str">
        <f t="shared" si="64"/>
        <v>#NUM!</v>
      </c>
      <c r="F78" s="17">
        <f t="shared" si="64"/>
        <v>132.1060018</v>
      </c>
      <c r="G78" s="17" t="str">
        <f t="shared" si="64"/>
        <v>#NUM!</v>
      </c>
      <c r="H78" s="17" t="str">
        <f t="shared" si="64"/>
        <v>#NUM!</v>
      </c>
      <c r="I78" s="17" t="str">
        <f t="shared" si="64"/>
        <v>#NUM!</v>
      </c>
      <c r="J78" s="17"/>
      <c r="K78" s="17"/>
      <c r="L78" s="17"/>
      <c r="M78" s="17"/>
      <c r="N78" s="17"/>
    </row>
    <row r="79" ht="12.0" customHeight="1">
      <c r="A79" s="3">
        <f t="shared" si="5"/>
        <v>1.2</v>
      </c>
      <c r="B79" s="17" t="str">
        <f t="shared" ref="B79:I79" si="65">IF(1/TAN(0.5*PI()*$A79/$D$5)&gt;-$A79/$D$5/LN(1-(4/PI()*B$15)^2),-(($A79/$D$5)^2)/PI()/$H$5/LN(1-(4/PI()*B$15)^2),(2/PI())^2/$H$5*LN(SIN(0.5*PI()*$A79/$D$5)/B$15))</f>
        <v>#NUM!</v>
      </c>
      <c r="C79" s="17" t="str">
        <f t="shared" si="65"/>
        <v>#NUM!</v>
      </c>
      <c r="D79" s="17" t="str">
        <f t="shared" si="65"/>
        <v>#NUM!</v>
      </c>
      <c r="E79" s="17" t="str">
        <f t="shared" si="65"/>
        <v>#NUM!</v>
      </c>
      <c r="F79" s="17">
        <f t="shared" si="65"/>
        <v>130.5544657</v>
      </c>
      <c r="G79" s="17" t="str">
        <f t="shared" si="65"/>
        <v>#NUM!</v>
      </c>
      <c r="H79" s="17" t="str">
        <f t="shared" si="65"/>
        <v>#NUM!</v>
      </c>
      <c r="I79" s="17" t="str">
        <f t="shared" si="65"/>
        <v>#NUM!</v>
      </c>
      <c r="J79" s="17"/>
      <c r="K79" s="17"/>
      <c r="L79" s="17"/>
      <c r="M79" s="17"/>
      <c r="N79" s="17"/>
    </row>
    <row r="80" ht="12.0" customHeight="1">
      <c r="A80" s="3">
        <f t="shared" si="5"/>
        <v>1.17</v>
      </c>
      <c r="B80" s="17" t="str">
        <f t="shared" ref="B80:I80" si="66">IF(1/TAN(0.5*PI()*$A80/$D$5)&gt;-$A80/$D$5/LN(1-(4/PI()*B$15)^2),-(($A80/$D$5)^2)/PI()/$H$5/LN(1-(4/PI()*B$15)^2),(2/PI())^2/$H$5*LN(SIN(0.5*PI()*$A80/$D$5)/B$15))</f>
        <v>#NUM!</v>
      </c>
      <c r="C80" s="17" t="str">
        <f t="shared" si="66"/>
        <v>#NUM!</v>
      </c>
      <c r="D80" s="17" t="str">
        <f t="shared" si="66"/>
        <v>#NUM!</v>
      </c>
      <c r="E80" s="17" t="str">
        <f t="shared" si="66"/>
        <v>#NUM!</v>
      </c>
      <c r="F80" s="17">
        <f t="shared" si="66"/>
        <v>128.9508156</v>
      </c>
      <c r="G80" s="17" t="str">
        <f t="shared" si="66"/>
        <v>#NUM!</v>
      </c>
      <c r="H80" s="17" t="str">
        <f t="shared" si="66"/>
        <v>#NUM!</v>
      </c>
      <c r="I80" s="17" t="str">
        <f t="shared" si="66"/>
        <v>#NUM!</v>
      </c>
      <c r="J80" s="17"/>
      <c r="K80" s="17"/>
      <c r="L80" s="17"/>
      <c r="M80" s="17"/>
      <c r="N80" s="17"/>
    </row>
    <row r="81" ht="12.0" customHeight="1">
      <c r="A81" s="3">
        <f t="shared" si="5"/>
        <v>1.14</v>
      </c>
      <c r="B81" s="17" t="str">
        <f t="shared" ref="B81:I81" si="67">IF(1/TAN(0.5*PI()*$A81/$D$5)&gt;-$A81/$D$5/LN(1-(4/PI()*B$15)^2),-(($A81/$D$5)^2)/PI()/$H$5/LN(1-(4/PI()*B$15)^2),(2/PI())^2/$H$5*LN(SIN(0.5*PI()*$A81/$D$5)/B$15))</f>
        <v>#NUM!</v>
      </c>
      <c r="C81" s="17" t="str">
        <f t="shared" si="67"/>
        <v>#NUM!</v>
      </c>
      <c r="D81" s="17" t="str">
        <f t="shared" si="67"/>
        <v>#NUM!</v>
      </c>
      <c r="E81" s="17" t="str">
        <f t="shared" si="67"/>
        <v>#NUM!</v>
      </c>
      <c r="F81" s="17">
        <f t="shared" si="67"/>
        <v>127.2927083</v>
      </c>
      <c r="G81" s="17" t="str">
        <f t="shared" si="67"/>
        <v>#NUM!</v>
      </c>
      <c r="H81" s="17" t="str">
        <f t="shared" si="67"/>
        <v>#NUM!</v>
      </c>
      <c r="I81" s="17" t="str">
        <f t="shared" si="67"/>
        <v>#NUM!</v>
      </c>
      <c r="J81" s="17"/>
      <c r="K81" s="17"/>
      <c r="L81" s="17"/>
      <c r="M81" s="17"/>
      <c r="N81" s="17"/>
    </row>
    <row r="82" ht="12.0" customHeight="1">
      <c r="A82" s="3">
        <f t="shared" si="5"/>
        <v>1.11</v>
      </c>
      <c r="B82" s="17" t="str">
        <f t="shared" ref="B82:I82" si="68">IF(1/TAN(0.5*PI()*$A82/$D$5)&gt;-$A82/$D$5/LN(1-(4/PI()*B$15)^2),-(($A82/$D$5)^2)/PI()/$H$5/LN(1-(4/PI()*B$15)^2),(2/PI())^2/$H$5*LN(SIN(0.5*PI()*$A82/$D$5)/B$15))</f>
        <v>#NUM!</v>
      </c>
      <c r="C82" s="17" t="str">
        <f t="shared" si="68"/>
        <v>#NUM!</v>
      </c>
      <c r="D82" s="17" t="str">
        <f t="shared" si="68"/>
        <v>#NUM!</v>
      </c>
      <c r="E82" s="17" t="str">
        <f t="shared" si="68"/>
        <v>#NUM!</v>
      </c>
      <c r="F82" s="17">
        <f t="shared" si="68"/>
        <v>125.5776102</v>
      </c>
      <c r="G82" s="17" t="str">
        <f t="shared" si="68"/>
        <v>#NUM!</v>
      </c>
      <c r="H82" s="17" t="str">
        <f t="shared" si="68"/>
        <v>#NUM!</v>
      </c>
      <c r="I82" s="17" t="str">
        <f t="shared" si="68"/>
        <v>#NUM!</v>
      </c>
      <c r="J82" s="17"/>
      <c r="K82" s="17"/>
      <c r="L82" s="17"/>
      <c r="M82" s="17"/>
      <c r="N82" s="17"/>
    </row>
    <row r="83" ht="12.0" customHeight="1">
      <c r="A83" s="3">
        <f t="shared" si="5"/>
        <v>1.08</v>
      </c>
      <c r="B83" s="17" t="str">
        <f t="shared" ref="B83:I83" si="69">IF(1/TAN(0.5*PI()*$A83/$D$5)&gt;-$A83/$D$5/LN(1-(4/PI()*B$15)^2),-(($A83/$D$5)^2)/PI()/$H$5/LN(1-(4/PI()*B$15)^2),(2/PI())^2/$H$5*LN(SIN(0.5*PI()*$A83/$D$5)/B$15))</f>
        <v>#NUM!</v>
      </c>
      <c r="C83" s="17" t="str">
        <f t="shared" si="69"/>
        <v>#NUM!</v>
      </c>
      <c r="D83" s="17" t="str">
        <f t="shared" si="69"/>
        <v>#NUM!</v>
      </c>
      <c r="E83" s="17" t="str">
        <f t="shared" si="69"/>
        <v>#NUM!</v>
      </c>
      <c r="F83" s="17">
        <f t="shared" si="69"/>
        <v>123.8027763</v>
      </c>
      <c r="G83" s="17" t="str">
        <f t="shared" si="69"/>
        <v>#NUM!</v>
      </c>
      <c r="H83" s="17" t="str">
        <f t="shared" si="69"/>
        <v>#NUM!</v>
      </c>
      <c r="I83" s="17" t="str">
        <f t="shared" si="69"/>
        <v>#NUM!</v>
      </c>
      <c r="J83" s="17"/>
      <c r="K83" s="17"/>
      <c r="L83" s="17"/>
      <c r="M83" s="17"/>
      <c r="N83" s="17"/>
    </row>
    <row r="84" ht="12.0" customHeight="1">
      <c r="A84" s="3">
        <f t="shared" si="5"/>
        <v>1.05</v>
      </c>
      <c r="B84" s="17" t="str">
        <f t="shared" ref="B84:I84" si="70">IF(1/TAN(0.5*PI()*$A84/$D$5)&gt;-$A84/$D$5/LN(1-(4/PI()*B$15)^2),-(($A84/$D$5)^2)/PI()/$H$5/LN(1-(4/PI()*B$15)^2),(2/PI())^2/$H$5*LN(SIN(0.5*PI()*$A84/$D$5)/B$15))</f>
        <v>#NUM!</v>
      </c>
      <c r="C84" s="17" t="str">
        <f t="shared" si="70"/>
        <v>#NUM!</v>
      </c>
      <c r="D84" s="17" t="str">
        <f t="shared" si="70"/>
        <v>#NUM!</v>
      </c>
      <c r="E84" s="17" t="str">
        <f t="shared" si="70"/>
        <v>#NUM!</v>
      </c>
      <c r="F84" s="17">
        <f t="shared" si="70"/>
        <v>121.9652271</v>
      </c>
      <c r="G84" s="17" t="str">
        <f t="shared" si="70"/>
        <v>#NUM!</v>
      </c>
      <c r="H84" s="17" t="str">
        <f t="shared" si="70"/>
        <v>#NUM!</v>
      </c>
      <c r="I84" s="17" t="str">
        <f t="shared" si="70"/>
        <v>#NUM!</v>
      </c>
      <c r="J84" s="17"/>
      <c r="K84" s="17"/>
      <c r="L84" s="17"/>
      <c r="M84" s="17"/>
      <c r="N84" s="17"/>
    </row>
    <row r="85" ht="12.0" customHeight="1">
      <c r="A85" s="3">
        <f t="shared" si="5"/>
        <v>1.02</v>
      </c>
      <c r="B85" s="17" t="str">
        <f t="shared" ref="B85:I85" si="71">IF(1/TAN(0.5*PI()*$A85/$D$5)&gt;-$A85/$D$5/LN(1-(4/PI()*B$15)^2),-(($A85/$D$5)^2)/PI()/$H$5/LN(1-(4/PI()*B$15)^2),(2/PI())^2/$H$5*LN(SIN(0.5*PI()*$A85/$D$5)/B$15))</f>
        <v>#NUM!</v>
      </c>
      <c r="C85" s="17" t="str">
        <f t="shared" si="71"/>
        <v>#NUM!</v>
      </c>
      <c r="D85" s="17" t="str">
        <f t="shared" si="71"/>
        <v>#NUM!</v>
      </c>
      <c r="E85" s="17" t="str">
        <f t="shared" si="71"/>
        <v>#NUM!</v>
      </c>
      <c r="F85" s="17">
        <f t="shared" si="71"/>
        <v>120.0617205</v>
      </c>
      <c r="G85" s="17" t="str">
        <f t="shared" si="71"/>
        <v>#NUM!</v>
      </c>
      <c r="H85" s="17" t="str">
        <f t="shared" si="71"/>
        <v>#NUM!</v>
      </c>
      <c r="I85" s="17" t="str">
        <f t="shared" si="71"/>
        <v>#NUM!</v>
      </c>
      <c r="J85" s="17"/>
      <c r="K85" s="17"/>
      <c r="L85" s="17"/>
      <c r="M85" s="17"/>
      <c r="N85" s="17"/>
    </row>
    <row r="86" ht="12.0" customHeight="1">
      <c r="A86" s="3">
        <f t="shared" si="5"/>
        <v>0.99</v>
      </c>
      <c r="B86" s="17" t="str">
        <f t="shared" ref="B86:I86" si="72">IF(1/TAN(0.5*PI()*$A86/$D$5)&gt;-$A86/$D$5/LN(1-(4/PI()*B$15)^2),-(($A86/$D$5)^2)/PI()/$H$5/LN(1-(4/PI()*B$15)^2),(2/PI())^2/$H$5*LN(SIN(0.5*PI()*$A86/$D$5)/B$15))</f>
        <v>#NUM!</v>
      </c>
      <c r="C86" s="17" t="str">
        <f t="shared" si="72"/>
        <v>#NUM!</v>
      </c>
      <c r="D86" s="17" t="str">
        <f t="shared" si="72"/>
        <v>#NUM!</v>
      </c>
      <c r="E86" s="17" t="str">
        <f t="shared" si="72"/>
        <v>#NUM!</v>
      </c>
      <c r="F86" s="17">
        <f t="shared" si="72"/>
        <v>118.0887215</v>
      </c>
      <c r="G86" s="17" t="str">
        <f t="shared" si="72"/>
        <v>#NUM!</v>
      </c>
      <c r="H86" s="17" t="str">
        <f t="shared" si="72"/>
        <v>#NUM!</v>
      </c>
      <c r="I86" s="17" t="str">
        <f t="shared" si="72"/>
        <v>#NUM!</v>
      </c>
      <c r="J86" s="17"/>
      <c r="K86" s="17"/>
      <c r="L86" s="17"/>
      <c r="M86" s="17"/>
      <c r="N86" s="17"/>
    </row>
    <row r="87" ht="12.0" customHeight="1">
      <c r="A87" s="3">
        <f t="shared" si="5"/>
        <v>0.96</v>
      </c>
      <c r="B87" s="17" t="str">
        <f t="shared" ref="B87:I87" si="73">IF(1/TAN(0.5*PI()*$A87/$D$5)&gt;-$A87/$D$5/LN(1-(4/PI()*B$15)^2),-(($A87/$D$5)^2)/PI()/$H$5/LN(1-(4/PI()*B$15)^2),(2/PI())^2/$H$5*LN(SIN(0.5*PI()*$A87/$D$5)/B$15))</f>
        <v>#NUM!</v>
      </c>
      <c r="C87" s="17" t="str">
        <f t="shared" si="73"/>
        <v>#NUM!</v>
      </c>
      <c r="D87" s="17" t="str">
        <f t="shared" si="73"/>
        <v>#NUM!</v>
      </c>
      <c r="E87" s="17" t="str">
        <f t="shared" si="73"/>
        <v>#NUM!</v>
      </c>
      <c r="F87" s="17">
        <f t="shared" si="73"/>
        <v>116.0423657</v>
      </c>
      <c r="G87" s="17" t="str">
        <f t="shared" si="73"/>
        <v>#NUM!</v>
      </c>
      <c r="H87" s="17" t="str">
        <f t="shared" si="73"/>
        <v>#NUM!</v>
      </c>
      <c r="I87" s="17" t="str">
        <f t="shared" si="73"/>
        <v>#NUM!</v>
      </c>
      <c r="J87" s="17"/>
      <c r="K87" s="17"/>
      <c r="L87" s="17"/>
      <c r="M87" s="17"/>
      <c r="N87" s="17"/>
    </row>
    <row r="88" ht="12.0" customHeight="1">
      <c r="A88" s="3">
        <f t="shared" si="5"/>
        <v>0.93</v>
      </c>
      <c r="B88" s="17" t="str">
        <f t="shared" ref="B88:I88" si="74">IF(1/TAN(0.5*PI()*$A88/$D$5)&gt;-$A88/$D$5/LN(1-(4/PI()*B$15)^2),-(($A88/$D$5)^2)/PI()/$H$5/LN(1-(4/PI()*B$15)^2),(2/PI())^2/$H$5*LN(SIN(0.5*PI()*$A88/$D$5)/B$15))</f>
        <v>#NUM!</v>
      </c>
      <c r="C88" s="17" t="str">
        <f t="shared" si="74"/>
        <v>#NUM!</v>
      </c>
      <c r="D88" s="17" t="str">
        <f t="shared" si="74"/>
        <v>#NUM!</v>
      </c>
      <c r="E88" s="17" t="str">
        <f t="shared" si="74"/>
        <v>#NUM!</v>
      </c>
      <c r="F88" s="17">
        <f t="shared" si="74"/>
        <v>113.9184179</v>
      </c>
      <c r="G88" s="17" t="str">
        <f t="shared" si="74"/>
        <v>#NUM!</v>
      </c>
      <c r="H88" s="17" t="str">
        <f t="shared" si="74"/>
        <v>#NUM!</v>
      </c>
      <c r="I88" s="17" t="str">
        <f t="shared" si="74"/>
        <v>#NUM!</v>
      </c>
      <c r="J88" s="17"/>
      <c r="K88" s="17"/>
      <c r="L88" s="17"/>
      <c r="M88" s="17"/>
      <c r="N88" s="17"/>
    </row>
    <row r="89" ht="12.0" customHeight="1">
      <c r="A89" s="3">
        <f t="shared" si="5"/>
        <v>0.9</v>
      </c>
      <c r="B89" s="17" t="str">
        <f t="shared" ref="B89:I89" si="75">IF(1/TAN(0.5*PI()*$A89/$D$5)&gt;-$A89/$D$5/LN(1-(4/PI()*B$15)^2),-(($A89/$D$5)^2)/PI()/$H$5/LN(1-(4/PI()*B$15)^2),(2/PI())^2/$H$5*LN(SIN(0.5*PI()*$A89/$D$5)/B$15))</f>
        <v>#NUM!</v>
      </c>
      <c r="C89" s="17" t="str">
        <f t="shared" si="75"/>
        <v>#NUM!</v>
      </c>
      <c r="D89" s="17" t="str">
        <f t="shared" si="75"/>
        <v>#NUM!</v>
      </c>
      <c r="E89" s="17" t="str">
        <f t="shared" si="75"/>
        <v>#NUM!</v>
      </c>
      <c r="F89" s="17">
        <f t="shared" si="75"/>
        <v>111.7122229</v>
      </c>
      <c r="G89" s="17" t="str">
        <f t="shared" si="75"/>
        <v>#NUM!</v>
      </c>
      <c r="H89" s="17" t="str">
        <f t="shared" si="75"/>
        <v>#NUM!</v>
      </c>
      <c r="I89" s="17" t="str">
        <f t="shared" si="75"/>
        <v>#NUM!</v>
      </c>
      <c r="J89" s="17"/>
      <c r="K89" s="17"/>
      <c r="L89" s="17"/>
      <c r="M89" s="17"/>
      <c r="N89" s="17"/>
    </row>
    <row r="90" ht="12.0" customHeight="1">
      <c r="A90" s="3">
        <f t="shared" si="5"/>
        <v>0.87</v>
      </c>
      <c r="B90" s="17" t="str">
        <f t="shared" ref="B90:I90" si="76">IF(1/TAN(0.5*PI()*$A90/$D$5)&gt;-$A90/$D$5/LN(1-(4/PI()*B$15)^2),-(($A90/$D$5)^2)/PI()/$H$5/LN(1-(4/PI()*B$15)^2),(2/PI())^2/$H$5*LN(SIN(0.5*PI()*$A90/$D$5)/B$15))</f>
        <v>#NUM!</v>
      </c>
      <c r="C90" s="17" t="str">
        <f t="shared" si="76"/>
        <v>#NUM!</v>
      </c>
      <c r="D90" s="17" t="str">
        <f t="shared" si="76"/>
        <v>#NUM!</v>
      </c>
      <c r="E90" s="17" t="str">
        <f t="shared" si="76"/>
        <v>#NUM!</v>
      </c>
      <c r="F90" s="17">
        <f t="shared" si="76"/>
        <v>109.4186498</v>
      </c>
      <c r="G90" s="17" t="str">
        <f t="shared" si="76"/>
        <v>#NUM!</v>
      </c>
      <c r="H90" s="17" t="str">
        <f t="shared" si="76"/>
        <v>#NUM!</v>
      </c>
      <c r="I90" s="17" t="str">
        <f t="shared" si="76"/>
        <v>#NUM!</v>
      </c>
      <c r="J90" s="17"/>
      <c r="K90" s="17"/>
      <c r="L90" s="17"/>
      <c r="M90" s="17"/>
      <c r="N90" s="17"/>
    </row>
    <row r="91" ht="12.0" customHeight="1">
      <c r="A91" s="3">
        <f t="shared" si="5"/>
        <v>0.84</v>
      </c>
      <c r="B91" s="17" t="str">
        <f t="shared" ref="B91:I91" si="77">IF(1/TAN(0.5*PI()*$A91/$D$5)&gt;-$A91/$D$5/LN(1-(4/PI()*B$15)^2),-(($A91/$D$5)^2)/PI()/$H$5/LN(1-(4/PI()*B$15)^2),(2/PI())^2/$H$5*LN(SIN(0.5*PI()*$A91/$D$5)/B$15))</f>
        <v>#NUM!</v>
      </c>
      <c r="C91" s="17" t="str">
        <f t="shared" si="77"/>
        <v>#NUM!</v>
      </c>
      <c r="D91" s="17" t="str">
        <f t="shared" si="77"/>
        <v>#NUM!</v>
      </c>
      <c r="E91" s="17" t="str">
        <f t="shared" si="77"/>
        <v>#NUM!</v>
      </c>
      <c r="F91" s="17">
        <f t="shared" si="77"/>
        <v>107.0320241</v>
      </c>
      <c r="G91" s="17" t="str">
        <f t="shared" si="77"/>
        <v>#NUM!</v>
      </c>
      <c r="H91" s="17" t="str">
        <f t="shared" si="77"/>
        <v>#NUM!</v>
      </c>
      <c r="I91" s="17" t="str">
        <f t="shared" si="77"/>
        <v>#NUM!</v>
      </c>
      <c r="J91" s="17"/>
      <c r="K91" s="17"/>
      <c r="L91" s="17"/>
      <c r="M91" s="17"/>
      <c r="N91" s="17"/>
    </row>
    <row r="92" ht="12.0" customHeight="1">
      <c r="A92" s="3">
        <f t="shared" si="5"/>
        <v>0.81</v>
      </c>
      <c r="B92" s="17" t="str">
        <f t="shared" ref="B92:I92" si="78">IF(1/TAN(0.5*PI()*$A92/$D$5)&gt;-$A92/$D$5/LN(1-(4/PI()*B$15)^2),-(($A92/$D$5)^2)/PI()/$H$5/LN(1-(4/PI()*B$15)^2),(2/PI())^2/$H$5*LN(SIN(0.5*PI()*$A92/$D$5)/B$15))</f>
        <v>#NUM!</v>
      </c>
      <c r="C92" s="17" t="str">
        <f t="shared" si="78"/>
        <v>#NUM!</v>
      </c>
      <c r="D92" s="17" t="str">
        <f t="shared" si="78"/>
        <v>#NUM!</v>
      </c>
      <c r="E92" s="17" t="str">
        <f t="shared" si="78"/>
        <v>#NUM!</v>
      </c>
      <c r="F92" s="17">
        <f t="shared" si="78"/>
        <v>104.5460493</v>
      </c>
      <c r="G92" s="17" t="str">
        <f t="shared" si="78"/>
        <v>#NUM!</v>
      </c>
      <c r="H92" s="17" t="str">
        <f t="shared" si="78"/>
        <v>#NUM!</v>
      </c>
      <c r="I92" s="17" t="str">
        <f t="shared" si="78"/>
        <v>#NUM!</v>
      </c>
      <c r="J92" s="17"/>
      <c r="K92" s="17"/>
      <c r="L92" s="17"/>
      <c r="M92" s="17"/>
      <c r="N92" s="17"/>
    </row>
    <row r="93" ht="12.0" customHeight="1">
      <c r="A93" s="3">
        <f t="shared" si="5"/>
        <v>0.78</v>
      </c>
      <c r="B93" s="17" t="str">
        <f t="shared" ref="B93:I93" si="79">IF(1/TAN(0.5*PI()*$A93/$D$5)&gt;-$A93/$D$5/LN(1-(4/PI()*B$15)^2),-(($A93/$D$5)^2)/PI()/$H$5/LN(1-(4/PI()*B$15)^2),(2/PI())^2/$H$5*LN(SIN(0.5*PI()*$A93/$D$5)/B$15))</f>
        <v>#NUM!</v>
      </c>
      <c r="C93" s="17" t="str">
        <f t="shared" si="79"/>
        <v>#NUM!</v>
      </c>
      <c r="D93" s="17" t="str">
        <f t="shared" si="79"/>
        <v>#NUM!</v>
      </c>
      <c r="E93" s="17" t="str">
        <f t="shared" si="79"/>
        <v>#NUM!</v>
      </c>
      <c r="F93" s="17">
        <f t="shared" si="79"/>
        <v>101.9537134</v>
      </c>
      <c r="G93" s="17" t="str">
        <f t="shared" si="79"/>
        <v>#NUM!</v>
      </c>
      <c r="H93" s="17" t="str">
        <f t="shared" si="79"/>
        <v>#NUM!</v>
      </c>
      <c r="I93" s="17" t="str">
        <f t="shared" si="79"/>
        <v>#NUM!</v>
      </c>
      <c r="J93" s="17"/>
      <c r="K93" s="17"/>
      <c r="L93" s="17"/>
      <c r="M93" s="17"/>
      <c r="N93" s="17"/>
    </row>
    <row r="94" ht="12.0" customHeight="1">
      <c r="A94" s="3">
        <f t="shared" si="5"/>
        <v>0.75</v>
      </c>
      <c r="B94" s="17" t="str">
        <f t="shared" ref="B94:I94" si="80">IF(1/TAN(0.5*PI()*$A94/$D$5)&gt;-$A94/$D$5/LN(1-(4/PI()*B$15)^2),-(($A94/$D$5)^2)/PI()/$H$5/LN(1-(4/PI()*B$15)^2),(2/PI())^2/$H$5*LN(SIN(0.5*PI()*$A94/$D$5)/B$15))</f>
        <v>#NUM!</v>
      </c>
      <c r="C94" s="17" t="str">
        <f t="shared" si="80"/>
        <v>#NUM!</v>
      </c>
      <c r="D94" s="17" t="str">
        <f t="shared" si="80"/>
        <v>#NUM!</v>
      </c>
      <c r="E94" s="17" t="str">
        <f t="shared" si="80"/>
        <v>#NUM!</v>
      </c>
      <c r="F94" s="17">
        <f t="shared" si="80"/>
        <v>99.24717583</v>
      </c>
      <c r="G94" s="17" t="str">
        <f t="shared" si="80"/>
        <v>#NUM!</v>
      </c>
      <c r="H94" s="17" t="str">
        <f t="shared" si="80"/>
        <v>#NUM!</v>
      </c>
      <c r="I94" s="17" t="str">
        <f t="shared" si="80"/>
        <v>#NUM!</v>
      </c>
      <c r="J94" s="17"/>
      <c r="K94" s="17"/>
      <c r="L94" s="17"/>
      <c r="M94" s="17"/>
      <c r="N94" s="17"/>
    </row>
    <row r="95" ht="12.0" customHeight="1">
      <c r="A95" s="3">
        <f t="shared" si="5"/>
        <v>0.72</v>
      </c>
      <c r="B95" s="17" t="str">
        <f t="shared" ref="B95:I95" si="81">IF(1/TAN(0.5*PI()*$A95/$D$5)&gt;-$A95/$D$5/LN(1-(4/PI()*B$15)^2),-(($A95/$D$5)^2)/PI()/$H$5/LN(1-(4/PI()*B$15)^2),(2/PI())^2/$H$5*LN(SIN(0.5*PI()*$A95/$D$5)/B$15))</f>
        <v>#NUM!</v>
      </c>
      <c r="C95" s="17" t="str">
        <f t="shared" si="81"/>
        <v>#NUM!</v>
      </c>
      <c r="D95" s="17" t="str">
        <f t="shared" si="81"/>
        <v>#NUM!</v>
      </c>
      <c r="E95" s="17" t="str">
        <f t="shared" si="81"/>
        <v>#NUM!</v>
      </c>
      <c r="F95" s="17">
        <f t="shared" si="81"/>
        <v>96.41763306</v>
      </c>
      <c r="G95" s="17" t="str">
        <f t="shared" si="81"/>
        <v>#NUM!</v>
      </c>
      <c r="H95" s="17" t="str">
        <f t="shared" si="81"/>
        <v>#NUM!</v>
      </c>
      <c r="I95" s="17" t="str">
        <f t="shared" si="81"/>
        <v>#NUM!</v>
      </c>
      <c r="J95" s="17"/>
      <c r="K95" s="17"/>
      <c r="L95" s="17"/>
      <c r="M95" s="17"/>
      <c r="N95" s="17"/>
    </row>
    <row r="96" ht="12.0" customHeight="1">
      <c r="A96" s="3">
        <f t="shared" si="5"/>
        <v>0.69</v>
      </c>
      <c r="B96" s="17" t="str">
        <f t="shared" ref="B96:I96" si="82">IF(1/TAN(0.5*PI()*$A96/$D$5)&gt;-$A96/$D$5/LN(1-(4/PI()*B$15)^2),-(($A96/$D$5)^2)/PI()/$H$5/LN(1-(4/PI()*B$15)^2),(2/PI())^2/$H$5*LN(SIN(0.5*PI()*$A96/$D$5)/B$15))</f>
        <v>#NUM!</v>
      </c>
      <c r="C96" s="17" t="str">
        <f t="shared" si="82"/>
        <v>#NUM!</v>
      </c>
      <c r="D96" s="17" t="str">
        <f t="shared" si="82"/>
        <v>#NUM!</v>
      </c>
      <c r="E96" s="17" t="str">
        <f t="shared" si="82"/>
        <v>#NUM!</v>
      </c>
      <c r="F96" s="17">
        <f t="shared" si="82"/>
        <v>93.45515422</v>
      </c>
      <c r="G96" s="17" t="str">
        <f t="shared" si="82"/>
        <v>#NUM!</v>
      </c>
      <c r="H96" s="17" t="str">
        <f t="shared" si="82"/>
        <v>#NUM!</v>
      </c>
      <c r="I96" s="17" t="str">
        <f t="shared" si="82"/>
        <v>#NUM!</v>
      </c>
      <c r="J96" s="17"/>
      <c r="K96" s="17"/>
      <c r="L96" s="17"/>
      <c r="M96" s="17"/>
      <c r="N96" s="17"/>
    </row>
    <row r="97" ht="12.0" customHeight="1">
      <c r="A97" s="3">
        <f t="shared" si="5"/>
        <v>0.66</v>
      </c>
      <c r="B97" s="17" t="str">
        <f t="shared" ref="B97:I97" si="83">IF(1/TAN(0.5*PI()*$A97/$D$5)&gt;-$A97/$D$5/LN(1-(4/PI()*B$15)^2),-(($A97/$D$5)^2)/PI()/$H$5/LN(1-(4/PI()*B$15)^2),(2/PI())^2/$H$5*LN(SIN(0.5*PI()*$A97/$D$5)/B$15))</f>
        <v>#NUM!</v>
      </c>
      <c r="C97" s="17" t="str">
        <f t="shared" si="83"/>
        <v>#NUM!</v>
      </c>
      <c r="D97" s="17" t="str">
        <f t="shared" si="83"/>
        <v>#NUM!</v>
      </c>
      <c r="E97" s="17" t="str">
        <f t="shared" si="83"/>
        <v>#NUM!</v>
      </c>
      <c r="F97" s="17">
        <f t="shared" si="83"/>
        <v>90.34848081</v>
      </c>
      <c r="G97" s="17" t="str">
        <f t="shared" si="83"/>
        <v>#NUM!</v>
      </c>
      <c r="H97" s="17" t="str">
        <f t="shared" si="83"/>
        <v>#NUM!</v>
      </c>
      <c r="I97" s="17" t="str">
        <f t="shared" si="83"/>
        <v>#NUM!</v>
      </c>
      <c r="J97" s="17"/>
      <c r="K97" s="17"/>
      <c r="L97" s="17"/>
      <c r="M97" s="17"/>
      <c r="N97" s="17"/>
    </row>
    <row r="98" ht="12.0" customHeight="1">
      <c r="A98" s="3">
        <f t="shared" si="5"/>
        <v>0.63</v>
      </c>
      <c r="B98" s="17" t="str">
        <f t="shared" ref="B98:I98" si="84">IF(1/TAN(0.5*PI()*$A98/$D$5)&gt;-$A98/$D$5/LN(1-(4/PI()*B$15)^2),-(($A98/$D$5)^2)/PI()/$H$5/LN(1-(4/PI()*B$15)^2),(2/PI())^2/$H$5*LN(SIN(0.5*PI()*$A98/$D$5)/B$15))</f>
        <v>#NUM!</v>
      </c>
      <c r="C98" s="17" t="str">
        <f t="shared" si="84"/>
        <v>#NUM!</v>
      </c>
      <c r="D98" s="17" t="str">
        <f t="shared" si="84"/>
        <v>#NUM!</v>
      </c>
      <c r="E98" s="17" t="str">
        <f t="shared" si="84"/>
        <v>#NUM!</v>
      </c>
      <c r="F98" s="17">
        <f t="shared" si="84"/>
        <v>87.08477962</v>
      </c>
      <c r="G98" s="17" t="str">
        <f t="shared" si="84"/>
        <v>#NUM!</v>
      </c>
      <c r="H98" s="17" t="str">
        <f t="shared" si="84"/>
        <v>#NUM!</v>
      </c>
      <c r="I98" s="17" t="str">
        <f t="shared" si="84"/>
        <v>#NUM!</v>
      </c>
      <c r="J98" s="17"/>
      <c r="K98" s="17"/>
      <c r="L98" s="17"/>
      <c r="M98" s="17"/>
      <c r="N98" s="17"/>
    </row>
    <row r="99" ht="12.0" customHeight="1">
      <c r="A99" s="3">
        <f t="shared" si="5"/>
        <v>0.6</v>
      </c>
      <c r="B99" s="17" t="str">
        <f t="shared" ref="B99:I99" si="85">IF(1/TAN(0.5*PI()*$A99/$D$5)&gt;-$A99/$D$5/LN(1-(4/PI()*B$15)^2),-(($A99/$D$5)^2)/PI()/$H$5/LN(1-(4/PI()*B$15)^2),(2/PI())^2/$H$5*LN(SIN(0.5*PI()*$A99/$D$5)/B$15))</f>
        <v>#NUM!</v>
      </c>
      <c r="C99" s="17" t="str">
        <f t="shared" si="85"/>
        <v>#NUM!</v>
      </c>
      <c r="D99" s="17" t="str">
        <f t="shared" si="85"/>
        <v>#NUM!</v>
      </c>
      <c r="E99" s="17" t="str">
        <f t="shared" si="85"/>
        <v>#NUM!</v>
      </c>
      <c r="F99" s="17">
        <f t="shared" si="85"/>
        <v>83.64933533</v>
      </c>
      <c r="G99" s="17" t="str">
        <f t="shared" si="85"/>
        <v>#NUM!</v>
      </c>
      <c r="H99" s="17" t="str">
        <f t="shared" si="85"/>
        <v>#NUM!</v>
      </c>
      <c r="I99" s="17" t="str">
        <f t="shared" si="85"/>
        <v>#NUM!</v>
      </c>
      <c r="J99" s="17"/>
      <c r="K99" s="17"/>
      <c r="L99" s="17"/>
      <c r="M99" s="17"/>
      <c r="N99" s="17"/>
    </row>
    <row r="100" ht="12.0" customHeight="1">
      <c r="A100" s="3">
        <f t="shared" si="5"/>
        <v>0.57</v>
      </c>
      <c r="B100" s="17" t="str">
        <f t="shared" ref="B100:I100" si="86">IF(1/TAN(0.5*PI()*$A100/$D$5)&gt;-$A100/$D$5/LN(1-(4/PI()*B$15)^2),-(($A100/$D$5)^2)/PI()/$H$5/LN(1-(4/PI()*B$15)^2),(2/PI())^2/$H$5*LN(SIN(0.5*PI()*$A100/$D$5)/B$15))</f>
        <v>#NUM!</v>
      </c>
      <c r="C100" s="17" t="str">
        <f t="shared" si="86"/>
        <v>#NUM!</v>
      </c>
      <c r="D100" s="17" t="str">
        <f t="shared" si="86"/>
        <v>#NUM!</v>
      </c>
      <c r="E100" s="17" t="str">
        <f t="shared" si="86"/>
        <v>#NUM!</v>
      </c>
      <c r="F100" s="17">
        <f t="shared" si="86"/>
        <v>80.02516419</v>
      </c>
      <c r="G100" s="17" t="str">
        <f t="shared" si="86"/>
        <v>#NUM!</v>
      </c>
      <c r="H100" s="17" t="str">
        <f t="shared" si="86"/>
        <v>#NUM!</v>
      </c>
      <c r="I100" s="17" t="str">
        <f t="shared" si="86"/>
        <v>#NUM!</v>
      </c>
      <c r="J100" s="17"/>
      <c r="K100" s="17"/>
      <c r="L100" s="17"/>
      <c r="M100" s="17"/>
      <c r="N100" s="17"/>
    </row>
    <row r="101" ht="12.0" customHeight="1">
      <c r="A101" s="3">
        <f t="shared" si="5"/>
        <v>0.54</v>
      </c>
      <c r="B101" s="17" t="str">
        <f t="shared" ref="B101:I101" si="87">IF(1/TAN(0.5*PI()*$A101/$D$5)&gt;-$A101/$D$5/LN(1-(4/PI()*B$15)^2),-(($A101/$D$5)^2)/PI()/$H$5/LN(1-(4/PI()*B$15)^2),(2/PI())^2/$H$5*LN(SIN(0.5*PI()*$A101/$D$5)/B$15))</f>
        <v>#NUM!</v>
      </c>
      <c r="C101" s="17" t="str">
        <f t="shared" si="87"/>
        <v>#NUM!</v>
      </c>
      <c r="D101" s="17" t="str">
        <f t="shared" si="87"/>
        <v>#NUM!</v>
      </c>
      <c r="E101" s="17" t="str">
        <f t="shared" si="87"/>
        <v>#NUM!</v>
      </c>
      <c r="F101" s="17">
        <f t="shared" si="87"/>
        <v>76.19252314</v>
      </c>
      <c r="G101" s="17" t="str">
        <f t="shared" si="87"/>
        <v>#NUM!</v>
      </c>
      <c r="H101" s="17" t="str">
        <f t="shared" si="87"/>
        <v>#NUM!</v>
      </c>
      <c r="I101" s="17" t="str">
        <f t="shared" si="87"/>
        <v>#NUM!</v>
      </c>
      <c r="J101" s="17"/>
      <c r="K101" s="17"/>
      <c r="L101" s="17"/>
      <c r="M101" s="17"/>
      <c r="N101" s="17"/>
    </row>
    <row r="102" ht="12.0" customHeight="1">
      <c r="A102" s="3">
        <f t="shared" si="5"/>
        <v>0.51</v>
      </c>
      <c r="B102" s="17" t="str">
        <f t="shared" ref="B102:I102" si="88">IF(1/TAN(0.5*PI()*$A102/$D$5)&gt;-$A102/$D$5/LN(1-(4/PI()*B$15)^2),-(($A102/$D$5)^2)/PI()/$H$5/LN(1-(4/PI()*B$15)^2),(2/PI())^2/$H$5*LN(SIN(0.5*PI()*$A102/$D$5)/B$15))</f>
        <v>#NUM!</v>
      </c>
      <c r="C102" s="17" t="str">
        <f t="shared" si="88"/>
        <v>#NUM!</v>
      </c>
      <c r="D102" s="17" t="str">
        <f t="shared" si="88"/>
        <v>#NUM!</v>
      </c>
      <c r="E102" s="17" t="str">
        <f t="shared" si="88"/>
        <v>#NUM!</v>
      </c>
      <c r="F102" s="17">
        <f t="shared" si="88"/>
        <v>72.1282785</v>
      </c>
      <c r="G102" s="17" t="str">
        <f t="shared" si="88"/>
        <v>#NUM!</v>
      </c>
      <c r="H102" s="17" t="str">
        <f t="shared" si="88"/>
        <v>#NUM!</v>
      </c>
      <c r="I102" s="17" t="str">
        <f t="shared" si="88"/>
        <v>#NUM!</v>
      </c>
      <c r="J102" s="17"/>
      <c r="K102" s="17"/>
      <c r="L102" s="17"/>
      <c r="M102" s="17"/>
      <c r="N102" s="17"/>
    </row>
    <row r="103" ht="12.0" customHeight="1">
      <c r="A103" s="3">
        <f t="shared" si="5"/>
        <v>0.48</v>
      </c>
      <c r="B103" s="17" t="str">
        <f t="shared" ref="B103:I103" si="89">IF(1/TAN(0.5*PI()*$A103/$D$5)&gt;-$A103/$D$5/LN(1-(4/PI()*B$15)^2),-(($A103/$D$5)^2)/PI()/$H$5/LN(1-(4/PI()*B$15)^2),(2/PI())^2/$H$5*LN(SIN(0.5*PI()*$A103/$D$5)/B$15))</f>
        <v>#NUM!</v>
      </c>
      <c r="C103" s="17" t="str">
        <f t="shared" si="89"/>
        <v>#NUM!</v>
      </c>
      <c r="D103" s="17" t="str">
        <f t="shared" si="89"/>
        <v>#NUM!</v>
      </c>
      <c r="E103" s="17" t="str">
        <f t="shared" si="89"/>
        <v>#NUM!</v>
      </c>
      <c r="F103" s="17">
        <f t="shared" si="89"/>
        <v>67.80508305</v>
      </c>
      <c r="G103" s="17" t="str">
        <f t="shared" si="89"/>
        <v>#NUM!</v>
      </c>
      <c r="H103" s="17" t="str">
        <f t="shared" si="89"/>
        <v>#NUM!</v>
      </c>
      <c r="I103" s="17" t="str">
        <f t="shared" si="89"/>
        <v>#NUM!</v>
      </c>
      <c r="J103" s="17"/>
      <c r="K103" s="17"/>
      <c r="L103" s="17"/>
      <c r="M103" s="17"/>
      <c r="N103" s="17"/>
    </row>
    <row r="104" ht="12.0" customHeight="1">
      <c r="A104" s="3">
        <f t="shared" si="5"/>
        <v>0.45</v>
      </c>
      <c r="B104" s="17" t="str">
        <f t="shared" ref="B104:I104" si="90">IF(1/TAN(0.5*PI()*$A104/$D$5)&gt;-$A104/$D$5/LN(1-(4/PI()*B$15)^2),-(($A104/$D$5)^2)/PI()/$H$5/LN(1-(4/PI()*B$15)^2),(2/PI())^2/$H$5*LN(SIN(0.5*PI()*$A104/$D$5)/B$15))</f>
        <v>#NUM!</v>
      </c>
      <c r="C104" s="17" t="str">
        <f t="shared" si="90"/>
        <v>#NUM!</v>
      </c>
      <c r="D104" s="17" t="str">
        <f t="shared" si="90"/>
        <v>#NUM!</v>
      </c>
      <c r="E104" s="17" t="str">
        <f t="shared" si="90"/>
        <v>#NUM!</v>
      </c>
      <c r="F104" s="17">
        <f t="shared" si="90"/>
        <v>63.19028713</v>
      </c>
      <c r="G104" s="17" t="str">
        <f t="shared" si="90"/>
        <v>#NUM!</v>
      </c>
      <c r="H104" s="17" t="str">
        <f t="shared" si="90"/>
        <v>#NUM!</v>
      </c>
      <c r="I104" s="17" t="str">
        <f t="shared" si="90"/>
        <v>#NUM!</v>
      </c>
      <c r="J104" s="17"/>
      <c r="K104" s="17"/>
      <c r="L104" s="17"/>
      <c r="M104" s="17"/>
      <c r="N104" s="17"/>
    </row>
    <row r="105" ht="12.0" customHeight="1">
      <c r="A105" s="3">
        <f t="shared" si="5"/>
        <v>0.42</v>
      </c>
      <c r="B105" s="17" t="str">
        <f t="shared" ref="B105:I105" si="91">IF(1/TAN(0.5*PI()*$A105/$D$5)&gt;-$A105/$D$5/LN(1-(4/PI()*B$15)^2),-(($A105/$D$5)^2)/PI()/$H$5/LN(1-(4/PI()*B$15)^2),(2/PI())^2/$H$5*LN(SIN(0.5*PI()*$A105/$D$5)/B$15))</f>
        <v>#NUM!</v>
      </c>
      <c r="C105" s="17" t="str">
        <f t="shared" si="91"/>
        <v>#NUM!</v>
      </c>
      <c r="D105" s="17" t="str">
        <f t="shared" si="91"/>
        <v>#NUM!</v>
      </c>
      <c r="E105" s="17" t="str">
        <f t="shared" si="91"/>
        <v>#NUM!</v>
      </c>
      <c r="F105" s="17">
        <f t="shared" si="91"/>
        <v>58.2444735</v>
      </c>
      <c r="G105" s="17" t="str">
        <f t="shared" si="91"/>
        <v>#NUM!</v>
      </c>
      <c r="H105" s="17" t="str">
        <f t="shared" si="91"/>
        <v>#NUM!</v>
      </c>
      <c r="I105" s="17" t="str">
        <f t="shared" si="91"/>
        <v>#NUM!</v>
      </c>
      <c r="J105" s="17"/>
      <c r="K105" s="17"/>
      <c r="L105" s="17"/>
      <c r="M105" s="17"/>
      <c r="N105" s="17"/>
    </row>
    <row r="106" ht="12.0" customHeight="1">
      <c r="A106" s="3">
        <f t="shared" si="5"/>
        <v>0.39</v>
      </c>
      <c r="B106" s="17" t="str">
        <f t="shared" ref="B106:I106" si="92">IF(1/TAN(0.5*PI()*$A106/$D$5)&gt;-$A106/$D$5/LN(1-(4/PI()*B$15)^2),-(($A106/$D$5)^2)/PI()/$H$5/LN(1-(4/PI()*B$15)^2),(2/PI())^2/$H$5*LN(SIN(0.5*PI()*$A106/$D$5)/B$15))</f>
        <v>#NUM!</v>
      </c>
      <c r="C106" s="17" t="str">
        <f t="shared" si="92"/>
        <v>#NUM!</v>
      </c>
      <c r="D106" s="17" t="str">
        <f t="shared" si="92"/>
        <v>#NUM!</v>
      </c>
      <c r="E106" s="17" t="str">
        <f t="shared" si="92"/>
        <v>#NUM!</v>
      </c>
      <c r="F106" s="17">
        <f t="shared" si="92"/>
        <v>52.91944835</v>
      </c>
      <c r="G106" s="17" t="str">
        <f t="shared" si="92"/>
        <v>#NUM!</v>
      </c>
      <c r="H106" s="17" t="str">
        <f t="shared" si="92"/>
        <v>#NUM!</v>
      </c>
      <c r="I106" s="17" t="str">
        <f t="shared" si="92"/>
        <v>#NUM!</v>
      </c>
      <c r="J106" s="17"/>
      <c r="K106" s="17"/>
      <c r="L106" s="17"/>
      <c r="M106" s="17"/>
      <c r="N106" s="17"/>
    </row>
    <row r="107" ht="12.0" customHeight="1">
      <c r="A107" s="3">
        <f t="shared" si="5"/>
        <v>0.36</v>
      </c>
      <c r="B107" s="17" t="str">
        <f t="shared" ref="B107:I107" si="93">IF(1/TAN(0.5*PI()*$A107/$D$5)&gt;-$A107/$D$5/LN(1-(4/PI()*B$15)^2),-(($A107/$D$5)^2)/PI()/$H$5/LN(1-(4/PI()*B$15)^2),(2/PI())^2/$H$5*LN(SIN(0.5*PI()*$A107/$D$5)/B$15))</f>
        <v>#NUM!</v>
      </c>
      <c r="C107" s="17" t="str">
        <f t="shared" si="93"/>
        <v>#NUM!</v>
      </c>
      <c r="D107" s="17" t="str">
        <f t="shared" si="93"/>
        <v>#NUM!</v>
      </c>
      <c r="E107" s="17" t="str">
        <f t="shared" si="93"/>
        <v>#NUM!</v>
      </c>
      <c r="F107" s="17">
        <f t="shared" si="93"/>
        <v>47.15542638</v>
      </c>
      <c r="G107" s="17" t="str">
        <f t="shared" si="93"/>
        <v>#NUM!</v>
      </c>
      <c r="H107" s="17" t="str">
        <f t="shared" si="93"/>
        <v>#NUM!</v>
      </c>
      <c r="I107" s="17" t="str">
        <f t="shared" si="93"/>
        <v>#NUM!</v>
      </c>
      <c r="J107" s="17"/>
      <c r="K107" s="17"/>
      <c r="L107" s="17"/>
      <c r="M107" s="17"/>
      <c r="N107" s="17"/>
    </row>
    <row r="108" ht="12.0" customHeight="1">
      <c r="A108" s="3">
        <f t="shared" si="5"/>
        <v>0.33</v>
      </c>
      <c r="B108" s="17" t="str">
        <f t="shared" ref="B108:I108" si="94">IF(1/TAN(0.5*PI()*$A108/$D$5)&gt;-$A108/$D$5/LN(1-(4/PI()*B$15)^2),-(($A108/$D$5)^2)/PI()/$H$5/LN(1-(4/PI()*B$15)^2),(2/PI())^2/$H$5*LN(SIN(0.5*PI()*$A108/$D$5)/B$15))</f>
        <v>#NUM!</v>
      </c>
      <c r="C108" s="17" t="str">
        <f t="shared" si="94"/>
        <v>#NUM!</v>
      </c>
      <c r="D108" s="17" t="str">
        <f t="shared" si="94"/>
        <v>#NUM!</v>
      </c>
      <c r="E108" s="17" t="str">
        <f t="shared" si="94"/>
        <v>#NUM!</v>
      </c>
      <c r="F108" s="17">
        <f t="shared" si="94"/>
        <v>40.87698833</v>
      </c>
      <c r="G108" s="17" t="str">
        <f t="shared" si="94"/>
        <v>#NUM!</v>
      </c>
      <c r="H108" s="17" t="str">
        <f t="shared" si="94"/>
        <v>#NUM!</v>
      </c>
      <c r="I108" s="17" t="str">
        <f t="shared" si="94"/>
        <v>#NUM!</v>
      </c>
      <c r="J108" s="17"/>
      <c r="K108" s="17"/>
      <c r="L108" s="17"/>
      <c r="M108" s="17"/>
      <c r="N108" s="17"/>
    </row>
    <row r="109" ht="12.0" customHeight="1">
      <c r="A109" s="3">
        <f t="shared" si="5"/>
        <v>0.3</v>
      </c>
      <c r="B109" s="17" t="str">
        <f t="shared" ref="B109:I109" si="95">IF(1/TAN(0.5*PI()*$A109/$D$5)&gt;-$A109/$D$5/LN(1-(4/PI()*B$15)^2),-(($A109/$D$5)^2)/PI()/$H$5/LN(1-(4/PI()*B$15)^2),(2/PI())^2/$H$5*LN(SIN(0.5*PI()*$A109/$D$5)/B$15))</f>
        <v>#NUM!</v>
      </c>
      <c r="C109" s="17" t="str">
        <f t="shared" si="95"/>
        <v>#NUM!</v>
      </c>
      <c r="D109" s="17" t="str">
        <f t="shared" si="95"/>
        <v>#NUM!</v>
      </c>
      <c r="E109" s="17" t="str">
        <f t="shared" si="95"/>
        <v>#NUM!</v>
      </c>
      <c r="F109" s="17">
        <f t="shared" si="95"/>
        <v>33.98710618</v>
      </c>
      <c r="G109" s="17" t="str">
        <f t="shared" si="95"/>
        <v>#NUM!</v>
      </c>
      <c r="H109" s="17" t="str">
        <f t="shared" si="95"/>
        <v>#NUM!</v>
      </c>
      <c r="I109" s="17" t="str">
        <f t="shared" si="95"/>
        <v>#NUM!</v>
      </c>
      <c r="J109" s="17"/>
      <c r="K109" s="17"/>
      <c r="L109" s="17"/>
      <c r="M109" s="17"/>
      <c r="N109" s="17"/>
    </row>
    <row r="110" ht="12.0" customHeight="1">
      <c r="A110" s="3">
        <f t="shared" si="5"/>
        <v>0.27</v>
      </c>
      <c r="B110" s="17" t="str">
        <f t="shared" ref="B110:I110" si="96">IF(1/TAN(0.5*PI()*$A110/$D$5)&gt;-$A110/$D$5/LN(1-(4/PI()*B$15)^2),-(($A110/$D$5)^2)/PI()/$H$5/LN(1-(4/PI()*B$15)^2),(2/PI())^2/$H$5*LN(SIN(0.5*PI()*$A110/$D$5)/B$15))</f>
        <v>#NUM!</v>
      </c>
      <c r="C110" s="17" t="str">
        <f t="shared" si="96"/>
        <v>#NUM!</v>
      </c>
      <c r="D110" s="17" t="str">
        <f t="shared" si="96"/>
        <v>#NUM!</v>
      </c>
      <c r="E110" s="17" t="str">
        <f t="shared" si="96"/>
        <v>#NUM!</v>
      </c>
      <c r="F110" s="17">
        <f t="shared" si="96"/>
        <v>29.46947513</v>
      </c>
      <c r="G110" s="17" t="str">
        <f t="shared" si="96"/>
        <v>#NUM!</v>
      </c>
      <c r="H110" s="17" t="str">
        <f t="shared" si="96"/>
        <v>#NUM!</v>
      </c>
      <c r="I110" s="17" t="str">
        <f t="shared" si="96"/>
        <v>#NUM!</v>
      </c>
      <c r="J110" s="17"/>
      <c r="K110" s="17"/>
      <c r="L110" s="17"/>
      <c r="M110" s="17"/>
      <c r="N110" s="17"/>
    </row>
    <row r="111" ht="12.0" customHeight="1">
      <c r="A111" s="3">
        <f t="shared" si="5"/>
        <v>0.24</v>
      </c>
      <c r="B111" s="17" t="str">
        <f t="shared" ref="B111:I111" si="97">IF(1/TAN(0.5*PI()*$A111/$D$5)&gt;-$A111/$D$5/LN(1-(4/PI()*B$15)^2),-(($A111/$D$5)^2)/PI()/$H$5/LN(1-(4/PI()*B$15)^2),(2/PI())^2/$H$5*LN(SIN(0.5*PI()*$A111/$D$5)/B$15))</f>
        <v>#NUM!</v>
      </c>
      <c r="C111" s="17" t="str">
        <f t="shared" si="97"/>
        <v>#NUM!</v>
      </c>
      <c r="D111" s="17" t="str">
        <f t="shared" si="97"/>
        <v>#NUM!</v>
      </c>
      <c r="E111" s="17" t="str">
        <f t="shared" si="97"/>
        <v>#NUM!</v>
      </c>
      <c r="F111" s="17">
        <f t="shared" si="97"/>
        <v>23.28452356</v>
      </c>
      <c r="G111" s="17" t="str">
        <f t="shared" si="97"/>
        <v>#NUM!</v>
      </c>
      <c r="H111" s="17" t="str">
        <f t="shared" si="97"/>
        <v>#NUM!</v>
      </c>
      <c r="I111" s="17" t="str">
        <f t="shared" si="97"/>
        <v>#NUM!</v>
      </c>
      <c r="J111" s="17"/>
      <c r="K111" s="17"/>
      <c r="L111" s="17"/>
      <c r="M111" s="17"/>
      <c r="N111" s="17"/>
    </row>
    <row r="112" ht="12.0" customHeight="1">
      <c r="A112" s="3">
        <f t="shared" si="5"/>
        <v>0.21</v>
      </c>
      <c r="B112" s="17" t="str">
        <f t="shared" ref="B112:I112" si="98">IF(1/TAN(0.5*PI()*$A112/$D$5)&gt;-$A112/$D$5/LN(1-(4/PI()*B$15)^2),-(($A112/$D$5)^2)/PI()/$H$5/LN(1-(4/PI()*B$15)^2),(2/PI())^2/$H$5*LN(SIN(0.5*PI()*$A112/$D$5)/B$15))</f>
        <v>#NUM!</v>
      </c>
      <c r="C112" s="17" t="str">
        <f t="shared" si="98"/>
        <v>#NUM!</v>
      </c>
      <c r="D112" s="17" t="str">
        <f t="shared" si="98"/>
        <v>#NUM!</v>
      </c>
      <c r="E112" s="17" t="str">
        <f t="shared" si="98"/>
        <v>#NUM!</v>
      </c>
      <c r="F112" s="17">
        <f t="shared" si="98"/>
        <v>17.82721335</v>
      </c>
      <c r="G112" s="17" t="str">
        <f t="shared" si="98"/>
        <v>#NUM!</v>
      </c>
      <c r="H112" s="17" t="str">
        <f t="shared" si="98"/>
        <v>#NUM!</v>
      </c>
      <c r="I112" s="17" t="str">
        <f t="shared" si="98"/>
        <v>#NUM!</v>
      </c>
      <c r="J112" s="17"/>
      <c r="K112" s="17"/>
      <c r="L112" s="17"/>
      <c r="M112" s="17"/>
      <c r="N112" s="17"/>
    </row>
    <row r="113" ht="12.0" customHeight="1">
      <c r="A113" s="3">
        <f t="shared" si="5"/>
        <v>0.18</v>
      </c>
      <c r="B113" s="17" t="str">
        <f t="shared" ref="B113:I113" si="99">IF(1/TAN(0.5*PI()*$A113/$D$5)&gt;-$A113/$D$5/LN(1-(4/PI()*B$15)^2),-(($A113/$D$5)^2)/PI()/$H$5/LN(1-(4/PI()*B$15)^2),(2/PI())^2/$H$5*LN(SIN(0.5*PI()*$A113/$D$5)/B$15))</f>
        <v>#NUM!</v>
      </c>
      <c r="C113" s="17" t="str">
        <f t="shared" si="99"/>
        <v>#NUM!</v>
      </c>
      <c r="D113" s="17" t="str">
        <f t="shared" si="99"/>
        <v>#NUM!</v>
      </c>
      <c r="E113" s="17" t="str">
        <f t="shared" si="99"/>
        <v>#NUM!</v>
      </c>
      <c r="F113" s="17">
        <f t="shared" si="99"/>
        <v>13.0975445</v>
      </c>
      <c r="G113" s="17" t="str">
        <f t="shared" si="99"/>
        <v>#NUM!</v>
      </c>
      <c r="H113" s="17" t="str">
        <f t="shared" si="99"/>
        <v>#NUM!</v>
      </c>
      <c r="I113" s="17" t="str">
        <f t="shared" si="99"/>
        <v>#NUM!</v>
      </c>
      <c r="J113" s="17"/>
      <c r="K113" s="17"/>
      <c r="L113" s="17"/>
      <c r="M113" s="17"/>
      <c r="N113" s="17"/>
    </row>
    <row r="114" ht="12.0" customHeight="1">
      <c r="A114" s="3">
        <f t="shared" si="5"/>
        <v>0.15</v>
      </c>
      <c r="B114" s="17" t="str">
        <f t="shared" ref="B114:I114" si="100">IF(1/TAN(0.5*PI()*$A114/$D$5)&gt;-$A114/$D$5/LN(1-(4/PI()*B$15)^2),-(($A114/$D$5)^2)/PI()/$H$5/LN(1-(4/PI()*B$15)^2),(2/PI())^2/$H$5*LN(SIN(0.5*PI()*$A114/$D$5)/B$15))</f>
        <v>#NUM!</v>
      </c>
      <c r="C114" s="17" t="str">
        <f t="shared" si="100"/>
        <v>#NUM!</v>
      </c>
      <c r="D114" s="17" t="str">
        <f t="shared" si="100"/>
        <v>#NUM!</v>
      </c>
      <c r="E114" s="17" t="str">
        <f t="shared" si="100"/>
        <v>#NUM!</v>
      </c>
      <c r="F114" s="17">
        <f t="shared" si="100"/>
        <v>9.095517016</v>
      </c>
      <c r="G114" s="17" t="str">
        <f t="shared" si="100"/>
        <v>#NUM!</v>
      </c>
      <c r="H114" s="17" t="str">
        <f t="shared" si="100"/>
        <v>#NUM!</v>
      </c>
      <c r="I114" s="17" t="str">
        <f t="shared" si="100"/>
        <v>#NUM!</v>
      </c>
      <c r="J114" s="17"/>
      <c r="K114" s="17"/>
      <c r="L114" s="17"/>
      <c r="M114" s="17"/>
      <c r="N114" s="17"/>
    </row>
    <row r="115" ht="12.0" customHeight="1">
      <c r="A115" s="3">
        <f t="shared" si="5"/>
        <v>0.12</v>
      </c>
      <c r="B115" s="17" t="str">
        <f t="shared" ref="B115:I115" si="101">IF(1/TAN(0.5*PI()*$A115/$D$5)&gt;-$A115/$D$5/LN(1-(4/PI()*B$15)^2),-(($A115/$D$5)^2)/PI()/$H$5/LN(1-(4/PI()*B$15)^2),(2/PI())^2/$H$5*LN(SIN(0.5*PI()*$A115/$D$5)/B$15))</f>
        <v>#NUM!</v>
      </c>
      <c r="C115" s="17" t="str">
        <f t="shared" si="101"/>
        <v>#NUM!</v>
      </c>
      <c r="D115" s="17" t="str">
        <f t="shared" si="101"/>
        <v>#NUM!</v>
      </c>
      <c r="E115" s="17" t="str">
        <f t="shared" si="101"/>
        <v>#NUM!</v>
      </c>
      <c r="F115" s="17">
        <f t="shared" si="101"/>
        <v>5.82113089</v>
      </c>
      <c r="G115" s="17" t="str">
        <f t="shared" si="101"/>
        <v>#NUM!</v>
      </c>
      <c r="H115" s="17" t="str">
        <f t="shared" si="101"/>
        <v>#NUM!</v>
      </c>
      <c r="I115" s="17" t="str">
        <f t="shared" si="101"/>
        <v>#NUM!</v>
      </c>
      <c r="J115" s="17"/>
      <c r="K115" s="17"/>
      <c r="L115" s="17"/>
      <c r="M115" s="17"/>
      <c r="N115" s="17"/>
    </row>
    <row r="116" ht="12.0" customHeight="1">
      <c r="A116" s="3">
        <f t="shared" si="5"/>
        <v>0.09</v>
      </c>
      <c r="B116" s="17" t="str">
        <f t="shared" ref="B116:I116" si="102">IF(1/TAN(0.5*PI()*$A116/$D$5)&gt;-$A116/$D$5/LN(1-(4/PI()*B$15)^2),-(($A116/$D$5)^2)/PI()/$H$5/LN(1-(4/PI()*B$15)^2),(2/PI())^2/$H$5*LN(SIN(0.5*PI()*$A116/$D$5)/B$15))</f>
        <v>#NUM!</v>
      </c>
      <c r="C116" s="17" t="str">
        <f t="shared" si="102"/>
        <v>#NUM!</v>
      </c>
      <c r="D116" s="17" t="str">
        <f t="shared" si="102"/>
        <v>#NUM!</v>
      </c>
      <c r="E116" s="17" t="str">
        <f t="shared" si="102"/>
        <v>#NUM!</v>
      </c>
      <c r="F116" s="17">
        <f t="shared" si="102"/>
        <v>3.274386126</v>
      </c>
      <c r="G116" s="17" t="str">
        <f t="shared" si="102"/>
        <v>#NUM!</v>
      </c>
      <c r="H116" s="17" t="str">
        <f t="shared" si="102"/>
        <v>#NUM!</v>
      </c>
      <c r="I116" s="17" t="str">
        <f t="shared" si="102"/>
        <v>#NUM!</v>
      </c>
      <c r="J116" s="42"/>
      <c r="K116" s="42"/>
      <c r="L116" s="42"/>
      <c r="M116" s="42"/>
      <c r="N116" s="42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2.0" customHeight="1">
      <c r="A117" s="3">
        <f t="shared" si="5"/>
        <v>0.06</v>
      </c>
      <c r="B117" s="17" t="str">
        <f t="shared" ref="B117:I117" si="103">IF(1/TAN(0.5*PI()*$A117/$D$5)&gt;-$A117/$D$5/LN(1-(4/PI()*B$15)^2),-(($A117/$D$5)^2)/PI()/$H$5/LN(1-(4/PI()*B$15)^2),(2/PI())^2/$H$5*LN(SIN(0.5*PI()*$A117/$D$5)/B$15))</f>
        <v>#NUM!</v>
      </c>
      <c r="C117" s="17" t="str">
        <f t="shared" si="103"/>
        <v>#NUM!</v>
      </c>
      <c r="D117" s="17" t="str">
        <f t="shared" si="103"/>
        <v>#NUM!</v>
      </c>
      <c r="E117" s="17" t="str">
        <f t="shared" si="103"/>
        <v>#NUM!</v>
      </c>
      <c r="F117" s="17">
        <f t="shared" si="103"/>
        <v>1.455282723</v>
      </c>
      <c r="G117" s="17" t="str">
        <f t="shared" si="103"/>
        <v>#NUM!</v>
      </c>
      <c r="H117" s="17" t="str">
        <f t="shared" si="103"/>
        <v>#NUM!</v>
      </c>
      <c r="I117" s="17" t="str">
        <f t="shared" si="103"/>
        <v>#NUM!</v>
      </c>
      <c r="J117" s="42"/>
      <c r="K117" s="42"/>
      <c r="L117" s="42"/>
      <c r="M117" s="42"/>
      <c r="N117" s="42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2.0" customHeight="1">
      <c r="A118" s="3">
        <f t="shared" si="5"/>
        <v>0.03</v>
      </c>
      <c r="B118" s="17" t="str">
        <f t="shared" ref="B118:I118" si="104">IF(1/TAN(0.5*PI()*$A118/$D$5)&gt;-$A118/$D$5/LN(1-(4/PI()*B$15)^2),-(($A118/$D$5)^2)/PI()/$H$5/LN(1-(4/PI()*B$15)^2),(2/PI())^2/$H$5*LN(SIN(0.5*PI()*$A118/$D$5)/B$15))</f>
        <v>#NUM!</v>
      </c>
      <c r="C118" s="17" t="str">
        <f t="shared" si="104"/>
        <v>#NUM!</v>
      </c>
      <c r="D118" s="17" t="str">
        <f t="shared" si="104"/>
        <v>#NUM!</v>
      </c>
      <c r="E118" s="17" t="str">
        <f t="shared" si="104"/>
        <v>#NUM!</v>
      </c>
      <c r="F118" s="17">
        <f t="shared" si="104"/>
        <v>0.3638206807</v>
      </c>
      <c r="G118" s="17" t="str">
        <f t="shared" si="104"/>
        <v>#NUM!</v>
      </c>
      <c r="H118" s="17" t="str">
        <f t="shared" si="104"/>
        <v>#NUM!</v>
      </c>
      <c r="I118" s="17" t="str">
        <f t="shared" si="104"/>
        <v>#NUM!</v>
      </c>
    </row>
    <row r="119" ht="12.0" customHeight="1">
      <c r="A119" s="3">
        <f t="shared" si="5"/>
        <v>0</v>
      </c>
      <c r="B119" s="17">
        <v>0.0</v>
      </c>
      <c r="C119" s="17">
        <v>0.0</v>
      </c>
      <c r="D119" s="17">
        <v>0.0</v>
      </c>
      <c r="E119" s="17">
        <v>0.0</v>
      </c>
      <c r="F119" s="17">
        <v>0.0</v>
      </c>
      <c r="G119" s="17">
        <v>0.0</v>
      </c>
      <c r="H119" s="17">
        <v>0.0</v>
      </c>
      <c r="I119" s="17">
        <v>0.0</v>
      </c>
    </row>
    <row r="120" ht="12.0" customHeight="1">
      <c r="B120" s="17"/>
    </row>
    <row r="121" ht="12.0" customHeight="1">
      <c r="B121" s="17"/>
    </row>
    <row r="122" ht="12.0" customHeight="1">
      <c r="B122" s="17"/>
    </row>
    <row r="123" ht="12.0" customHeight="1">
      <c r="B123" s="17"/>
    </row>
    <row r="124" ht="12.0" customHeight="1">
      <c r="B124" s="17"/>
    </row>
    <row r="125" ht="12.0" customHeight="1">
      <c r="B125" s="17"/>
    </row>
    <row r="126" ht="12.0" customHeight="1">
      <c r="B126" s="17"/>
    </row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  <col customWidth="1" min="7" max="26" width="10.0"/>
  </cols>
  <sheetData>
    <row r="1" ht="12.0" customHeight="1"/>
    <row r="2" ht="12.0" customHeight="1"/>
    <row r="3" ht="12.0" customHeight="1"/>
    <row r="4" ht="12.0" customHeight="1"/>
    <row r="5" ht="12.0" customHeight="1"/>
    <row r="6" ht="12.0" customHeight="1"/>
    <row r="7" ht="12.0" customHeight="1"/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2004-08-02T14:05:40Z</dcterms:created>
  <dc:creator>Rudi</dc:creator>
</cp:coreProperties>
</file>