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89150\Downloads\"/>
    </mc:Choice>
  </mc:AlternateContent>
  <bookViews>
    <workbookView xWindow="0" yWindow="0" windowWidth="20490" windowHeight="79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W6" i="1"/>
  <c r="X6" i="1"/>
  <c r="Y6" i="1"/>
  <c r="Z6" i="1"/>
  <c r="AA6" i="1"/>
  <c r="AB6" i="1"/>
  <c r="V5" i="1"/>
  <c r="W5" i="1"/>
  <c r="X5" i="1"/>
  <c r="Y5" i="1"/>
  <c r="Z5" i="1"/>
  <c r="AA5" i="1"/>
  <c r="AB5" i="1"/>
  <c r="U5" i="1"/>
  <c r="U6" i="1" s="1"/>
  <c r="U4" i="1"/>
  <c r="U3" i="1"/>
  <c r="U2" i="1"/>
  <c r="V2" i="1"/>
  <c r="W2" i="1"/>
  <c r="X2" i="1"/>
  <c r="F10" i="1"/>
  <c r="G10" i="1"/>
  <c r="H10" i="1"/>
  <c r="I10" i="1"/>
  <c r="J10" i="1"/>
  <c r="K10" i="1"/>
  <c r="L10" i="1"/>
  <c r="M10" i="1"/>
  <c r="N10" i="1"/>
  <c r="O10" i="1"/>
  <c r="E10" i="1"/>
  <c r="G9" i="1"/>
  <c r="F9" i="1"/>
  <c r="E9" i="1"/>
  <c r="F16" i="1"/>
  <c r="F14" i="1"/>
  <c r="F12" i="1"/>
  <c r="R8" i="1"/>
  <c r="Q8" i="1"/>
  <c r="P8" i="1"/>
  <c r="P7" i="1"/>
  <c r="P6" i="1"/>
  <c r="O6" i="1"/>
  <c r="O7" i="1" s="1"/>
  <c r="O8" i="1" s="1"/>
  <c r="O3" i="1"/>
  <c r="O4" i="1" s="1"/>
  <c r="O5" i="1" s="1"/>
  <c r="E4" i="1"/>
  <c r="E5" i="1" s="1"/>
  <c r="E3" i="1"/>
  <c r="N2" i="1"/>
  <c r="N3" i="1" s="1"/>
  <c r="N4" i="1" s="1"/>
  <c r="N5" i="1" s="1"/>
  <c r="K2" i="1"/>
  <c r="K3" i="1" s="1"/>
  <c r="K4" i="1" s="1"/>
  <c r="K5" i="1" s="1"/>
  <c r="J2" i="1"/>
  <c r="J3" i="1" s="1"/>
  <c r="J4" i="1" s="1"/>
  <c r="J5" i="1" s="1"/>
  <c r="G2" i="1"/>
  <c r="G3" i="1" s="1"/>
  <c r="G4" i="1" s="1"/>
  <c r="G5" i="1" s="1"/>
  <c r="F2" i="1"/>
  <c r="F3" i="1" s="1"/>
  <c r="F4" i="1" s="1"/>
  <c r="F5" i="1" s="1"/>
  <c r="E21" i="1"/>
  <c r="E2" i="1"/>
  <c r="L2" i="1" s="1"/>
  <c r="L6" i="1" l="1"/>
  <c r="L7" i="1" s="1"/>
  <c r="L8" i="1" s="1"/>
  <c r="L3" i="1"/>
  <c r="L4" i="1" s="1"/>
  <c r="L5" i="1" s="1"/>
  <c r="I2" i="1"/>
  <c r="M2" i="1"/>
  <c r="E6" i="1"/>
  <c r="E7" i="1" s="1"/>
  <c r="E8" i="1" s="1"/>
  <c r="K6" i="1"/>
  <c r="K7" i="1" s="1"/>
  <c r="K8" i="1" s="1"/>
  <c r="G6" i="1"/>
  <c r="G7" i="1" s="1"/>
  <c r="G8" i="1" s="1"/>
  <c r="J6" i="1"/>
  <c r="J7" i="1" s="1"/>
  <c r="J8" i="1" s="1"/>
  <c r="N6" i="1"/>
  <c r="N7" i="1" s="1"/>
  <c r="N8" i="1" s="1"/>
  <c r="F6" i="1"/>
  <c r="F7" i="1" s="1"/>
  <c r="F8" i="1" s="1"/>
  <c r="H2" i="1"/>
  <c r="M6" i="1" l="1"/>
  <c r="M7" i="1" s="1"/>
  <c r="M8" i="1" s="1"/>
  <c r="M3" i="1"/>
  <c r="M4" i="1" s="1"/>
  <c r="M5" i="1" s="1"/>
  <c r="H6" i="1"/>
  <c r="H7" i="1" s="1"/>
  <c r="H8" i="1" s="1"/>
  <c r="H3" i="1"/>
  <c r="H4" i="1" s="1"/>
  <c r="H5" i="1" s="1"/>
  <c r="I6" i="1"/>
  <c r="I7" i="1" s="1"/>
  <c r="I8" i="1" s="1"/>
  <c r="I3" i="1"/>
  <c r="I4" i="1" s="1"/>
  <c r="I5" i="1" s="1"/>
</calcChain>
</file>

<file path=xl/sharedStrings.xml><?xml version="1.0" encoding="utf-8"?>
<sst xmlns="http://schemas.openxmlformats.org/spreadsheetml/2006/main" count="31" uniqueCount="23">
  <si>
    <t>Distance</t>
  </si>
  <si>
    <t>WR Sec</t>
  </si>
  <si>
    <t>PB Sec</t>
  </si>
  <si>
    <t>Ratio</t>
  </si>
  <si>
    <t>BASE</t>
  </si>
  <si>
    <t>https://www.runnersworld.co.uk/rws-race-time-predictor</t>
  </si>
  <si>
    <t>Riegels</t>
  </si>
  <si>
    <t>t2 = t1*(d2/d1)^1.06</t>
  </si>
  <si>
    <t>Proj</t>
  </si>
  <si>
    <t>Mcmillan</t>
  </si>
  <si>
    <t>https://www.calculators.org/health/mcmillan-running.php</t>
  </si>
  <si>
    <t>Craigs</t>
  </si>
  <si>
    <t>http://www.fasterrunning.com/calculator</t>
  </si>
  <si>
    <t>MG</t>
  </si>
  <si>
    <t>http://www.marathonguide.com/FitnessCalcs/predictcalc.cfm</t>
  </si>
  <si>
    <t>ALP</t>
  </si>
  <si>
    <t>https://www.alpfitness.com/fitness-calculators/calculate-equivalent-running-performances/</t>
  </si>
  <si>
    <t>Rnrworld</t>
  </si>
  <si>
    <t>Farah</t>
  </si>
  <si>
    <t>Moscow</t>
  </si>
  <si>
    <t>London</t>
  </si>
  <si>
    <t xml:space="preserve">Farah </t>
  </si>
  <si>
    <t>Beijing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</si>
</sst>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Alignment="1">
      <alignment horizontal="left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4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7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lculators.org/health/mcmillan-running.php" TargetMode="External"/><Relationship Id="rId1" Type="http://schemas.openxmlformats.org/officeDocument/2006/relationships/hyperlink" Target="https://www.runnersworld.co.uk/rws-race-time-predi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E1" workbookViewId="0">
      <selection activeCell="X9" sqref="X9"/>
    </sheetView>
  </sheetViews>
  <sheetFormatPr defaultRowHeight="12.75" x14ac:dyDescent="0.2"/>
  <cols>
    <col min="1" max="1" width="4.85546875" style="3" bestFit="1" customWidth="1"/>
    <col min="2" max="2" width="7.85546875" style="1" bestFit="1" customWidth="1"/>
    <col min="3" max="3" width="8" style="1" bestFit="1" customWidth="1"/>
    <col min="4" max="4" width="6" style="1" bestFit="1" customWidth="1"/>
    <col min="5" max="5" width="7.42578125" style="4" bestFit="1" customWidth="1"/>
    <col min="6" max="10" width="7.42578125" style="1" bestFit="1" customWidth="1"/>
    <col min="11" max="11" width="7.85546875" style="1" customWidth="1"/>
    <col min="12" max="15" width="7.42578125" style="1" bestFit="1" customWidth="1"/>
    <col min="16" max="16" width="8" style="9" bestFit="1" customWidth="1"/>
    <col min="17" max="17" width="6" style="13" customWidth="1"/>
    <col min="18" max="18" width="7" style="13" customWidth="1"/>
    <col min="19" max="19" width="9.140625" style="11"/>
    <col min="20" max="20" width="9.140625" style="10"/>
    <col min="21" max="28" width="7.42578125" style="4" bestFit="1" customWidth="1"/>
    <col min="29" max="16384" width="9.140625" style="1"/>
  </cols>
  <sheetData>
    <row r="1" spans="1:28" x14ac:dyDescent="0.2">
      <c r="B1" s="1" t="s">
        <v>0</v>
      </c>
      <c r="C1" s="1" t="s">
        <v>1</v>
      </c>
      <c r="D1" s="1" t="s">
        <v>2</v>
      </c>
      <c r="E1" s="4" t="s">
        <v>3</v>
      </c>
      <c r="P1" s="9" t="s">
        <v>6</v>
      </c>
      <c r="Q1" s="12" t="s">
        <v>11</v>
      </c>
      <c r="R1" s="12" t="s">
        <v>13</v>
      </c>
      <c r="S1" s="11" t="s">
        <v>17</v>
      </c>
      <c r="U1" s="4">
        <v>1.06</v>
      </c>
      <c r="V1" s="4">
        <v>1.07</v>
      </c>
      <c r="W1" s="4">
        <v>1.08</v>
      </c>
      <c r="X1" s="4">
        <v>1.0900000000000001</v>
      </c>
      <c r="Y1" s="4">
        <v>1.1000000000000001</v>
      </c>
      <c r="Z1" s="4">
        <v>1.1100000000000001</v>
      </c>
      <c r="AA1" s="4">
        <v>1.1200000000000001</v>
      </c>
      <c r="AB1" s="4">
        <v>1.1299999999999999</v>
      </c>
    </row>
    <row r="2" spans="1:28" x14ac:dyDescent="0.2">
      <c r="A2" s="3" t="s">
        <v>4</v>
      </c>
      <c r="B2" s="1">
        <v>5000</v>
      </c>
      <c r="C2" s="1">
        <v>757.35</v>
      </c>
      <c r="D2" s="1">
        <v>1488</v>
      </c>
      <c r="E2" s="4">
        <f>D2/C2</f>
        <v>1.9647454941572589</v>
      </c>
      <c r="F2" s="4">
        <f>0.01+$E$2</f>
        <v>1.9747454941572589</v>
      </c>
      <c r="G2" s="4">
        <f>0.02+$E$2</f>
        <v>1.9847454941572589</v>
      </c>
      <c r="H2" s="4">
        <f>0.03+$E$2</f>
        <v>1.9947454941572589</v>
      </c>
      <c r="I2" s="4">
        <f>0.04+$E$2</f>
        <v>2.0047454941572589</v>
      </c>
      <c r="J2" s="4">
        <f>0.05+$E$2</f>
        <v>2.0147454941572587</v>
      </c>
      <c r="K2" s="4">
        <f>0.06+$E$2</f>
        <v>2.0247454941572589</v>
      </c>
      <c r="L2" s="4">
        <f>0.07+$E$2</f>
        <v>2.0347454941572587</v>
      </c>
      <c r="M2" s="4">
        <f>0.08+$E$2</f>
        <v>2.0447454941572589</v>
      </c>
      <c r="N2" s="4">
        <f>0.09+$E$2</f>
        <v>2.0547454941572587</v>
      </c>
      <c r="O2" s="1">
        <v>2.06</v>
      </c>
      <c r="Q2" s="12"/>
      <c r="R2" s="12"/>
      <c r="T2" s="10">
        <v>821.66</v>
      </c>
      <c r="U2" s="4">
        <f>$T$2*2^$U$1</f>
        <v>1713.1048341054316</v>
      </c>
      <c r="V2" s="4">
        <f t="shared" ref="V2:X2" si="0">$T$2*2^V1</f>
        <v>1725.020420531459</v>
      </c>
      <c r="W2" s="4">
        <f t="shared" si="0"/>
        <v>1737.0188864153276</v>
      </c>
      <c r="X2" s="4">
        <f t="shared" si="0"/>
        <v>1749.1008082292556</v>
      </c>
    </row>
    <row r="3" spans="1:28" x14ac:dyDescent="0.2">
      <c r="E3" s="4">
        <f>E2*$C$2</f>
        <v>1488</v>
      </c>
      <c r="F3" s="4">
        <f t="shared" ref="F3:O3" si="1">F2*$C$2</f>
        <v>1495.5735</v>
      </c>
      <c r="G3" s="4">
        <f t="shared" si="1"/>
        <v>1503.1470000000002</v>
      </c>
      <c r="H3" s="4">
        <f t="shared" si="1"/>
        <v>1510.7205000000001</v>
      </c>
      <c r="I3" s="4">
        <f t="shared" si="1"/>
        <v>1518.2940000000001</v>
      </c>
      <c r="J3" s="4">
        <f t="shared" si="1"/>
        <v>1525.8674999999998</v>
      </c>
      <c r="K3" s="4">
        <f t="shared" si="1"/>
        <v>1533.441</v>
      </c>
      <c r="L3" s="4">
        <f t="shared" si="1"/>
        <v>1541.0145</v>
      </c>
      <c r="M3" s="4">
        <f t="shared" si="1"/>
        <v>1548.5880000000002</v>
      </c>
      <c r="N3" s="4">
        <f t="shared" si="1"/>
        <v>1556.1614999999999</v>
      </c>
      <c r="O3" s="4">
        <f t="shared" si="1"/>
        <v>1560.1410000000001</v>
      </c>
      <c r="Q3" s="12"/>
      <c r="R3" s="12"/>
      <c r="T3" s="10">
        <v>806.98</v>
      </c>
      <c r="U3" s="4">
        <f>$T$3*2^$U$1</f>
        <v>1682.4980393671362</v>
      </c>
    </row>
    <row r="4" spans="1:28" x14ac:dyDescent="0.2">
      <c r="E4" s="6">
        <f>ROUND(E3,0)</f>
        <v>1488</v>
      </c>
      <c r="F4" s="6">
        <f t="shared" ref="F4:O4" si="2">ROUND(F3,0)</f>
        <v>1496</v>
      </c>
      <c r="G4" s="6">
        <f t="shared" si="2"/>
        <v>1503</v>
      </c>
      <c r="H4" s="6">
        <f t="shared" si="2"/>
        <v>1511</v>
      </c>
      <c r="I4" s="6">
        <f t="shared" si="2"/>
        <v>1518</v>
      </c>
      <c r="J4" s="6">
        <f t="shared" si="2"/>
        <v>1526</v>
      </c>
      <c r="K4" s="6">
        <f t="shared" si="2"/>
        <v>1533</v>
      </c>
      <c r="L4" s="6">
        <f t="shared" si="2"/>
        <v>1541</v>
      </c>
      <c r="M4" s="6">
        <f t="shared" si="2"/>
        <v>1549</v>
      </c>
      <c r="N4" s="6">
        <f t="shared" si="2"/>
        <v>1556</v>
      </c>
      <c r="O4" s="6">
        <f t="shared" si="2"/>
        <v>1560</v>
      </c>
      <c r="T4" s="10">
        <v>830.38</v>
      </c>
      <c r="U4" s="4">
        <f>$T$4*2^$U$1</f>
        <v>1731.2854369745007</v>
      </c>
    </row>
    <row r="5" spans="1:28" x14ac:dyDescent="0.2">
      <c r="E5" s="6" t="str">
        <f>CONCATENATE(INT(E4/60), ":", MOD(E4,60))</f>
        <v>24:48</v>
      </c>
      <c r="F5" s="6" t="str">
        <f>CONCATENATE(INT(F4/60), ":", MOD(F4,60))</f>
        <v>24:56</v>
      </c>
      <c r="G5" s="6" t="str">
        <f t="shared" ref="G5:O5" si="3">CONCATENATE(INT(G4/60), ":", MOD(G4,60))</f>
        <v>25:3</v>
      </c>
      <c r="H5" s="6" t="str">
        <f t="shared" si="3"/>
        <v>25:11</v>
      </c>
      <c r="I5" s="6" t="str">
        <f t="shared" si="3"/>
        <v>25:18</v>
      </c>
      <c r="J5" s="6" t="str">
        <f t="shared" si="3"/>
        <v>25:26</v>
      </c>
      <c r="K5" s="6" t="str">
        <f t="shared" si="3"/>
        <v>25:33</v>
      </c>
      <c r="L5" s="6" t="str">
        <f t="shared" si="3"/>
        <v>25:41</v>
      </c>
      <c r="M5" s="6" t="str">
        <f t="shared" si="3"/>
        <v>25:49</v>
      </c>
      <c r="N5" s="6" t="str">
        <f t="shared" si="3"/>
        <v>25:56</v>
      </c>
      <c r="O5" s="6" t="str">
        <f t="shared" si="3"/>
        <v>26:0</v>
      </c>
      <c r="T5" s="10">
        <v>1488</v>
      </c>
      <c r="U5" s="4">
        <f>$T$5*2^U1</f>
        <v>3102.3781042631772</v>
      </c>
      <c r="V5" s="4">
        <f t="shared" ref="V5:AB5" si="4">$T$5*2^V1</f>
        <v>3123.9568504622484</v>
      </c>
      <c r="W5" s="4">
        <f t="shared" si="4"/>
        <v>3145.6856887106683</v>
      </c>
      <c r="X5" s="4">
        <f t="shared" si="4"/>
        <v>3167.5656629811992</v>
      </c>
      <c r="Y5" s="4">
        <f t="shared" si="4"/>
        <v>3189.5978245080082</v>
      </c>
      <c r="Z5" s="4">
        <f t="shared" si="4"/>
        <v>3211.7832318371757</v>
      </c>
      <c r="AA5" s="4">
        <f t="shared" si="4"/>
        <v>3234.1229508775491</v>
      </c>
      <c r="AB5" s="4">
        <f t="shared" si="4"/>
        <v>3256.6180549519604</v>
      </c>
    </row>
    <row r="6" spans="1:28" x14ac:dyDescent="0.2">
      <c r="A6" s="3" t="s">
        <v>8</v>
      </c>
      <c r="B6" s="1">
        <v>10000</v>
      </c>
      <c r="C6" s="1">
        <v>1577.53</v>
      </c>
      <c r="E6" s="4">
        <f>E2*$C$6</f>
        <v>3099.4449593979007</v>
      </c>
      <c r="F6" s="4">
        <f t="shared" ref="F6:N6" si="5">F2*$C$6</f>
        <v>3115.2202593979005</v>
      </c>
      <c r="G6" s="4">
        <f t="shared" si="5"/>
        <v>3130.9955593979007</v>
      </c>
      <c r="H6" s="4">
        <f t="shared" si="5"/>
        <v>3146.7708593979005</v>
      </c>
      <c r="I6" s="4">
        <f t="shared" si="5"/>
        <v>3162.5461593979007</v>
      </c>
      <c r="J6" s="4">
        <f t="shared" si="5"/>
        <v>3178.3214593979001</v>
      </c>
      <c r="K6" s="4">
        <f t="shared" si="5"/>
        <v>3194.0967593979008</v>
      </c>
      <c r="L6" s="4">
        <f t="shared" si="5"/>
        <v>3209.8720593979001</v>
      </c>
      <c r="M6" s="4">
        <f t="shared" si="5"/>
        <v>3225.6473593979008</v>
      </c>
      <c r="N6" s="4">
        <f t="shared" si="5"/>
        <v>3241.4226593979001</v>
      </c>
      <c r="O6" s="4">
        <f t="shared" ref="O6" si="6">O2*$C$6</f>
        <v>3249.7118</v>
      </c>
      <c r="P6" s="9">
        <f>$D$2*(B6/$B$2)^1.06</f>
        <v>3102.3781042631772</v>
      </c>
      <c r="U6" s="4" t="str">
        <f>CONCATENATE(INT(ROUND(U5,0)/60), ":", MOD(ROUND(U5,0),60))</f>
        <v>51:42</v>
      </c>
      <c r="V6" s="4" t="str">
        <f t="shared" ref="V6:AB6" si="7">CONCATENATE(INT(ROUND(V5,0)/60), ":", MOD(ROUND(V5,0),60))</f>
        <v>52:4</v>
      </c>
      <c r="W6" s="4" t="str">
        <f t="shared" si="7"/>
        <v>52:26</v>
      </c>
      <c r="X6" s="4" t="str">
        <f t="shared" si="7"/>
        <v>52:48</v>
      </c>
      <c r="Y6" s="4" t="str">
        <f t="shared" si="7"/>
        <v>53:10</v>
      </c>
      <c r="Z6" s="4" t="str">
        <f t="shared" si="7"/>
        <v>53:32</v>
      </c>
      <c r="AA6" s="4" t="str">
        <f t="shared" si="7"/>
        <v>53:54</v>
      </c>
      <c r="AB6" s="4" t="str">
        <f t="shared" si="7"/>
        <v>54:17</v>
      </c>
    </row>
    <row r="7" spans="1:28" x14ac:dyDescent="0.2">
      <c r="E7" s="6">
        <f>ROUND(E6,0)</f>
        <v>3099</v>
      </c>
      <c r="F7" s="6">
        <f t="shared" ref="F7:P7" si="8">ROUND(F6,0)</f>
        <v>3115</v>
      </c>
      <c r="G7" s="6">
        <f t="shared" si="8"/>
        <v>3131</v>
      </c>
      <c r="H7" s="6">
        <f t="shared" si="8"/>
        <v>3147</v>
      </c>
      <c r="I7" s="6">
        <f t="shared" si="8"/>
        <v>3163</v>
      </c>
      <c r="J7" s="6">
        <f t="shared" si="8"/>
        <v>3178</v>
      </c>
      <c r="K7" s="6">
        <f t="shared" si="8"/>
        <v>3194</v>
      </c>
      <c r="L7" s="6">
        <f t="shared" si="8"/>
        <v>3210</v>
      </c>
      <c r="M7" s="6">
        <f t="shared" si="8"/>
        <v>3226</v>
      </c>
      <c r="N7" s="6">
        <f t="shared" si="8"/>
        <v>3241</v>
      </c>
      <c r="O7" s="6">
        <f t="shared" si="8"/>
        <v>3250</v>
      </c>
      <c r="P7" s="9">
        <f t="shared" si="8"/>
        <v>3102</v>
      </c>
    </row>
    <row r="8" spans="1:28" x14ac:dyDescent="0.2">
      <c r="E8" s="6" t="str">
        <f>CONCATENATE(INT(E7/60), ":", MOD(E7,60))</f>
        <v>51:39</v>
      </c>
      <c r="F8" s="6" t="str">
        <f t="shared" ref="F8:P8" si="9">CONCATENATE(INT(F7/60), ":", MOD(F7,60))</f>
        <v>51:55</v>
      </c>
      <c r="G8" s="6" t="str">
        <f t="shared" si="9"/>
        <v>52:11</v>
      </c>
      <c r="H8" s="6" t="str">
        <f t="shared" si="9"/>
        <v>52:27</v>
      </c>
      <c r="I8" s="6" t="str">
        <f t="shared" si="9"/>
        <v>52:43</v>
      </c>
      <c r="J8" s="6" t="str">
        <f t="shared" si="9"/>
        <v>52:58</v>
      </c>
      <c r="K8" s="6" t="str">
        <f t="shared" si="9"/>
        <v>53:14</v>
      </c>
      <c r="L8" s="6" t="str">
        <f t="shared" si="9"/>
        <v>53:30</v>
      </c>
      <c r="M8" s="6" t="str">
        <f t="shared" si="9"/>
        <v>53:46</v>
      </c>
      <c r="N8" s="6" t="str">
        <f t="shared" si="9"/>
        <v>54:1</v>
      </c>
      <c r="O8" s="6" t="str">
        <f t="shared" si="9"/>
        <v>54:10</v>
      </c>
      <c r="P8" s="9" t="str">
        <f t="shared" si="9"/>
        <v>51:42</v>
      </c>
      <c r="Q8" s="14" t="str">
        <f>CONCATENATE(51,":",52)</f>
        <v>51:52</v>
      </c>
      <c r="R8" s="14" t="str">
        <f>CONCATENATE(51,":",56)</f>
        <v>51:56</v>
      </c>
    </row>
    <row r="9" spans="1:28" x14ac:dyDescent="0.2">
      <c r="A9" s="3" t="s">
        <v>8</v>
      </c>
      <c r="B9" s="1">
        <v>5000</v>
      </c>
      <c r="C9" s="1">
        <v>757.35</v>
      </c>
      <c r="D9" s="1">
        <v>821.66</v>
      </c>
      <c r="E9" s="4">
        <f>D9/C9</f>
        <v>1.0849145045223476</v>
      </c>
      <c r="F9" s="4">
        <f>0.01+$E$9</f>
        <v>1.0949145045223476</v>
      </c>
      <c r="G9" s="4">
        <f>0.02+$E$9</f>
        <v>1.1049145045223476</v>
      </c>
      <c r="H9" s="4">
        <v>1.1100000000000001</v>
      </c>
      <c r="I9" s="4">
        <v>1.1200000000000001</v>
      </c>
      <c r="J9" s="4">
        <v>1.1299999999999999</v>
      </c>
      <c r="K9" s="4">
        <v>1.1399999999999999</v>
      </c>
      <c r="L9" s="4">
        <v>1.1499999999999999</v>
      </c>
      <c r="M9" s="4">
        <v>1.1599999999999999</v>
      </c>
      <c r="N9" s="4">
        <v>1.17</v>
      </c>
      <c r="O9" s="4">
        <v>1.18</v>
      </c>
    </row>
    <row r="10" spans="1:28" x14ac:dyDescent="0.2">
      <c r="E10" s="4">
        <f>$C$6*E9</f>
        <v>1711.4851783191391</v>
      </c>
      <c r="F10" s="4">
        <f t="shared" ref="F10:O10" si="10">$C$6*F9</f>
        <v>1727.2604783191391</v>
      </c>
      <c r="G10" s="4">
        <f t="shared" si="10"/>
        <v>1743.0357783191391</v>
      </c>
      <c r="H10" s="4">
        <f t="shared" si="10"/>
        <v>1751.0583000000001</v>
      </c>
      <c r="I10" s="4">
        <f t="shared" si="10"/>
        <v>1766.8336000000002</v>
      </c>
      <c r="J10" s="4">
        <f t="shared" si="10"/>
        <v>1782.6088999999997</v>
      </c>
      <c r="K10" s="4">
        <f t="shared" si="10"/>
        <v>1798.3841999999997</v>
      </c>
      <c r="L10" s="4">
        <f t="shared" si="10"/>
        <v>1814.1594999999998</v>
      </c>
      <c r="M10" s="4">
        <f t="shared" si="10"/>
        <v>1829.9347999999998</v>
      </c>
      <c r="N10" s="4">
        <f t="shared" si="10"/>
        <v>1845.7100999999998</v>
      </c>
      <c r="O10" s="4">
        <f t="shared" si="10"/>
        <v>1861.4853999999998</v>
      </c>
    </row>
    <row r="12" spans="1:28" x14ac:dyDescent="0.2">
      <c r="F12" s="1">
        <f>$C$6*E23/$C$2</f>
        <v>1711.4851783191389</v>
      </c>
    </row>
    <row r="14" spans="1:28" x14ac:dyDescent="0.2">
      <c r="F14" s="1">
        <f>$C$6*E25/$C$2</f>
        <v>1680.9073207895954</v>
      </c>
    </row>
    <row r="16" spans="1:28" x14ac:dyDescent="0.2">
      <c r="F16" s="1">
        <f>$C$6*E27/$C$2</f>
        <v>1729.6485923285138</v>
      </c>
    </row>
    <row r="19" spans="1:18" x14ac:dyDescent="0.2">
      <c r="K19" s="7" t="s">
        <v>6</v>
      </c>
      <c r="L19" s="8" t="s">
        <v>5</v>
      </c>
      <c r="R19" s="15" t="s">
        <v>7</v>
      </c>
    </row>
    <row r="20" spans="1:18" ht="15" x14ac:dyDescent="0.25">
      <c r="K20" s="1" t="s">
        <v>9</v>
      </c>
      <c r="L20" s="2" t="s">
        <v>10</v>
      </c>
    </row>
    <row r="21" spans="1:18" x14ac:dyDescent="0.2">
      <c r="A21" s="3" t="s">
        <v>4</v>
      </c>
      <c r="B21" s="1">
        <v>10000</v>
      </c>
      <c r="C21" s="1">
        <v>1577.53</v>
      </c>
      <c r="D21" s="1">
        <v>3254</v>
      </c>
      <c r="E21" s="4">
        <f>D21/C21</f>
        <v>2.0627183001274143</v>
      </c>
      <c r="K21" s="1" t="s">
        <v>11</v>
      </c>
      <c r="L21" s="5" t="s">
        <v>12</v>
      </c>
    </row>
    <row r="22" spans="1:18" x14ac:dyDescent="0.2">
      <c r="K22" s="1" t="s">
        <v>13</v>
      </c>
      <c r="L22" s="5" t="s">
        <v>14</v>
      </c>
    </row>
    <row r="23" spans="1:18" x14ac:dyDescent="0.2">
      <c r="A23" s="1">
        <v>2012</v>
      </c>
      <c r="B23" s="1" t="s">
        <v>18</v>
      </c>
      <c r="C23" s="16" t="s">
        <v>20</v>
      </c>
      <c r="E23" s="1">
        <v>821.66</v>
      </c>
      <c r="K23" s="1" t="s">
        <v>15</v>
      </c>
      <c r="L23" s="5" t="s">
        <v>16</v>
      </c>
    </row>
    <row r="24" spans="1:18" x14ac:dyDescent="0.2">
      <c r="E24" s="4">
        <v>1650.42</v>
      </c>
      <c r="K24" s="1" t="s">
        <v>17</v>
      </c>
      <c r="L24" s="5" t="s">
        <v>5</v>
      </c>
    </row>
    <row r="25" spans="1:18" x14ac:dyDescent="0.2">
      <c r="A25" s="3">
        <v>2013</v>
      </c>
      <c r="B25" s="1" t="s">
        <v>18</v>
      </c>
      <c r="C25" s="1" t="s">
        <v>19</v>
      </c>
      <c r="E25" s="4">
        <v>806.98</v>
      </c>
      <c r="K25" s="5"/>
    </row>
    <row r="26" spans="1:18" x14ac:dyDescent="0.2">
      <c r="E26" s="4">
        <v>1641.71</v>
      </c>
    </row>
    <row r="27" spans="1:18" x14ac:dyDescent="0.2">
      <c r="A27" s="3">
        <v>2015</v>
      </c>
      <c r="B27" s="1" t="s">
        <v>21</v>
      </c>
      <c r="C27" s="1" t="s">
        <v>22</v>
      </c>
      <c r="E27" s="4">
        <v>830.38</v>
      </c>
      <c r="K27" s="5"/>
    </row>
    <row r="28" spans="1:18" x14ac:dyDescent="0.2">
      <c r="E28" s="4">
        <v>1621.13</v>
      </c>
    </row>
    <row r="29" spans="1:18" x14ac:dyDescent="0.2">
      <c r="K29" s="5"/>
    </row>
  </sheetData>
  <hyperlinks>
    <hyperlink ref="L19" r:id="rId1"/>
    <hyperlink ref="L20" r:id="rId2"/>
  </hyperlinks>
  <pageMargins left="0.7" right="0.7" top="0.75" bottom="0.75" header="0.3" footer="0.3"/>
  <pageSetup orientation="portrait" r:id="rId3"/>
  <ignoredErrors>
    <ignoredError sqref="U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Rangarajan, Prabhu (Cognizant)</dc:creator>
  <cp:lastModifiedBy>Rangarajan, Prabhu (Cognizant)</cp:lastModifiedBy>
  <dcterms:created xsi:type="dcterms:W3CDTF">2018-05-22T14:34:15Z</dcterms:created>
  <dcterms:modified xsi:type="dcterms:W3CDTF">2018-05-22T17:12:03Z</dcterms:modified>
</cp:coreProperties>
</file>