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prabhaw/Documents/Personal/Berkley BootCamp/Homework/"/>
    </mc:Choice>
  </mc:AlternateContent>
  <bookViews>
    <workbookView xWindow="0" yWindow="460" windowWidth="28800" windowHeight="16100" activeTab="4" xr2:uid="{00000000-000D-0000-FFFF-FFFF00000000}"/>
  </bookViews>
  <sheets>
    <sheet name="Main Sheet" sheetId="1" r:id="rId1"/>
    <sheet name="Graph1" sheetId="3" r:id="rId2"/>
    <sheet name="Graph2" sheetId="4" r:id="rId3"/>
    <sheet name="Graph3" sheetId="5" r:id="rId4"/>
    <sheet name="Bonus" sheetId="6" r:id="rId5"/>
  </sheets>
  <definedNames>
    <definedName name="_xlnm._FilterDatabase" localSheetId="0" hidden="1">'Main Sheet'!$A$1:$N$4115</definedName>
  </definedNames>
  <calcPr calcId="17102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" i="5" l="1"/>
  <c r="F16" i="5"/>
  <c r="F15" i="5"/>
  <c r="F14" i="5"/>
  <c r="F13" i="5"/>
  <c r="F12" i="5"/>
  <c r="F11" i="5"/>
  <c r="F10" i="5"/>
  <c r="F9" i="5"/>
  <c r="F8" i="5"/>
  <c r="F7" i="5"/>
  <c r="F6" i="5"/>
  <c r="G13" i="3"/>
  <c r="G12" i="3"/>
  <c r="G11" i="3"/>
  <c r="G10" i="3"/>
  <c r="G9" i="3"/>
  <c r="G7" i="3"/>
  <c r="G6" i="3"/>
  <c r="G5" i="3"/>
  <c r="H3" i="6"/>
  <c r="H4" i="6"/>
  <c r="H5" i="6"/>
  <c r="H6" i="6"/>
  <c r="H7" i="6"/>
  <c r="H8" i="6"/>
  <c r="H9" i="6"/>
  <c r="H10" i="6"/>
  <c r="H11" i="6"/>
  <c r="H12" i="6"/>
  <c r="H13" i="6"/>
  <c r="H2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E3" i="6"/>
  <c r="G3" i="6"/>
  <c r="E4" i="6"/>
  <c r="G4" i="6"/>
  <c r="E5" i="6"/>
  <c r="G5" i="6"/>
  <c r="E6" i="6"/>
  <c r="G6" i="6"/>
  <c r="E7" i="6"/>
  <c r="G7" i="6"/>
  <c r="E8" i="6"/>
  <c r="G8" i="6"/>
  <c r="E9" i="6"/>
  <c r="G9" i="6"/>
  <c r="E10" i="6"/>
  <c r="G10" i="6"/>
  <c r="E11" i="6"/>
  <c r="G11" i="6"/>
  <c r="E12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C13" i="6"/>
  <c r="E13" i="6"/>
  <c r="E14" i="6"/>
  <c r="E2" i="6"/>
  <c r="D14" i="6"/>
  <c r="C14" i="6"/>
  <c r="B14" i="6"/>
  <c r="B1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<sst xmlns="http://schemas.openxmlformats.org/spreadsheetml/2006/main" count="24838" uniqueCount="8404">
  <si>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</si>
  <si>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</si>
  <si>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</si>
  <si>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</si>
  <si>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</si>
  <si>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</si>
  <si>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</si>
  <si>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</si>
  <si>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</si>
  <si>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</si>
  <si>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</si>
  <si>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</si>
  <si>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</si>
  <si>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</si>
  <si>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</si>
  <si>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</si>
  <si>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</si>
  <si>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</si>
  <si>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</si>
  <si>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</si>
  <si>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</si>
  <si>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</si>
  <si>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</si>
  <si>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</si>
  <si>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</si>
  <si>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</si>
  <si>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</si>
  <si>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</si>
  <si>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</si>
  <si>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</si>
  <si>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</si>
  <si>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</si>
  <si>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</si>
  <si>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</si>
  <si>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</si>
  <si>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</si>
  <si>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</si>
  <si>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</si>
  <si>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</si>
  <si>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</si>
  <si>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</si>
  <si>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</si>
  <si>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</si>
  <si>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</si>
  <si>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</si>
  <si>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</si>
  <si>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</si>
  <si>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</si>
  <si>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</si>
  <si>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</si>
  <si>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</si>
  <si>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</si>
  <si>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</si>
  <si>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</si>
  <si>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</si>
  <si>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</si>
  <si>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</si>
  <si>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</si>
  <si>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</si>
  <si>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</si>
  <si>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</si>
  <si>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</si>
  <si>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</si>
  <si>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</si>
  <si>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</si>
  <si>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</si>
  <si>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</si>
  <si>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</si>
  <si>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</si>
  <si>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</si>
  <si>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</si>
  <si>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</si>
  <si>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</si>
  <si>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</si>
  <si>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</si>
  <si>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</si>
  <si>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</si>
  <si>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</si>
  <si>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</si>
  <si>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</si>
  <si>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</si>
  <si>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</si>
  <si>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</si>
  <si>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</si>
  <si>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</si>
  <si>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</si>
  <si>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</si>
  <si>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</si>
  <si>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</si>
  <si>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</si>
  <si>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</si>
  <si>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</si>
  <si>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</si>
  <si>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</si>
  <si>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</si>
  <si>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</si>
  <si>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</si>
  <si>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</si>
  <si>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</si>
  <si>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</si>
  <si>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</si>
  <si>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</si>
  <si>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</si>
  <si>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</si>
  <si>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</si>
  <si>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</si>
  <si>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</si>
  <si>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</si>
  <si>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</si>
  <si>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</si>
  <si>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</si>
  <si>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</si>
  <si>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</si>
  <si>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</si>
  <si>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</si>
  <si>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</si>
  <si>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</si>
  <si>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</si>
  <si>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</si>
  <si>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</si>
  <si>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</si>
  <si>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</si>
  <si>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</si>
  <si>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</si>
  <si>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</si>
  <si>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</si>
  <si>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</si>
  <si>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</si>
  <si>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</si>
  <si>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</si>
  <si>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</si>
  <si>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</si>
  <si>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</si>
  <si>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</si>
  <si>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</si>
  <si>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</si>
  <si>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</si>
  <si>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</si>
  <si>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</si>
  <si>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</si>
  <si>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</si>
  <si>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</si>
  <si>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</si>
  <si>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</si>
  <si>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</si>
  <si>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</si>
  <si>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</si>
  <si>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</si>
  <si>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</si>
  <si>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</si>
  <si>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</si>
  <si>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</si>
  <si>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</si>
  <si>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</si>
  <si>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</si>
  <si>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</si>
  <si>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</si>
  <si>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</si>
  <si>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</si>
  <si>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</si>
  <si>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</si>
  <si>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</si>
  <si>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</si>
  <si>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</si>
  <si>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</si>
  <si>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</si>
  <si>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</si>
  <si>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</si>
  <si>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</si>
  <si>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</si>
  <si>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</si>
  <si>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</si>
  <si>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</si>
  <si>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</si>
  <si>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</si>
  <si>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</si>
  <si>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</si>
  <si>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</si>
  <si>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</si>
  <si>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</si>
  <si>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</si>
  <si>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</si>
  <si>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</si>
  <si>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</si>
  <si>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</si>
  <si>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</si>
  <si>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</si>
  <si>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</si>
  <si>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</si>
  <si>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</si>
  <si>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</si>
  <si>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</si>
  <si>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</si>
  <si>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</si>
  <si>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</si>
  <si>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</si>
  <si>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</si>
  <si>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</si>
  <si>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</si>
  <si>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</si>
  <si>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</si>
  <si>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</si>
  <si>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</si>
  <si>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</si>
  <si>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</si>
  <si>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</si>
  <si>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</si>
  <si>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</si>
  <si>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</si>
  <si>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</si>
  <si>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</si>
  <si>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</si>
  <si>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</si>
  <si>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</si>
  <si>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</si>
  <si>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</si>
  <si>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</si>
  <si>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</si>
  <si>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</si>
  <si>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</si>
  <si>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</si>
  <si>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</si>
  <si>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</si>
  <si>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</si>
  <si>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</si>
  <si>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</si>
  <si>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</si>
  <si>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</si>
  <si>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</si>
  <si>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</si>
  <si>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</si>
  <si>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</si>
  <si>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</si>
  <si>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</si>
  <si>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</si>
  <si>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</si>
  <si>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</si>
  <si>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</si>
  <si>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</si>
  <si>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</si>
  <si>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</si>
  <si>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</si>
  <si>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</si>
  <si>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</si>
  <si>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</si>
  <si>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</si>
  <si>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</si>
  <si>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</si>
  <si>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</si>
  <si>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</si>
  <si>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</si>
  <si>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</si>
  <si>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</si>
  <si>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</si>
  <si>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</si>
  <si>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</si>
  <si>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</si>
  <si>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</si>
  <si>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</si>
  <si>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</si>
  <si>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</si>
  <si>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</si>
  <si>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</si>
  <si>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</si>
  <si>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</si>
  <si>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</si>
  <si>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</si>
  <si>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</si>
  <si>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</si>
  <si>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</si>
  <si>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</si>
  <si>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</si>
  <si>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</si>
  <si>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</si>
  <si>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</si>
  <si>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</si>
  <si>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</si>
  <si>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</si>
  <si>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</si>
  <si>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</si>
  <si>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</si>
  <si>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</si>
  <si>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</si>
  <si>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</si>
  <si>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</si>
  <si>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</si>
  <si>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</si>
  <si>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</si>
  <si>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</si>
  <si>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</si>
  <si>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</si>
  <si>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</si>
  <si>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</si>
  <si>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</si>
  <si>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</si>
  <si>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</si>
  <si>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</si>
  <si>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</si>
  <si>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</si>
  <si>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</si>
  <si>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</si>
  <si>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</si>
  <si>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</si>
  <si>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</si>
  <si>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</si>
  <si>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</si>
  <si>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</si>
  <si>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</si>
  <si>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</si>
  <si>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</si>
  <si>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</si>
  <si>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</si>
  <si>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</si>
  <si>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</si>
  <si>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</si>
  <si>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</si>
  <si>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</si>
  <si>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</si>
  <si>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</si>
  <si>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</si>
  <si>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</si>
  <si>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</si>
  <si>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</si>
  <si>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</si>
  <si>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</si>
  <si>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</si>
  <si>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</si>
  <si>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</si>
  <si>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</si>
  <si>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</si>
  <si>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</si>
  <si>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</si>
  <si>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</si>
  <si>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</si>
  <si>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</si>
  <si>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</si>
  <si>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</si>
  <si>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</si>
  <si>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</si>
  <si>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</si>
  <si>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</si>
  <si>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</si>
  <si>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</si>
  <si>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</si>
  <si>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</si>
  <si>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</si>
  <si>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</si>
  <si>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</si>
  <si>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</si>
  <si>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</si>
  <si>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</si>
  <si>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</si>
  <si>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</si>
  <si>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</si>
  <si>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</si>
  <si>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</si>
  <si>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</si>
  <si>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</si>
  <si>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</si>
  <si>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</si>
  <si>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</si>
  <si>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</si>
  <si>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</si>
  <si>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</si>
  <si>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</si>
  <si>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</si>
  <si>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</si>
  <si>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</si>
  <si>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</si>
  <si>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</si>
  <si>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</si>
  <si>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</si>
  <si>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</si>
  <si>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</si>
  <si>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</si>
  <si>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</si>
  <si>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</si>
  <si>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</si>
  <si>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</si>
  <si>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</si>
  <si>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</si>
  <si>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</si>
  <si>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</si>
  <si>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</si>
  <si>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</si>
  <si>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</si>
  <si>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</si>
  <si>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</si>
  <si>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</si>
  <si>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</si>
  <si>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</si>
  <si>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</si>
  <si>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</si>
  <si>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</si>
  <si>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</si>
  <si>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</si>
  <si>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</si>
  <si>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</si>
  <si>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</si>
  <si>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</si>
  <si>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</si>
  <si>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</si>
  <si>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</si>
  <si>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</si>
  <si>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</si>
  <si>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</si>
  <si>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</si>
  <si>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</si>
  <si>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</si>
  <si>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</si>
  <si>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</si>
  <si>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</si>
  <si>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</si>
  <si>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</si>
  <si>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</si>
  <si>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</si>
  <si>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</si>
  <si>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</si>
  <si>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</si>
  <si>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</si>
  <si>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</si>
  <si>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</si>
  <si>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</si>
  <si>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</si>
  <si>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</si>
  <si>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</si>
  <si>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</si>
  <si>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</si>
  <si>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</si>
  <si>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</si>
  <si>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</si>
  <si>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</si>
  <si>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</si>
  <si>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</si>
  <si>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</si>
  <si>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</si>
  <si>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</si>
  <si>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</si>
  <si>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</si>
  <si>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</si>
  <si>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</si>
  <si>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</si>
  <si>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</si>
  <si>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</si>
  <si>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</si>
  <si>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</si>
  <si>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</si>
  <si>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</si>
  <si>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</si>
  <si>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</si>
  <si>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</si>
  <si>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</si>
  <si>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</si>
  <si>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</si>
  <si>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</si>
  <si>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</si>
  <si>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</si>
  <si>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</si>
  <si>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</si>
  <si>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</si>
  <si>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</si>
  <si>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</si>
  <si>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</si>
  <si>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</si>
  <si>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</si>
  <si>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</si>
  <si>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</si>
  <si>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</si>
  <si>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</si>
  <si>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</si>
  <si>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</si>
  <si>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</si>
  <si>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</si>
  <si>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</si>
  <si>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</si>
  <si>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</si>
  <si>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</si>
  <si>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</si>
  <si>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</si>
  <si>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</si>
  <si>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</si>
  <si>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</si>
  <si>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</si>
  <si>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</si>
  <si>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</si>
  <si>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</si>
  <si>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</si>
  <si>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</si>
  <si>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</si>
  <si>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</si>
  <si>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</si>
  <si>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</si>
  <si>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</si>
  <si>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</si>
  <si>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</si>
  <si>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</si>
  <si>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</si>
  <si>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</si>
  <si>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</si>
  <si>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</si>
  <si>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</si>
  <si>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</si>
  <si>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</si>
  <si>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</si>
  <si>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</si>
  <si>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</si>
  <si>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</si>
  <si>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</si>
  <si>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</si>
  <si>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</si>
  <si>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</si>
  <si>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</si>
  <si>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</si>
  <si>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</si>
  <si>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</si>
  <si>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</si>
  <si>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</si>
  <si>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</si>
  <si>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</si>
  <si>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</si>
  <si>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</si>
  <si>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</si>
  <si>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</si>
  <si>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</si>
  <si>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</si>
  <si>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</si>
  <si>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</si>
  <si>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</si>
  <si>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</si>
  <si>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</si>
  <si>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</si>
  <si>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</si>
  <si>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</si>
  <si>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</si>
  <si>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</si>
  <si>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</si>
  <si>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</si>
  <si>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</si>
  <si>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</si>
  <si>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</si>
  <si>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</si>
  <si>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</si>
  <si>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</si>
  <si>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</si>
  <si>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</si>
  <si>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</si>
  <si>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</si>
  <si>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</si>
  <si>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</si>
  <si>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</si>
  <si>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</si>
  <si>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</si>
  <si>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</si>
  <si>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</si>
  <si>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</si>
  <si>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</si>
  <si>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</si>
  <si>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</si>
  <si>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</si>
  <si>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</si>
  <si>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</si>
  <si>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</si>
  <si>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</si>
  <si>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</si>
  <si>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</si>
  <si>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</si>
  <si>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</si>
  <si>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</si>
  <si>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</si>
  <si>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</si>
  <si>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</si>
  <si>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</si>
  <si>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</si>
  <si>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</si>
  <si>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</si>
  <si>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</si>
  <si>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</si>
  <si>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</si>
  <si>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</si>
  <si>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</si>
  <si>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</si>
  <si>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</si>
  <si>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</si>
  <si>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</si>
  <si>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</si>
  <si>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</si>
  <si>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</si>
  <si>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</si>
  <si>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</si>
  <si>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</si>
  <si>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</si>
  <si>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</si>
  <si>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</si>
  <si>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</si>
  <si>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</si>
  <si>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</si>
  <si>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</si>
  <si>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</si>
  <si>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</si>
  <si>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</si>
  <si>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</si>
  <si>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</si>
  <si>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</si>
  <si>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</si>
  <si>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</si>
  <si>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</si>
  <si>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</si>
  <si>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</si>
  <si>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</si>
  <si>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</si>
  <si>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</si>
  <si>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</si>
  <si>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</si>
  <si>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</si>
  <si>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</si>
  <si>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</si>
  <si>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</si>
  <si>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</si>
  <si>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</si>
  <si>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</si>
  <si>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</si>
  <si>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</si>
  <si>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</si>
  <si>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</si>
  <si>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</si>
  <si>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</si>
  <si>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</si>
  <si>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</si>
  <si>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</si>
  <si>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</si>
  <si>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</si>
  <si>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</si>
  <si>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</si>
  <si>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</si>
  <si>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</si>
  <si>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</si>
  <si>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</si>
  <si>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</si>
  <si>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</si>
  <si>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</si>
  <si>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</si>
  <si>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</si>
  <si>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</si>
  <si>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</si>
  <si>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</si>
  <si>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</si>
  <si>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</si>
  <si>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</si>
  <si>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</si>
  <si>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</si>
  <si>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</si>
  <si>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</si>
  <si>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</si>
  <si>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</si>
  <si>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</si>
  <si>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</si>
  <si>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</si>
  <si>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</si>
  <si>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</si>
  <si>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</si>
  <si>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</si>
  <si>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</si>
  <si>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</si>
  <si>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</si>
  <si>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</si>
  <si>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</si>
  <si>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</si>
  <si>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</si>
  <si>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</si>
  <si>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</si>
  <si>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</si>
  <si>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</si>
  <si>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</si>
  <si>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</si>
  <si>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</si>
  <si>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</si>
  <si>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</si>
  <si>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</si>
  <si>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</si>
  <si>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</si>
  <si>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</si>
  <si>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</si>
  <si>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</si>
  <si>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</si>
  <si>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</si>
  <si>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</si>
  <si>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</si>
  <si>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</si>
  <si>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</si>
  <si>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</si>
  <si>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</si>
  <si>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</si>
  <si>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</si>
  <si>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</si>
  <si>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</si>
  <si>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</si>
  <si>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</si>
  <si>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</si>
  <si>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</si>
  <si>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</si>
  <si>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</si>
  <si>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</si>
  <si>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</si>
  <si>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</si>
  <si>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</si>
  <si>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</si>
  <si>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</si>
  <si>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</si>
  <si>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</si>
  <si>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</si>
  <si>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</si>
  <si>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</si>
  <si>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</si>
  <si>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</si>
  <si>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</si>
  <si>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</si>
  <si>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</si>
  <si>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</si>
  <si>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</si>
  <si>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</si>
  <si>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</si>
  <si>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</si>
  <si>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</si>
  <si>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</si>
  <si>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</si>
  <si>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</si>
  <si>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</si>
  <si>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</si>
  <si>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</si>
  <si>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</si>
  <si>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</si>
  <si>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</si>
  <si>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</si>
  <si>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</si>
  <si>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</si>
  <si>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</si>
  <si>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</si>
  <si>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</si>
  <si>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</si>
  <si>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</si>
  <si>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</si>
  <si>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</si>
  <si>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</si>
  <si>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</si>
  <si>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</si>
  <si>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</si>
  <si>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</si>
  <si>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</si>
  <si>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</si>
  <si>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</si>
  <si>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</si>
  <si>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</si>
  <si>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</si>
  <si>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</si>
  <si>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</si>
  <si>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</si>
  <si>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</si>
  <si>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</si>
  <si>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</si>
  <si>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</si>
  <si>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</si>
  <si>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</si>
  <si>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</si>
  <si>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</si>
  <si>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</si>
  <si>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</si>
  <si>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</si>
  <si>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</si>
  <si>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</si>
  <si>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</si>
  <si>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</si>
  <si>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</si>
  <si>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</si>
  <si>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</si>
  <si>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</si>
  <si>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</si>
  <si>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</si>
  <si>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</si>
  <si>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</si>
  <si>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</si>
  <si>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</si>
  <si>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</si>
  <si>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</si>
  <si>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</si>
  <si>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</si>
  <si>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</si>
  <si>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</si>
  <si>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</si>
  <si>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</si>
  <si>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</si>
  <si>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</si>
  <si>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</si>
  <si>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</si>
  <si>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</si>
  <si>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</si>
  <si>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</si>
  <si>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</si>
  <si>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</si>
  <si>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</si>
  <si>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</si>
  <si>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</si>
  <si>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</si>
  <si>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</si>
  <si>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</si>
  <si>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</si>
  <si>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</si>
  <si>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</si>
  <si>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</si>
  <si>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</si>
  <si>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</si>
  <si>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</si>
  <si>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</si>
  <si>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</si>
  <si>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</si>
  <si>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</si>
  <si>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</si>
  <si>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</si>
  <si>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</si>
  <si>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</si>
  <si>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</si>
  <si>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</si>
  <si>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</si>
  <si>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</si>
  <si>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</si>
  <si>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</si>
  <si>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</si>
  <si>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</si>
  <si>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</si>
  <si>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</si>
  <si>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</si>
  <si>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</si>
  <si>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</si>
  <si>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</si>
  <si>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</si>
  <si>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</si>
  <si>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</si>
  <si>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</si>
  <si>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</si>
  <si>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</si>
  <si>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</si>
  <si>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</si>
  <si>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</si>
  <si>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</si>
  <si>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</si>
  <si>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</si>
  <si>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</si>
  <si>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</si>
  <si>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</si>
  <si>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</si>
  <si>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</si>
  <si>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</si>
  <si>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</si>
  <si>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</si>
  <si>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</si>
  <si>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</si>
  <si>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</si>
  <si>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</si>
  <si>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</si>
  <si>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</si>
  <si>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</si>
  <si>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</si>
  <si>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</si>
  <si>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</si>
  <si>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</si>
  <si>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</si>
  <si>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</si>
  <si>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</si>
  <si>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</si>
  <si>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</si>
  <si>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</si>
  <si>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</si>
  <si>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</si>
  <si>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</si>
  <si>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</si>
  <si>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</si>
  <si>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</si>
  <si>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</si>
  <si>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</si>
  <si>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</si>
  <si>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</si>
  <si>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</si>
  <si>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</si>
  <si>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</si>
  <si>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</si>
  <si>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</si>
  <si>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</si>
  <si>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</si>
  <si>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</si>
  <si>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</si>
  <si>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</si>
  <si>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</si>
  <si>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</si>
  <si>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</si>
  <si>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</si>
  <si>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</si>
  <si>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</si>
  <si>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</si>
  <si>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</si>
  <si>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</si>
  <si>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</si>
  <si>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</si>
  <si>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</si>
  <si>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</si>
  <si>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</si>
  <si>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</si>
  <si>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</si>
  <si>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</si>
  <si>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</si>
  <si>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</si>
  <si>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</si>
  <si>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</si>
  <si>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</si>
  <si>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</si>
  <si>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</si>
  <si>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</si>
  <si>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</si>
  <si>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</si>
  <si>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</si>
  <si>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</si>
  <si>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</si>
  <si>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</si>
  <si>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</si>
  <si>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</si>
  <si>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</si>
  <si>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</si>
  <si>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</si>
  <si>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</si>
  <si>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</si>
  <si>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</si>
  <si>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</si>
  <si>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</si>
  <si>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</si>
  <si>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</si>
  <si>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</si>
  <si>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</si>
  <si>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</si>
  <si>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</si>
  <si>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</si>
  <si>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</si>
  <si>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</si>
  <si>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</si>
  <si>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</si>
  <si>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</si>
  <si>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</si>
  <si>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</si>
  <si>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</si>
  <si>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</si>
  <si>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</si>
  <si>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</si>
  <si>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</si>
  <si>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</si>
  <si>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</si>
  <si>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</si>
  <si>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</si>
  <si>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</si>
  <si>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</si>
  <si>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</si>
  <si>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</si>
  <si>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</si>
  <si>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</si>
  <si>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</si>
  <si>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</si>
  <si>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</si>
  <si>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</si>
  <si>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</si>
  <si>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</si>
  <si>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</si>
  <si>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</si>
  <si>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</si>
  <si>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</si>
  <si>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</si>
  <si>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</si>
  <si>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</si>
  <si>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</si>
  <si>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</si>
  <si>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</si>
  <si>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</si>
  <si>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</si>
  <si>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</si>
  <si>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</si>
  <si>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</si>
  <si>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</si>
  <si>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</si>
  <si>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</si>
  <si>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</si>
  <si>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</si>
  <si>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</si>
  <si>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</si>
  <si>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</si>
  <si>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</si>
  <si>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</si>
  <si>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</si>
  <si>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</si>
  <si>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</si>
  <si>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</si>
  <si>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</si>
  <si>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</si>
  <si>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</si>
  <si>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</si>
  <si>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</si>
  <si>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</si>
  <si>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</si>
  <si>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</si>
  <si>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</si>
  <si>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</si>
  <si>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</si>
  <si>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</si>
  <si>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</si>
  <si>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</si>
  <si>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</si>
  <si>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</si>
  <si>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</si>
  <si>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</si>
  <si>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</si>
  <si>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</si>
  <si>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</si>
  <si>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</si>
  <si>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</si>
  <si>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</si>
  <si>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</si>
  <si>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</si>
  <si>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</si>
  <si>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</si>
  <si>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</si>
  <si>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</si>
  <si>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</si>
  <si>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</si>
  <si>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</si>
  <si>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</si>
  <si>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</si>
  <si>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</si>
  <si>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</si>
  <si>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</si>
  <si>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</si>
  <si>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</si>
  <si>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</si>
  <si>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</si>
  <si>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</si>
  <si>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</si>
  <si>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</si>
  <si>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</si>
  <si>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</si>
  <si>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</si>
  <si>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</si>
  <si>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</si>
  <si>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</si>
  <si>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</si>
  <si>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</si>
  <si>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</si>
  <si>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</si>
  <si>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</si>
  <si>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</si>
  <si>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</si>
  <si>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</si>
  <si>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</si>
  <si>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</si>
  <si>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</si>
  <si>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</si>
  <si>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</si>
  <si>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</si>
  <si>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</si>
  <si>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</si>
  <si>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</si>
  <si>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</si>
  <si>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</si>
  <si>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</si>
  <si>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</si>
  <si>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</si>
  <si>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</si>
  <si>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</si>
  <si>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</si>
  <si>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</si>
  <si>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</si>
  <si>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</si>
  <si>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</si>
  <si>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</si>
  <si>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</si>
  <si>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</si>
  <si>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</si>
  <si>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</si>
  <si>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</si>
  <si>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</si>
  <si>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</si>
  <si>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</si>
  <si>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</si>
  <si>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</si>
  <si>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</si>
  <si>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</si>
  <si>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</si>
  <si>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</si>
  <si>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</si>
  <si>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</si>
  <si>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</si>
  <si>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</si>
  <si>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</si>
  <si>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</si>
  <si>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</si>
  <si>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</si>
  <si>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</si>
  <si>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</si>
  <si>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</si>
  <si>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</si>
  <si>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</si>
  <si>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</si>
  <si>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</si>
  <si>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</si>
  <si>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</si>
  <si>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</si>
  <si>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</si>
  <si>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</si>
  <si>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</si>
  <si>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</si>
  <si>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</si>
  <si>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</si>
  <si>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</si>
  <si>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</si>
  <si>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</si>
  <si>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</si>
  <si>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</si>
  <si>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</si>
  <si>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</si>
  <si>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</si>
  <si>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</si>
  <si>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</si>
  <si>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</si>
  <si>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</si>
  <si>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</si>
  <si>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</si>
  <si>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</si>
  <si>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</si>
  <si>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</si>
  <si>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</si>
  <si>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</si>
  <si>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</si>
  <si>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</si>
  <si>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</si>
  <si>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</si>
  <si>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</si>
  <si>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</si>
  <si>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</si>
  <si>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</si>
  <si>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</si>
  <si>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</si>
  <si>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</si>
  <si>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</si>
  <si>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</si>
  <si>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</si>
  <si>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</si>
  <si>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</si>
  <si>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</si>
  <si>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</si>
  <si>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</si>
  <si>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</si>
  <si>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</si>
  <si>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</si>
  <si>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</si>
  <si>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</si>
  <si>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</si>
  <si>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</si>
  <si>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</si>
  <si>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</si>
  <si>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</si>
  <si>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</si>
  <si>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</si>
  <si>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</si>
  <si>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</si>
  <si>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</si>
  <si>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</si>
  <si>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</si>
  <si>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</si>
  <si>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</si>
  <si>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</si>
  <si>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</si>
  <si>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</si>
  <si>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</si>
  <si>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</si>
  <si>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</si>
  <si>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</si>
  <si>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</si>
  <si>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</si>
  <si>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</si>
  <si>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</si>
  <si>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</si>
  <si>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</si>
  <si>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</si>
  <si>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</si>
  <si>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</si>
  <si>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</si>
  <si>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</si>
  <si>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</si>
  <si>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</si>
  <si>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</si>
  <si>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</si>
  <si>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</si>
  <si>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</si>
  <si>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</si>
  <si>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</si>
  <si>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</si>
  <si>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</si>
  <si>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</si>
  <si>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</si>
  <si>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</si>
  <si>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</si>
  <si>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</si>
  <si>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</si>
  <si>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</si>
  <si>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</si>
  <si>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</si>
  <si>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</si>
  <si>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</si>
  <si>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</si>
  <si>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</si>
  <si>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</si>
  <si>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</si>
  <si>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</si>
  <si>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</si>
  <si>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</si>
  <si>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</si>
  <si>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</si>
  <si>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</si>
  <si>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</si>
  <si>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</si>
  <si>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</si>
  <si>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</si>
  <si>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</si>
  <si>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</si>
  <si>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</si>
  <si>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</si>
  <si>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</si>
  <si>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</si>
  <si>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</si>
  <si>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</si>
  <si>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</si>
  <si>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</si>
  <si>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</si>
  <si>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</si>
  <si>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</si>
  <si>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</si>
  <si>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</si>
  <si>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</si>
  <si>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</si>
  <si>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</si>
  <si>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</si>
  <si>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</si>
  <si>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</si>
  <si>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</si>
  <si>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</si>
  <si>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</si>
  <si>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</si>
  <si>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</si>
  <si>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</si>
  <si>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</si>
  <si>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</si>
  <si>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</si>
  <si>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</si>
  <si>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</si>
  <si>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</si>
  <si>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</si>
  <si>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</si>
  <si>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</si>
  <si>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</si>
  <si>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</si>
  <si>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</si>
  <si>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</si>
  <si>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</si>
  <si>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</si>
  <si>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</si>
  <si>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</si>
  <si>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</si>
  <si>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</si>
  <si>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</si>
  <si>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</si>
  <si>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</si>
  <si>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</si>
  <si>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</si>
  <si>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</si>
  <si>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</si>
  <si>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</si>
  <si>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</si>
  <si>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</si>
  <si>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</si>
  <si>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</si>
  <si>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</si>
  <si>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</si>
  <si>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</si>
  <si>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</si>
  <si>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</si>
  <si>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</si>
  <si>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</si>
  <si>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</si>
  <si>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</si>
  <si>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</si>
  <si>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</si>
  <si>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</si>
  <si>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</si>
  <si>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</si>
  <si>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</si>
  <si>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</si>
  <si>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</si>
  <si>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</si>
  <si>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</si>
  <si>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</si>
  <si>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</si>
  <si>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</si>
  <si>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</si>
  <si>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</si>
  <si>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</si>
  <si>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</si>
  <si>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</si>
  <si>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</si>
  <si>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</si>
  <si>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</si>
  <si>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</si>
  <si>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</si>
  <si>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</si>
  <si>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</si>
  <si>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</si>
  <si>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</si>
  <si>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</si>
  <si>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</si>
  <si>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</si>
  <si>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</si>
  <si>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</si>
  <si>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</si>
  <si>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</si>
  <si>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</si>
  <si>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</si>
  <si>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</si>
  <si>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</si>
  <si>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</si>
  <si>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</si>
  <si>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</si>
  <si>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</si>
  <si>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</si>
  <si>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</si>
  <si>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</si>
  <si>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</si>
  <si>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</si>
  <si>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</si>
  <si>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</si>
  <si>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</si>
  <si>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</si>
  <si>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</si>
  <si>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</si>
  <si>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</si>
  <si>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</si>
  <si>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</si>
  <si>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</si>
  <si>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</si>
  <si>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</si>
  <si>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</si>
  <si>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</si>
  <si>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</si>
  <si>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</si>
  <si>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</si>
  <si>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</si>
  <si>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</si>
  <si>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</si>
  <si>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</si>
  <si>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</si>
  <si>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</si>
  <si>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</si>
  <si>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</si>
  <si>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</si>
  <si>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</si>
  <si>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</si>
  <si>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</si>
  <si>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</si>
  <si>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</si>
  <si>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</si>
  <si>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</si>
  <si>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</si>
  <si>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</si>
  <si>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</si>
  <si>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</si>
  <si>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</si>
  <si>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</si>
  <si>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</si>
  <si>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</si>
  <si>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</si>
  <si>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</si>
  <si>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</si>
  <si>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</si>
  <si>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</si>
  <si>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</si>
  <si>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</si>
  <si>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</si>
  <si>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</si>
  <si>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</si>
  <si>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</si>
  <si>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</si>
  <si>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</si>
  <si>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</si>
  <si>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</si>
  <si>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</si>
  <si>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</si>
  <si>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</si>
  <si>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</si>
  <si>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</si>
  <si>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</si>
  <si>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</si>
  <si>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</si>
  <si>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</si>
  <si>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</si>
  <si>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</si>
  <si>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</si>
  <si>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</si>
  <si>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</si>
  <si>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</si>
  <si>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</si>
  <si>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</si>
  <si>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</si>
  <si>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</si>
  <si>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</si>
  <si>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</si>
  <si>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</si>
  <si>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</si>
  <si>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</si>
  <si>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</si>
  <si>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</si>
  <si>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</si>
  <si>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</si>
  <si>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</si>
  <si>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</si>
  <si>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</si>
  <si>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</si>
  <si>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</si>
  <si>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</si>
  <si>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</si>
  <si>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</si>
  <si>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</si>
  <si>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</si>
  <si>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</si>
  <si>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</si>
  <si>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</si>
  <si>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</si>
  <si>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</si>
  <si>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</si>
  <si>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</si>
  <si>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</si>
  <si>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</si>
  <si>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</si>
  <si>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</si>
  <si>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</si>
  <si>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</si>
  <si>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</si>
  <si>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</si>
  <si>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</si>
  <si>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</si>
  <si>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</si>
  <si>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</si>
  <si>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</si>
  <si>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</si>
  <si>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</si>
  <si>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</si>
  <si>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</si>
  <si>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</si>
  <si>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</si>
  <si>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</si>
  <si>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</si>
  <si>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</si>
  <si>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</si>
  <si>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</si>
  <si>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</si>
  <si>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</si>
  <si>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</si>
  <si>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</si>
  <si>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</si>
  <si>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</si>
  <si>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</si>
  <si>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</si>
  <si>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</si>
  <si>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</si>
  <si>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</si>
  <si>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</si>
  <si>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</si>
  <si>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</si>
  <si>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</si>
  <si>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</si>
  <si>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</si>
  <si>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</si>
  <si>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</si>
  <si>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</si>
  <si>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</si>
  <si>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</si>
  <si>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</si>
  <si>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</si>
  <si>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</si>
  <si>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</si>
  <si>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</si>
  <si>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</si>
  <si>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</si>
  <si>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</si>
  <si>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</si>
  <si>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</si>
  <si>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</si>
  <si>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</si>
  <si>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</si>
  <si>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</si>
  <si>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</si>
  <si>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</si>
  <si>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</si>
  <si>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</si>
  <si>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</si>
  <si>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</si>
  <si>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</si>
  <si>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</si>
  <si>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</si>
  <si>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</si>
  <si>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</si>
  <si>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</si>
  <si>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</si>
  <si>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</si>
  <si>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</si>
  <si>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</si>
  <si>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</si>
  <si>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</si>
  <si>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</si>
  <si>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</si>
  <si>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</si>
  <si>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</si>
  <si>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</si>
  <si>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</si>
  <si>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</si>
  <si>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</si>
  <si>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</si>
  <si>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</si>
  <si>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</si>
  <si>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</si>
  <si>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</si>
  <si>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</si>
  <si>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</si>
  <si>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</si>
  <si>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</si>
  <si>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</si>
  <si>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</si>
  <si>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</si>
  <si>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</si>
  <si>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</si>
  <si>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</si>
  <si>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</si>
  <si>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</si>
  <si>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</si>
  <si>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</si>
  <si>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</si>
  <si>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</si>
  <si>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</si>
  <si>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</si>
  <si>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</si>
  <si>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</si>
  <si>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</si>
  <si>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</si>
  <si>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</si>
  <si>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</si>
  <si>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</si>
  <si>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</si>
  <si>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</si>
  <si>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</si>
  <si>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</si>
  <si>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</si>
  <si>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</si>
  <si>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</si>
  <si>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</si>
  <si>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</si>
  <si>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</si>
  <si>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</si>
  <si>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</si>
  <si>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</si>
  <si>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</si>
  <si>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</si>
  <si>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</si>
  <si>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</si>
  <si>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</si>
  <si>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</si>
  <si>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</si>
  <si>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</si>
  <si>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</si>
  <si>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</si>
  <si>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</si>
  <si>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</si>
  <si>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</si>
  <si>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</si>
  <si>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</si>
  <si>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</si>
  <si>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</si>
  <si>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</si>
  <si>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</si>
  <si>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</si>
  <si>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</si>
  <si>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</si>
  <si>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</si>
  <si>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</si>
  <si>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</si>
  <si>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</si>
  <si>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</si>
  <si>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</si>
  <si>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</si>
  <si>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</si>
  <si>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</si>
  <si>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</si>
  <si>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</si>
  <si>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</si>
  <si>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</si>
  <si>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</si>
  <si>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</si>
  <si>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</si>
  <si>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</si>
  <si>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</si>
  <si>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</si>
  <si>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</si>
  <si>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</si>
  <si>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</si>
  <si>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</si>
  <si>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</si>
  <si>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</si>
  <si>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</si>
  <si>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</si>
  <si>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</si>
  <si>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</si>
  <si>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</si>
  <si>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</si>
  <si>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</si>
  <si>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</si>
  <si>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</si>
  <si>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</si>
  <si>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</si>
  <si>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</si>
  <si>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</si>
  <si>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</si>
  <si>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</si>
  <si>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</si>
  <si>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</si>
  <si>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</si>
  <si>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</si>
  <si>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</si>
  <si>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</si>
  <si>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</si>
  <si>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</si>
  <si>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</si>
  <si>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</si>
  <si>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</si>
  <si>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</si>
  <si>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</si>
  <si>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</si>
  <si>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</si>
  <si>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</si>
  <si>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</si>
  <si>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</si>
  <si>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</si>
  <si>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</si>
  <si>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</si>
  <si>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</si>
  <si>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</si>
  <si>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</si>
  <si>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</si>
  <si>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</si>
  <si>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</si>
  <si>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</si>
  <si>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</si>
  <si>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</si>
  <si>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</si>
  <si>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</si>
  <si>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</si>
  <si>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</si>
  <si>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</si>
  <si>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</si>
  <si>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</si>
  <si>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</si>
  <si>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</si>
  <si>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</si>
  <si>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</si>
  <si>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</si>
  <si>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</si>
  <si>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</si>
  <si>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</si>
  <si>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</si>
  <si>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</si>
  <si>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</si>
  <si>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</si>
  <si>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</si>
  <si>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</si>
  <si>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</si>
  <si>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</si>
  <si>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</si>
  <si>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</si>
  <si>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</si>
  <si>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</si>
  <si>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</si>
  <si>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</si>
  <si>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</si>
  <si>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</si>
  <si>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</si>
  <si>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</si>
  <si>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</si>
  <si>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</si>
  <si>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</si>
  <si>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</si>
  <si>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</si>
  <si>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</si>
  <si>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</si>
  <si>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</si>
  <si>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</si>
  <si>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</si>
  <si>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</si>
  <si>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</si>
  <si>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</si>
  <si>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</si>
  <si>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</si>
  <si>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</si>
  <si>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</si>
  <si>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</si>
  <si>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</si>
  <si>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</si>
  <si>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</si>
  <si>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</si>
  <si>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</si>
  <si>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</si>
  <si>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</si>
  <si>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</si>
  <si>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</si>
  <si>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</si>
  <si>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</si>
  <si>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</si>
  <si>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</si>
  <si>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</si>
  <si>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</si>
  <si>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</si>
  <si>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</si>
  <si>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</si>
  <si>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</si>
  <si>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</si>
  <si>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</si>
  <si>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</si>
  <si>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</si>
  <si>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</si>
  <si>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</si>
  <si>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</si>
  <si>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</si>
  <si>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</si>
  <si>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</si>
  <si>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</si>
  <si>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</si>
  <si>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</si>
  <si>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</si>
  <si>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</si>
  <si>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</si>
  <si>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</si>
  <si>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</si>
  <si>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</si>
  <si>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</si>
  <si>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</si>
  <si>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</si>
  <si>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</si>
  <si>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</si>
  <si>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</si>
  <si>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</si>
  <si>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</si>
  <si>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</si>
  <si>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</si>
  <si>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</si>
  <si>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</si>
  <si>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</si>
  <si>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</si>
  <si>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</si>
  <si>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</si>
  <si>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</si>
  <si>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</si>
  <si>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</si>
  <si>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</si>
  <si>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</si>
  <si>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</si>
  <si>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</si>
  <si>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</si>
  <si>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</si>
  <si>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</si>
  <si>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</si>
  <si>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</si>
  <si>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</si>
  <si>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</si>
  <si>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</si>
  <si>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</si>
  <si>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</si>
  <si>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</si>
  <si>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</si>
  <si>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</si>
  <si>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</si>
  <si>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</si>
  <si>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</si>
  <si>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</si>
  <si>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</si>
  <si>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</si>
  <si>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</si>
  <si>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</si>
  <si>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</si>
  <si>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</si>
  <si>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</si>
  <si>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</si>
  <si>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</si>
  <si>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</si>
  <si>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</si>
  <si>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</si>
  <si>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</si>
  <si>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</si>
  <si>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</si>
  <si>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</si>
  <si>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</si>
  <si>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</si>
  <si>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</si>
  <si>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</si>
  <si>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</si>
  <si>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</si>
  <si>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</si>
  <si>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</si>
  <si>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</si>
  <si>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</si>
  <si>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</si>
  <si>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</si>
  <si>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</si>
  <si>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</si>
  <si>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</si>
  <si>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</si>
  <si>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</si>
  <si>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</si>
  <si>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</si>
  <si>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</si>
  <si>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</si>
  <si>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</si>
  <si>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</si>
  <si>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</si>
  <si>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</si>
  <si>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</si>
  <si>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</si>
  <si>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</si>
  <si>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</si>
  <si>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</si>
  <si>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</si>
  <si>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</si>
  <si>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</si>
  <si>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</si>
  <si>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</si>
  <si>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</si>
  <si>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</si>
  <si>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</si>
  <si>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</si>
  <si>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</si>
  <si>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</si>
  <si>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</si>
  <si>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</si>
  <si>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</si>
  <si>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</si>
  <si>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</si>
  <si>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</si>
  <si>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</si>
  <si>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</si>
  <si>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</si>
  <si>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</si>
  <si>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</si>
  <si>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</si>
  <si>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</si>
  <si>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</si>
  <si>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</si>
  <si>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</si>
  <si>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</si>
  <si>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</si>
  <si>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</si>
  <si>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</si>
  <si>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</si>
  <si>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</si>
  <si>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</si>
  <si>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</si>
  <si>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</si>
  <si>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</si>
  <si>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</si>
  <si>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</si>
  <si>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</si>
  <si>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</si>
  <si>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</si>
  <si>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</si>
  <si>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</si>
  <si>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</si>
  <si>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</si>
  <si>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</si>
  <si>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</si>
  <si>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</si>
  <si>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</si>
  <si>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</si>
  <si>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</si>
  <si>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</si>
  <si>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</si>
  <si>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</si>
  <si>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</si>
  <si>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</si>
  <si>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</si>
  <si>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</si>
  <si>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</si>
  <si>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</si>
  <si>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</si>
  <si>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</si>
  <si>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</si>
  <si>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</si>
  <si>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</si>
  <si>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</si>
  <si>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</si>
  <si>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</si>
  <si>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</si>
  <si>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</si>
  <si>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</si>
  <si>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</si>
  <si>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</si>
  <si>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</si>
  <si>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</si>
  <si>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</si>
  <si>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</si>
  <si>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</si>
  <si>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</si>
  <si>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</si>
  <si>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</si>
  <si>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</si>
  <si>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</si>
  <si>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</si>
  <si>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</si>
  <si>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</si>
  <si>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</si>
  <si>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</si>
  <si>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</si>
  <si>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</si>
  <si>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</si>
  <si>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</si>
  <si>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</si>
  <si>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</si>
  <si>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</si>
  <si>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</si>
  <si>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</si>
  <si>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</si>
  <si>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</si>
  <si>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</si>
  <si>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</si>
  <si>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</si>
  <si>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</si>
  <si>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</si>
  <si>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</si>
  <si>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</si>
  <si>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</si>
  <si>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</si>
  <si>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</si>
  <si>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</si>
  <si>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</si>
  <si>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</si>
  <si>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</si>
  <si>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</si>
  <si>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</si>
  <si>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</si>
  <si>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</si>
  <si>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</si>
  <si>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</si>
  <si>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</si>
  <si>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</si>
  <si>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</si>
  <si>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</si>
  <si>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</si>
  <si>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</si>
  <si>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</si>
  <si>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</si>
  <si>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</si>
  <si>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</si>
  <si>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</si>
  <si>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</si>
  <si>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</si>
  <si>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</si>
  <si>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</si>
  <si>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</si>
  <si>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</si>
  <si>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</si>
  <si>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</si>
  <si>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</si>
  <si>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</si>
  <si>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</si>
  <si>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</si>
  <si>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</si>
  <si>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</si>
  <si>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</si>
  <si>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</si>
  <si>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</si>
  <si>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</si>
  <si>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</si>
  <si>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</si>
  <si>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</si>
  <si>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</si>
  <si>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</si>
  <si>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</si>
  <si>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</si>
  <si>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</si>
  <si>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</si>
  <si>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</si>
  <si>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</si>
  <si>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</si>
  <si>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</si>
  <si>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</si>
  <si>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</si>
  <si>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</si>
  <si>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</si>
  <si>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</si>
  <si>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</si>
  <si>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</si>
  <si>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</si>
  <si>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</si>
  <si>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</si>
  <si>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</si>
  <si>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</si>
  <si>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</si>
  <si>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</si>
  <si>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</si>
  <si>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</si>
  <si>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</si>
  <si>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</si>
  <si>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</si>
  <si>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</si>
  <si>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</si>
  <si>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</si>
  <si>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</si>
  <si>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</si>
  <si>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</si>
  <si>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</si>
  <si>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</si>
  <si>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</si>
  <si>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</si>
  <si>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</si>
  <si>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</si>
  <si>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</si>
  <si>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</si>
  <si>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</si>
  <si>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</si>
  <si>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</si>
  <si>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</si>
  <si>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</si>
  <si>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</si>
  <si>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</si>
  <si>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</si>
  <si>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</si>
  <si>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</si>
  <si>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</si>
  <si>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</si>
  <si>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</si>
  <si>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</si>
  <si>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</si>
  <si>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</si>
  <si>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</si>
  <si>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</si>
  <si>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</si>
  <si>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</si>
  <si>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</si>
  <si>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</si>
  <si>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</si>
  <si>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</si>
  <si>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</si>
  <si>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</si>
  <si>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</si>
  <si>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</si>
  <si>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</si>
  <si>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</si>
  <si>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</si>
  <si>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</si>
  <si>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</si>
  <si>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</si>
  <si>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</si>
  <si>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</si>
  <si>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</si>
  <si>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</si>
  <si>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</si>
  <si>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</si>
  <si>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</si>
  <si>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</si>
  <si>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</si>
  <si>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</si>
  <si>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</si>
  <si>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</si>
  <si>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</si>
  <si>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</si>
  <si>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</si>
  <si>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</si>
  <si>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</si>
  <si>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</si>
  <si>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</si>
  <si>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</si>
  <si>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</si>
  <si>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</si>
  <si>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</si>
  <si>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</si>
  <si>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</si>
  <si>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</si>
  <si>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</si>
  <si>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</si>
  <si>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</si>
  <si>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</si>
  <si>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</si>
  <si>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</si>
  <si>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</si>
  <si>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</si>
  <si>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</si>
  <si>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</si>
  <si>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</si>
  <si>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</si>
  <si>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</si>
  <si>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</si>
  <si>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</si>
  <si>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</si>
  <si>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</si>
  <si>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</si>
  <si>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</si>
  <si>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</si>
  <si>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</si>
  <si>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</si>
  <si>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</si>
  <si>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</si>
  <si>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</si>
  <si>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</si>
  <si>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</si>
  <si>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</si>
  <si>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</si>
  <si>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</si>
  <si>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</si>
  <si>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</si>
  <si>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</si>
  <si>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</si>
  <si>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</si>
  <si>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</si>
  <si>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</si>
  <si>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</si>
  <si>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</si>
  <si>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</si>
  <si>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</si>
  <si>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</si>
  <si>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</si>
  <si>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</si>
  <si>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</si>
  <si>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</si>
  <si>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</si>
  <si>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</si>
  <si>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</si>
  <si>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</si>
  <si>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</si>
  <si>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</si>
  <si>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</si>
  <si>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</si>
  <si>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</si>
  <si>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</si>
  <si>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</si>
  <si>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</si>
  <si>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</si>
  <si>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</si>
  <si>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</si>
  <si>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</si>
  <si>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</si>
  <si>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</si>
  <si>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</si>
  <si>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</si>
  <si>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</si>
  <si>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</si>
  <si>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</si>
  <si>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</si>
  <si>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</si>
  <si>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</si>
  <si>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</si>
  <si>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</si>
  <si>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</si>
  <si>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</si>
  <si>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</si>
  <si>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</si>
  <si>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</si>
  <si>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</si>
  <si>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</si>
  <si>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</si>
  <si>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</si>
  <si>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</si>
  <si>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</si>
  <si>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</si>
  <si>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</si>
  <si>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</si>
  <si>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</si>
  <si>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</si>
  <si>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</si>
  <si>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</si>
  <si>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</si>
  <si>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</si>
  <si>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</si>
  <si>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</si>
  <si>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</si>
  <si>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</si>
  <si>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</si>
  <si>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</si>
  <si>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</si>
  <si>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</si>
  <si>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</si>
  <si>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</si>
  <si>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</si>
  <si>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</si>
  <si>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</si>
  <si>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</si>
  <si>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</si>
  <si>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</si>
  <si>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</si>
  <si>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</si>
  <si>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</si>
  <si>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</si>
  <si>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</si>
  <si>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</si>
  <si>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</si>
  <si>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</si>
  <si>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</si>
  <si>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</si>
  <si>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</si>
  <si>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</si>
  <si>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</si>
  <si>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</si>
  <si>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</si>
  <si>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</si>
  <si>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</si>
  <si>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</si>
  <si>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</si>
  <si>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</si>
  <si>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</si>
  <si>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</si>
  <si>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</si>
  <si>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</si>
  <si>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</si>
  <si>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</si>
  <si>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</si>
  <si>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</si>
  <si>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</si>
  <si>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</si>
  <si>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</si>
  <si>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</si>
  <si>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</si>
  <si>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</si>
  <si>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</si>
  <si>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</si>
  <si>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</si>
  <si>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</si>
  <si>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</si>
  <si>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</si>
  <si>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</si>
  <si>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</si>
  <si>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</si>
  <si>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</si>
  <si>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</si>
  <si>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</si>
  <si>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</si>
  <si>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</si>
  <si>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</si>
  <si>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</si>
  <si>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</si>
  <si>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</si>
  <si>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</si>
  <si>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</si>
  <si>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</si>
  <si>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</si>
  <si>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</si>
  <si>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</si>
  <si>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</si>
  <si>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</si>
  <si>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</si>
  <si>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</si>
  <si>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</si>
  <si>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</si>
  <si>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</si>
  <si>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</si>
  <si>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</si>
  <si>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</si>
  <si>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</si>
  <si>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</si>
  <si>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</si>
  <si>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</si>
  <si>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</si>
  <si>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</si>
  <si>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</si>
  <si>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</si>
  <si>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</si>
  <si>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</si>
  <si>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</si>
  <si>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</si>
  <si>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</si>
  <si>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</si>
  <si>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</si>
  <si>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</si>
  <si>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</si>
  <si>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</si>
  <si>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</si>
  <si>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</si>
  <si>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</si>
  <si>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</si>
  <si>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</si>
  <si>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</si>
  <si>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</si>
  <si>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</si>
  <si>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</si>
  <si>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</si>
  <si>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</si>
  <si>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</si>
  <si>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</si>
  <si>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</si>
  <si>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</si>
  <si>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</si>
  <si>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</si>
  <si>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</si>
  <si>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</si>
  <si>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</si>
  <si>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</si>
  <si>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</si>
  <si>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</si>
  <si>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</si>
  <si>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</si>
  <si>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</si>
  <si>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</si>
  <si>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</si>
  <si>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</si>
  <si>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</si>
  <si>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</si>
  <si>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</si>
  <si>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</si>
  <si>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</si>
  <si>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</si>
  <si>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</si>
  <si>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</si>
  <si>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</si>
  <si>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</si>
  <si>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</si>
  <si>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</si>
  <si>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</si>
  <si>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</si>
  <si>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</si>
  <si>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</si>
  <si>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</si>
  <si>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</si>
  <si>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</si>
  <si>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</si>
  <si>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</si>
  <si>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</si>
  <si>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</si>
  <si>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</si>
  <si>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</si>
  <si>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</si>
  <si>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</si>
  <si>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</si>
  <si>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</si>
  <si>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</si>
  <si>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</si>
  <si>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</si>
  <si>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</si>
  <si>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</si>
  <si>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</si>
  <si>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</si>
  <si>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</si>
  <si>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</si>
  <si>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</si>
  <si>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</si>
  <si>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</si>
  <si>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</si>
  <si>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</si>
  <si>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</si>
  <si>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</si>
  <si>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</si>
  <si>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</si>
  <si>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</si>
  <si>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</si>
  <si>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</si>
  <si>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</si>
  <si>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</si>
  <si>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</si>
  <si>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</si>
  <si>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</si>
  <si>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</si>
  <si>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</si>
  <si>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</si>
  <si>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</si>
  <si>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</si>
  <si>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</si>
  <si>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</si>
  <si>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</si>
  <si>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</si>
  <si>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</si>
  <si>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</si>
  <si>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</si>
  <si>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</si>
  <si>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</si>
  <si>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</si>
  <si>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</si>
  <si>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</si>
  <si>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</si>
  <si>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</si>
  <si>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</si>
  <si>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</si>
  <si>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</si>
  <si>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</si>
  <si>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</si>
  <si>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</si>
  <si>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</si>
  <si>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</si>
  <si>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</si>
  <si>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</si>
  <si>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</si>
  <si>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</si>
  <si>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</si>
  <si>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</si>
  <si>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</si>
  <si>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</si>
  <si>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</si>
  <si>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</si>
  <si>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</si>
  <si>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</si>
  <si>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</si>
  <si>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</si>
  <si>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</si>
  <si>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</si>
  <si>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</si>
  <si>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</si>
  <si>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</si>
  <si>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</si>
  <si>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</si>
  <si>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</si>
  <si>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</si>
  <si>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</si>
  <si>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</si>
  <si>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</si>
  <si>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</si>
  <si>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</si>
  <si>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</si>
  <si>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</si>
  <si>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</si>
  <si>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</si>
  <si>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</si>
  <si>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</si>
  <si>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</si>
  <si>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</si>
  <si>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</si>
  <si>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</si>
  <si>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</si>
  <si>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</si>
  <si>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</si>
  <si>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</si>
  <si>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</si>
  <si>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</si>
  <si>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</si>
  <si>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</si>
  <si>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</si>
  <si>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</si>
  <si>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</si>
  <si>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</si>
  <si>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</si>
  <si>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</si>
  <si>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</si>
  <si>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</si>
  <si>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</si>
  <si>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</si>
  <si>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</si>
  <si>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</si>
  <si>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</si>
  <si>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</si>
  <si>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</si>
  <si>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</si>
  <si>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</si>
  <si>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</si>
  <si>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</si>
  <si>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</si>
  <si>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</si>
  <si>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</si>
  <si>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</si>
  <si>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</si>
  <si>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</si>
  <si>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</si>
  <si>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</si>
  <si>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</si>
  <si>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</si>
  <si>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</si>
  <si>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</si>
  <si>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</si>
  <si>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</si>
  <si>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</si>
  <si>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</si>
  <si>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</si>
  <si>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</si>
  <si>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</si>
  <si>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</si>
  <si>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</si>
  <si>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</si>
  <si>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</si>
  <si>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</si>
  <si>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</si>
  <si>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</si>
  <si>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</si>
  <si>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</si>
  <si>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</si>
  <si>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</si>
  <si>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</si>
  <si>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</si>
  <si>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</si>
  <si>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</si>
  <si>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</si>
  <si>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</si>
  <si>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</si>
  <si>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</si>
  <si>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</si>
  <si>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</si>
  <si>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</si>
  <si>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</si>
  <si>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</si>
  <si>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</si>
  <si>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</si>
  <si>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</si>
  <si>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</si>
  <si>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</si>
  <si>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</si>
  <si>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</si>
  <si>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</si>
  <si>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</si>
  <si>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</si>
  <si>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</si>
  <si>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</si>
  <si>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</si>
  <si>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</si>
  <si>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</si>
  <si>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</si>
  <si>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</si>
  <si>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</si>
  <si>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</si>
  <si>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</si>
  <si>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</si>
  <si>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</si>
  <si>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</si>
  <si>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</si>
  <si>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</si>
  <si>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</si>
  <si>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</si>
  <si>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</si>
  <si>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</si>
  <si>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</si>
  <si>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</si>
  <si>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</si>
  <si>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</si>
  <si>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</si>
  <si>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</si>
  <si>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</si>
  <si>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</si>
  <si>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</si>
  <si>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</si>
  <si>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</si>
  <si>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</si>
  <si>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</si>
  <si>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</si>
  <si>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</si>
  <si>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</si>
  <si>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</si>
  <si>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</si>
  <si>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</si>
  <si>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</si>
  <si>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</si>
  <si>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</si>
  <si>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</si>
  <si>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</si>
  <si>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</si>
  <si>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</si>
  <si>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</si>
  <si>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</si>
  <si>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</si>
  <si>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</si>
  <si>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</si>
  <si>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</si>
  <si>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</si>
  <si>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</si>
  <si>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</si>
  <si>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</si>
  <si>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</si>
  <si>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</si>
  <si>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</si>
  <si>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</si>
  <si>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</si>
  <si>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</si>
  <si>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</si>
  <si>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</si>
  <si>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</si>
  <si>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</si>
  <si>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</si>
  <si>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</si>
  <si>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</si>
  <si>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</si>
  <si>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</si>
  <si>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</si>
  <si>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</si>
  <si>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</si>
  <si>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</si>
  <si>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</si>
  <si>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</si>
  <si>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</si>
  <si>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</si>
  <si>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</si>
  <si>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</si>
  <si>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</si>
  <si>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</si>
  <si>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</si>
  <si>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</si>
  <si>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</si>
  <si>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</si>
  <si>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</si>
  <si>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</si>
  <si>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</si>
  <si>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</si>
  <si>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</si>
  <si>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</si>
  <si>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</si>
  <si>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</si>
  <si>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</si>
  <si>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</si>
  <si>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</si>
  <si>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</si>
  <si>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</si>
  <si>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</si>
  <si>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</si>
  <si>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</si>
  <si>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</si>
  <si>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</si>
  <si>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</si>
  <si>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</si>
  <si>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</si>
  <si>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</si>
  <si>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</si>
  <si>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</si>
  <si>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</si>
  <si>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</si>
  <si>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</si>
  <si>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</si>
  <si>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</si>
  <si>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</si>
  <si>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</si>
  <si>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</si>
  <si>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</si>
  <si>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</si>
  <si>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</si>
  <si>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</si>
  <si>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</si>
  <si>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</si>
  <si>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</si>
  <si>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</si>
  <si>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</si>
  <si>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</si>
  <si>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</si>
  <si>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</si>
  <si>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</si>
  <si>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</si>
  <si>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</si>
  <si>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</si>
  <si>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</si>
  <si>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</si>
  <si>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</si>
  <si>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</si>
  <si>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</si>
  <si>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</si>
  <si>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</si>
  <si>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</si>
  <si>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</si>
  <si>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</si>
  <si>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</si>
  <si>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</si>
  <si>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</si>
  <si>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</si>
  <si>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</si>
  <si>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</si>
  <si>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</si>
  <si>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</si>
  <si>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</si>
  <si>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</si>
  <si>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</si>
  <si>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</si>
  <si>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</si>
  <si>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</si>
  <si>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</si>
  <si>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</si>
  <si>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</si>
  <si>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</si>
  <si>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</si>
  <si>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</si>
  <si>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</si>
  <si>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</si>
  <si>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</si>
  <si>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</si>
  <si>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</si>
  <si>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</si>
  <si>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</si>
  <si>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</si>
  <si>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</si>
  <si>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</si>
  <si>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</si>
  <si>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</si>
  <si>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</si>
  <si>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</si>
  <si>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</si>
  <si>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</si>
  <si>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</si>
  <si>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</si>
  <si>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</si>
  <si>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</si>
  <si>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</si>
  <si>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</si>
  <si>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</si>
  <si>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</si>
  <si>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</si>
  <si>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</si>
  <si>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</si>
  <si>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</si>
  <si>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</si>
  <si>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</si>
  <si>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</si>
  <si>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</si>
  <si>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</si>
  <si>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</si>
  <si>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</si>
  <si>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</si>
  <si>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</si>
  <si>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</si>
  <si>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</si>
  <si>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</si>
  <si>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</si>
  <si>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</si>
  <si>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</si>
  <si>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</si>
  <si>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</si>
  <si>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</si>
  <si>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</si>
  <si>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</si>
  <si>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</si>
  <si>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</si>
  <si>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</si>
  <si>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</si>
  <si>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</si>
  <si>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</si>
  <si>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</si>
  <si>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</si>
  <si>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</si>
  <si>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</si>
  <si>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</si>
  <si>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</si>
  <si>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</si>
  <si>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</si>
  <si>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</si>
  <si>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</si>
  <si>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</si>
  <si>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</si>
  <si>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</si>
  <si>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</si>
  <si>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</si>
  <si>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</si>
  <si>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</si>
  <si>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</si>
  <si>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</si>
  <si>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</si>
  <si>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</si>
  <si>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</si>
  <si>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</si>
  <si>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</si>
  <si>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</si>
  <si>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</si>
  <si>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</si>
  <si>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</si>
  <si>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</si>
  <si>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</si>
  <si>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</si>
  <si>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</si>
  <si>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</si>
  <si>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</si>
  <si>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</si>
  <si>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</si>
  <si>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</si>
  <si>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</si>
  <si>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</si>
  <si>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</si>
  <si>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</si>
  <si>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</si>
  <si>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</si>
  <si>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</si>
  <si>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</si>
  <si>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</si>
  <si>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</si>
  <si>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</si>
  <si>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</si>
  <si>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</si>
  <si>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</si>
  <si>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</si>
  <si>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</si>
  <si>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</si>
  <si>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</si>
  <si>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</si>
  <si>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</si>
  <si>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</si>
  <si>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</si>
  <si>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</si>
  <si>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</si>
  <si>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</si>
  <si>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</si>
  <si>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</si>
  <si>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</si>
  <si>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</si>
  <si>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</si>
  <si>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</si>
  <si>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</si>
  <si>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</si>
  <si>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</si>
  <si>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</si>
  <si>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</si>
  <si>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</si>
  <si>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</si>
  <si>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</si>
  <si>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</si>
  <si>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</si>
  <si>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</si>
  <si>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</si>
  <si>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</si>
  <si>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</si>
  <si>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</si>
  <si>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</si>
  <si>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</si>
  <si>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</si>
  <si>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</si>
  <si>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</si>
  <si>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</si>
  <si>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</si>
  <si>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</si>
  <si>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</si>
  <si>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</si>
  <si>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</si>
  <si>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</si>
  <si>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</si>
  <si>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</si>
  <si>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</si>
  <si>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</si>
  <si>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</si>
  <si>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</si>
  <si>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</si>
  <si>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</si>
  <si>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</si>
  <si>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</si>
  <si>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</si>
  <si>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</si>
  <si>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</si>
  <si>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</si>
  <si>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</si>
  <si>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</si>
  <si>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</si>
  <si>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</si>
  <si>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</si>
  <si>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</si>
  <si>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</si>
  <si>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</si>
  <si>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</si>
  <si>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</si>
  <si>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</si>
  <si>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</si>
  <si>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</si>
  <si>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</si>
  <si>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</si>
  <si>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</si>
  <si>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</si>
  <si>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</si>
  <si>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</si>
  <si>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</si>
  <si>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</si>
  <si>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</si>
  <si>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</si>
  <si>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</si>
  <si>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</si>
  <si>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</si>
  <si>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</si>
  <si>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</si>
  <si>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</si>
  <si>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</si>
  <si>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</si>
  <si>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</si>
  <si>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</si>
  <si>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</si>
  <si>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</si>
  <si>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</si>
  <si>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</si>
  <si>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</si>
  <si>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</si>
  <si>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</si>
  <si>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</si>
  <si>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</si>
  <si>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</si>
  <si>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</si>
  <si>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</si>
  <si>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</si>
  <si>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</si>
  <si>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</si>
  <si>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</si>
  <si>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</si>
  <si>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</si>
  <si>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</si>
  <si>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</si>
  <si>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</si>
  <si>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</si>
  <si>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</si>
  <si>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</si>
  <si>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</si>
  <si>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</si>
  <si>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</si>
  <si>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</si>
  <si>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</si>
  <si>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</si>
  <si>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</si>
  <si>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</si>
  <si>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</si>
  <si>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</si>
  <si>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</si>
  <si>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</si>
  <si>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</si>
  <si>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</si>
  <si>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</si>
  <si>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</si>
  <si>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</si>
  <si>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</si>
  <si>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</si>
  <si>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</si>
  <si>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</si>
  <si>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</si>
  <si>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</si>
  <si>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</si>
  <si>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</si>
  <si>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</si>
  <si>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</si>
  <si>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</si>
  <si>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</si>
  <si>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</si>
  <si>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</si>
  <si>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</si>
  <si>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</si>
  <si>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</si>
  <si>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</si>
  <si>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</si>
  <si>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</si>
  <si>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</si>
  <si>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</si>
  <si>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</si>
  <si>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</si>
  <si>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</si>
  <si>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</si>
  <si>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</si>
  <si>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</si>
  <si>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</si>
  <si>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</si>
  <si>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</si>
  <si>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</si>
  <si>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</si>
  <si>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</si>
  <si>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</si>
  <si>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</si>
  <si>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</si>
  <si>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</si>
  <si>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</si>
  <si>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</si>
  <si>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</si>
  <si>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</si>
  <si>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</si>
  <si>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</si>
  <si>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</si>
  <si>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</si>
  <si>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</si>
  <si>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</si>
  <si>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</si>
  <si>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</si>
  <si>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</si>
  <si>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</si>
  <si>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</si>
  <si>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</si>
  <si>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</si>
  <si>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</si>
  <si>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</si>
  <si>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</si>
  <si>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</si>
  <si>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</si>
  <si>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</si>
  <si>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</si>
  <si>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</si>
  <si>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</si>
  <si>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</si>
  <si>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</si>
  <si>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</si>
  <si>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</si>
  <si>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</si>
  <si>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</si>
  <si>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</si>
  <si>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</si>
  <si>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</si>
  <si>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</si>
  <si>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</si>
  <si>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</si>
  <si>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</si>
  <si>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</si>
  <si>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</si>
  <si>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</si>
  <si>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</si>
  <si>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</si>
  <si>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</si>
  <si>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</si>
  <si>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</si>
  <si>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</si>
  <si>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</si>
  <si>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</si>
  <si>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</si>
  <si>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</si>
  <si>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</si>
  <si>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</si>
  <si>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</si>
  <si>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</si>
  <si>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</si>
  <si>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</si>
  <si>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</si>
  <si>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</si>
  <si>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</si>
  <si>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</si>
  <si>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</si>
  <si>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</si>
  <si>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</si>
  <si>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</si>
  <si>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</si>
  <si>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</si>
  <si>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</si>
  <si>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</si>
  <si>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</si>
  <si>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</si>
  <si>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</si>
  <si>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</si>
  <si>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</si>
  <si>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</si>
  <si>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</si>
  <si>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</si>
  <si>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</si>
  <si>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</si>
  <si>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</si>
  <si>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</si>
  <si>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</si>
  <si>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</si>
  <si>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</si>
  <si>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</si>
  <si>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</si>
  <si>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</si>
  <si>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</si>
  <si>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</si>
  <si>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</si>
  <si>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</si>
  <si>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</si>
  <si>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</si>
  <si>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</si>
  <si>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</si>
  <si>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</si>
  <si>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</si>
  <si>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</si>
  <si>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</si>
  <si>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</si>
  <si>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</si>
  <si>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</si>
  <si>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</si>
  <si>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</si>
  <si>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</si>
  <si>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</si>
  <si>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</si>
  <si>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</si>
  <si>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</si>
  <si>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</si>
  <si>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</si>
  <si>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</si>
  <si>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</si>
  <si>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</si>
  <si>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</si>
  <si>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</si>
  <si>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</si>
  <si>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</si>
  <si>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</si>
  <si>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</si>
  <si>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</si>
  <si>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</si>
  <si>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</si>
  <si>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</si>
  <si>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</si>
  <si>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</si>
  <si>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</si>
  <si>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</si>
  <si>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</si>
  <si>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</si>
  <si>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</si>
  <si>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</si>
  <si>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</si>
  <si>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</si>
  <si>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</si>
  <si>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</si>
  <si>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</si>
  <si>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</si>
  <si>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</si>
  <si>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</si>
  <si>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</si>
  <si>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</si>
  <si>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</si>
  <si>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</si>
  <si>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</si>
  <si>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</si>
  <si>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</si>
  <si>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</si>
  <si>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</si>
  <si>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</si>
  <si>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</si>
  <si>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</si>
  <si>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</si>
  <si>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</si>
  <si>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</si>
  <si>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</si>
  <si>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</si>
  <si>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</si>
  <si>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</si>
  <si>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</si>
  <si>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</si>
  <si>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</si>
  <si>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</si>
  <si>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</si>
  <si>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</si>
  <si>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</si>
  <si>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</si>
  <si>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</si>
  <si>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</si>
  <si>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</si>
  <si>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</si>
  <si>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</si>
  <si>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</si>
  <si>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</si>
  <si>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</si>
  <si>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</si>
  <si>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</si>
  <si>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</si>
  <si>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</si>
  <si>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</si>
  <si>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</si>
  <si>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</si>
  <si>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</si>
  <si>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</si>
  <si>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</si>
  <si>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</si>
  <si>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</si>
  <si>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</si>
  <si>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</si>
  <si>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</si>
  <si>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</si>
  <si>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</si>
  <si>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</si>
  <si>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</si>
  <si>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</si>
  <si>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</si>
  <si>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</si>
  <si>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</si>
  <si>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</si>
  <si>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</si>
  <si>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</si>
  <si>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</si>
  <si>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</si>
  <si>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</si>
  <si>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</si>
  <si>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</si>
  <si>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</si>
  <si>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</si>
  <si>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</si>
  <si>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</si>
  <si>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</si>
  <si>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</si>
  <si>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</si>
  <si>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</si>
  <si>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</si>
  <si>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</si>
  <si>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</si>
  <si>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</si>
  <si>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</si>
  <si>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</si>
  <si>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</si>
  <si>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</si>
  <si>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</si>
  <si>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</si>
  <si>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</si>
  <si>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</si>
  <si>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</si>
  <si>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</si>
  <si>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</si>
  <si>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</si>
  <si>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</si>
  <si>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</si>
  <si>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</si>
  <si>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</si>
  <si>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</si>
  <si>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</si>
  <si>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</si>
  <si>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</si>
  <si>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</si>
  <si>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</si>
  <si>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</si>
  <si>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</si>
  <si>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</si>
  <si>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</si>
  <si>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</si>
  <si>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</si>
  <si>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</si>
  <si>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</si>
  <si>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</si>
  <si>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</si>
  <si>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</si>
  <si>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</si>
  <si>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</si>
  <si>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</si>
  <si>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</si>
  <si>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</si>
  <si>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</si>
  <si>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</si>
  <si>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</si>
  <si>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</si>
  <si>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</si>
  <si>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</si>
  <si>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</si>
  <si>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</si>
  <si>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</si>
  <si>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</si>
  <si>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</si>
  <si>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</si>
  <si>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</si>
  <si>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</si>
  <si>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</si>
  <si>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</si>
  <si>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</si>
  <si>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</si>
  <si>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</si>
  <si>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</si>
  <si>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</si>
  <si>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</si>
  <si>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</si>
  <si>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</si>
  <si>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</si>
  <si>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</si>
  <si>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</si>
  <si>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</si>
  <si>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</si>
  <si>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</si>
  <si>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</si>
  <si>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</si>
  <si>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</si>
  <si>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</si>
  <si>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</si>
  <si>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</si>
  <si>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</si>
  <si>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</si>
  <si>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</si>
  <si>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</si>
  <si>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</si>
  <si>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</si>
  <si>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</si>
  <si>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</si>
  <si>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</si>
  <si>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</si>
  <si>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</si>
  <si>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</si>
  <si>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</si>
  <si>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</si>
  <si>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</si>
  <si>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</si>
  <si>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</si>
  <si>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</si>
  <si>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</si>
  <si>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</si>
  <si>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</si>
  <si>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</si>
  <si>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</si>
  <si>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</si>
  <si>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</si>
  <si>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</si>
  <si>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</si>
  <si>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</si>
  <si>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</si>
  <si>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</si>
  <si>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</si>
  <si>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</si>
  <si>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</si>
  <si>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</si>
  <si>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</si>
  <si>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</si>
  <si>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</si>
  <si>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</si>
  <si>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</si>
  <si>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</si>
  <si>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</si>
  <si>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</si>
  <si>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</si>
  <si>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</si>
  <si>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</si>
  <si>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</si>
  <si>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</si>
  <si>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</si>
  <si>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</si>
  <si>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</si>
  <si>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</si>
  <si>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</si>
  <si>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</si>
  <si>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</si>
  <si>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</si>
  <si>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</si>
  <si>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</si>
  <si>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</si>
  <si>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</si>
  <si>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</si>
  <si>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</si>
  <si>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</si>
  <si>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</si>
  <si>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</si>
  <si>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</si>
  <si>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</si>
  <si>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</si>
  <si>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</si>
  <si>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</si>
  <si>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</si>
  <si>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</si>
  <si>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</si>
  <si>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</si>
  <si>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</si>
  <si>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</si>
  <si>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</si>
  <si>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</si>
  <si>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</si>
  <si>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</si>
  <si>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</si>
  <si>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</si>
  <si>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</si>
  <si>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</si>
  <si>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</si>
  <si>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</si>
  <si>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</si>
  <si>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</si>
  <si>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</si>
  <si>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</si>
  <si>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</si>
  <si>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</si>
  <si>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</si>
  <si>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</si>
  <si>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</si>
  <si>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</si>
  <si>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</si>
  <si>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</si>
  <si>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</si>
  <si>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</si>
  <si>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</si>
  <si>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</si>
  <si>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</si>
  <si>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</si>
  <si>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</si>
  <si>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</si>
  <si>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</si>
  <si>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</si>
  <si>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</si>
  <si>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</si>
  <si>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</si>
  <si>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</si>
  <si>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</si>
  <si>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</si>
  <si>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</si>
  <si>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</si>
  <si>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</si>
  <si>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</si>
  <si>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</si>
  <si>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</si>
  <si>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</si>
  <si>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</si>
  <si>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</si>
  <si>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</si>
  <si>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</si>
  <si>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</si>
  <si>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</si>
  <si>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</si>
  <si>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</si>
  <si>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</si>
  <si>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</si>
  <si>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</si>
  <si>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</si>
  <si>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</si>
  <si>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</si>
  <si>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</si>
  <si>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</si>
  <si>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</si>
  <si>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</si>
  <si>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</si>
  <si>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</si>
  <si>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</si>
  <si>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</si>
  <si>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</si>
  <si>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</si>
  <si>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</si>
  <si>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</si>
  <si>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</si>
  <si>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</si>
  <si>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</si>
  <si>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</si>
  <si>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</si>
  <si>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</si>
  <si>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</si>
  <si>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</si>
  <si>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</si>
  <si>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</si>
  <si>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</si>
  <si>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</si>
  <si>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</si>
  <si>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</si>
  <si>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</si>
  <si>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</si>
  <si>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</si>
  <si>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</si>
  <si>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</si>
  <si>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</si>
  <si>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</si>
  <si>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</si>
  <si>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</si>
  <si>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</si>
  <si>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</si>
  <si>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</si>
  <si>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</si>
  <si>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</si>
  <si>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</si>
  <si>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</si>
  <si>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</si>
  <si>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</si>
  <si>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</si>
  <si>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</si>
  <si>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</si>
  <si>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</si>
  <si>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</si>
  <si>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</si>
  <si>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</si>
  <si>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</si>
  <si>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</si>
  <si>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</si>
  <si>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</si>
  <si>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</si>
  <si>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</si>
  <si>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</si>
  <si>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</si>
  <si>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</si>
  <si>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</si>
  <si>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</si>
  <si>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</si>
  <si>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</si>
  <si>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</si>
  <si>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</si>
  <si>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</si>
  <si>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</si>
  <si>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</si>
  <si>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</si>
  <si>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</si>
  <si>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</si>
  <si>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</si>
  <si>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</si>
  <si>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</si>
  <si>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</si>
  <si>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</si>
  <si>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</si>
  <si>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</si>
  <si>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</si>
  <si>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</si>
  <si>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</si>
  <si>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</si>
  <si>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</si>
  <si>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</si>
  <si>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</si>
  <si>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</si>
  <si>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</si>
  <si>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</si>
  <si>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</si>
  <si>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</si>
  <si>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</si>
  <si>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</si>
  <si>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</si>
  <si>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</si>
  <si>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</si>
  <si>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</si>
  <si>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</si>
  <si>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</si>
  <si>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</si>
  <si>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</si>
  <si>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</si>
  <si>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</si>
  <si>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</si>
  <si>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</si>
  <si>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</si>
  <si>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</si>
  <si>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</si>
  <si>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</si>
  <si>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</si>
  <si>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</si>
  <si>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</si>
  <si>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</si>
  <si>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</si>
  <si>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</si>
  <si>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</si>
  <si>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</si>
  <si>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</si>
  <si>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</si>
  <si>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</si>
  <si>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</si>
  <si>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</si>
  <si>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</si>
  <si>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</si>
  <si>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</si>
  <si>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</si>
  <si>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</si>
  <si>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</si>
  <si>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</si>
  <si>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</si>
  <si>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</si>
  <si>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</si>
  <si>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</si>
  <si>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</si>
  <si>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</si>
  <si>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</si>
  <si>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</si>
  <si>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</si>
  <si>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</si>
  <si>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</si>
  <si>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</si>
  <si>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</si>
  <si>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</si>
  <si>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</si>
  <si>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</si>
  <si>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</si>
  <si>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</si>
  <si>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</si>
  <si>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</si>
  <si>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</si>
  <si>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</si>
  <si>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</si>
  <si>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</si>
  <si>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</si>
  <si>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</si>
  <si>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</si>
  <si>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</si>
  <si>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</si>
  <si>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</si>
  <si>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</si>
  <si>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</si>
  <si>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</si>
  <si>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</si>
  <si>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</si>
  <si>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</si>
  <si>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</si>
  <si>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</si>
  <si>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</si>
  <si>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</si>
  <si>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</si>
  <si>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</si>
  <si>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</si>
  <si>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</si>
  <si>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</si>
  <si>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</si>
  <si>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</si>
  <si>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</si>
  <si>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</si>
  <si>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</si>
  <si>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</si>
  <si>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</si>
  <si>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</si>
  <si>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</si>
  <si>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</si>
  <si>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</si>
  <si>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</si>
  <si>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</si>
  <si>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</si>
  <si>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</si>
  <si>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</si>
  <si>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</si>
  <si>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</si>
  <si>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</si>
  <si>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</si>
  <si>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</si>
  <si>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</si>
  <si>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</si>
  <si>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</si>
  <si>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</si>
  <si>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</si>
  <si>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</si>
  <si>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</si>
  <si>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</si>
  <si>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</si>
  <si>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</si>
  <si>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</si>
  <si>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</si>
  <si>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</si>
  <si>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</si>
  <si>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</si>
  <si>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</si>
  <si>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</si>
  <si>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</si>
  <si>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</si>
  <si>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</si>
  <si>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</si>
  <si>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</si>
  <si>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</si>
  <si>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</si>
  <si>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</si>
  <si>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</si>
  <si>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</si>
  <si>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</si>
  <si>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</si>
  <si>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</si>
  <si>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</si>
  <si>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</si>
  <si>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</si>
  <si>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</si>
  <si>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</si>
  <si>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</si>
  <si>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</si>
  <si>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</si>
  <si>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</si>
  <si>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</si>
  <si>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</si>
  <si>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</si>
  <si>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</si>
  <si>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</si>
  <si>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</si>
  <si>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</si>
  <si>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</si>
  <si>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</si>
  <si>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</si>
  <si>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</si>
  <si>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</si>
  <si>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</si>
  <si>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</si>
  <si>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</si>
  <si>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</si>
  <si>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</si>
  <si>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</si>
  <si>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</si>
  <si>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</si>
  <si>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</si>
  <si>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</si>
  <si>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</si>
  <si>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</si>
  <si>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</si>
  <si>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</si>
  <si>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</si>
  <si>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</si>
  <si>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</si>
  <si>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</si>
  <si>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</si>
  <si>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</si>
  <si>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</si>
  <si>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</si>
  <si>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</si>
  <si>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</si>
  <si>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</si>
  <si>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</si>
  <si>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</si>
  <si>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</si>
  <si>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</si>
  <si>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</si>
  <si>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</si>
  <si>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</si>
  <si>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</si>
  <si>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</si>
  <si>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</si>
  <si>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</si>
  <si>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</si>
  <si>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</si>
  <si>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</si>
  <si>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</si>
  <si>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</si>
  <si>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</si>
  <si>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</si>
  <si>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</si>
  <si>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</si>
  <si>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</si>
  <si>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</si>
  <si>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</si>
  <si>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</si>
  <si>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</si>
  <si>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</si>
  <si>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</si>
  <si>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</si>
  <si>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</si>
  <si>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</si>
  <si>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</si>
  <si>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</si>
  <si>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</si>
  <si>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</si>
  <si>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</si>
  <si>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</si>
  <si>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</si>
  <si>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</si>
  <si>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</si>
  <si>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</si>
  <si>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</si>
  <si>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</si>
  <si>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</si>
  <si>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</si>
  <si>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</si>
  <si>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</si>
  <si>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</si>
  <si>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</si>
  <si>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</si>
  <si>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</si>
  <si>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</si>
  <si>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</si>
  <si>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</si>
  <si>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</si>
  <si>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</si>
  <si>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</si>
  <si>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</si>
  <si>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</si>
  <si>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</si>
  <si>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</si>
  <si>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</si>
  <si>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</si>
  <si>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</si>
  <si>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</si>
  <si>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</si>
  <si>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</si>
  <si>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</si>
  <si>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</si>
  <si>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</si>
  <si>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</si>
  <si>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</si>
  <si>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</si>
  <si>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</si>
  <si>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</si>
  <si>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</si>
  <si>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</si>
  <si>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</si>
  <si>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</si>
  <si>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</si>
  <si>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</si>
  <si>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</si>
  <si>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</si>
  <si>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</si>
  <si>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</si>
  <si>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</si>
  <si>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</si>
  <si>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</si>
  <si>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</si>
  <si>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</si>
  <si>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</si>
  <si>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</si>
  <si>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</si>
  <si>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</si>
  <si>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</si>
  <si>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</si>
  <si>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</si>
  <si>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</si>
  <si>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</si>
  <si>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</si>
  <si>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</si>
  <si>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</si>
  <si>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</si>
  <si>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</si>
  <si>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</si>
  <si>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</si>
  <si>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</si>
  <si>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</si>
  <si>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</si>
  <si>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</si>
  <si>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</si>
  <si>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</si>
  <si>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</si>
  <si>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</si>
  <si>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</si>
  <si>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</si>
  <si>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</si>
  <si>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</si>
  <si>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</si>
  <si>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</si>
  <si>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</si>
  <si>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</si>
  <si>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</si>
  <si>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</si>
  <si>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</si>
  <si>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</si>
  <si>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</si>
  <si>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</si>
  <si>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</si>
  <si>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</si>
  <si>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</si>
  <si>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</si>
  <si>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</si>
  <si>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</si>
  <si>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</si>
  <si>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</si>
  <si>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</si>
  <si>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</si>
  <si>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</si>
  <si>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</si>
  <si>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</si>
  <si>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</si>
  <si>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</si>
  <si>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</si>
  <si>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</si>
  <si>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</si>
  <si>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</si>
  <si>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</si>
  <si>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</si>
  <si>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</si>
  <si>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</si>
  <si>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</si>
  <si>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</si>
  <si>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</si>
  <si>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</si>
  <si>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</si>
  <si>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</si>
  <si>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</si>
  <si>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</si>
  <si>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</si>
  <si>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</si>
  <si>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</si>
  <si>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</si>
  <si>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</si>
  <si>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</si>
  <si>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</si>
  <si>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</si>
  <si>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</si>
  <si>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</si>
  <si>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</si>
  <si>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</si>
  <si>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</si>
  <si>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</si>
  <si>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</si>
  <si>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</si>
  <si>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</si>
  <si>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</si>
  <si>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</si>
  <si>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</si>
  <si>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</si>
  <si>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</si>
  <si>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</si>
  <si>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</si>
  <si>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</si>
  <si>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</si>
  <si>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</si>
  <si>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</si>
  <si>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</si>
  <si>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</si>
  <si>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</si>
  <si>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</si>
  <si>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</si>
  <si>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</si>
  <si>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</si>
  <si>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</si>
  <si>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</si>
  <si>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</si>
  <si>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</si>
  <si>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</si>
  <si>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</si>
  <si>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</si>
  <si>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</si>
  <si>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</si>
  <si>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</si>
  <si>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</si>
  <si>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</si>
  <si>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</si>
  <si>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</si>
  <si>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</si>
  <si>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</si>
  <si>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</si>
  <si>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</si>
  <si>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</si>
  <si>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</si>
  <si>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</si>
  <si>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</si>
  <si>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</si>
  <si>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</si>
  <si>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</si>
  <si>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</si>
  <si>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</si>
  <si>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</si>
  <si>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</si>
  <si>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</si>
  <si>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</si>
  <si>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</si>
  <si>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</si>
  <si>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</si>
  <si>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</si>
  <si>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</si>
  <si>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</si>
  <si>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</si>
  <si>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</si>
  <si>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</si>
  <si>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</si>
  <si>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</si>
  <si>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</si>
  <si>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</si>
  <si>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</si>
  <si>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</si>
  <si>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</si>
  <si>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</si>
  <si>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</si>
  <si>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</si>
  <si>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</si>
  <si>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</si>
  <si>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</si>
  <si>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</si>
  <si>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</si>
  <si>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</si>
  <si>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</si>
  <si>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</si>
  <si>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</si>
  <si>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</si>
  <si>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</si>
  <si>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</si>
  <si>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</si>
  <si>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</si>
  <si>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</si>
  <si>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</si>
  <si>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</si>
  <si>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</si>
  <si>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</si>
  <si>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</si>
  <si>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</si>
  <si>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</si>
  <si>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</si>
  <si>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</si>
  <si>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</si>
  <si>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</si>
  <si>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</si>
  <si>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</si>
  <si>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</si>
  <si>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</si>
  <si>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</si>
  <si>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</si>
  <si>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</si>
  <si>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</si>
  <si>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</si>
  <si>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</si>
  <si>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</si>
  <si>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</si>
  <si>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</si>
  <si>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</si>
  <si>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</si>
  <si>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</si>
  <si>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</si>
  <si>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</si>
  <si>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</si>
  <si>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</si>
  <si>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</si>
  <si>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</si>
  <si>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</si>
  <si>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</si>
  <si>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</si>
  <si>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</si>
  <si>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</si>
  <si>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</si>
  <si>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</si>
  <si>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</si>
  <si>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</si>
  <si>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</si>
  <si>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</si>
  <si>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</si>
  <si>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</si>
  <si>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</si>
  <si>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</si>
  <si>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</si>
  <si>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</si>
  <si>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</si>
  <si>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</si>
  <si>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</si>
  <si>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</si>
  <si>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</si>
  <si>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</si>
  <si>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</si>
  <si>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</si>
  <si>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</si>
  <si>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</si>
  <si>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</si>
  <si>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</si>
  <si>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</si>
  <si>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</si>
  <si>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</si>
  <si>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</si>
  <si>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</si>
  <si>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</si>
  <si>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</si>
  <si>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</si>
  <si>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</si>
  <si>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</si>
  <si>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</si>
  <si>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</si>
  <si>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</si>
  <si>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</si>
  <si>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</si>
  <si>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</si>
  <si>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</si>
  <si>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</si>
  <si>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</si>
  <si>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</si>
  <si>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</si>
  <si>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</si>
  <si>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</si>
  <si>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</si>
  <si>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</si>
  <si>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</si>
  <si>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</si>
  <si>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</si>
  <si>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</si>
  <si>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</si>
  <si>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</si>
  <si>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</si>
  <si>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</si>
  <si>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</si>
  <si>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</si>
  <si>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</si>
  <si>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</si>
  <si>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</si>
  <si>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</si>
  <si>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</si>
  <si>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</si>
  <si>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</si>
  <si>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</si>
  <si>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</si>
  <si>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</si>
  <si>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</si>
  <si>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</si>
  <si>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</si>
  <si>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</si>
  <si>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</si>
  <si>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</si>
  <si>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</si>
  <si>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</si>
  <si>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</si>
  <si>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</si>
  <si>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</si>
  <si>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</si>
  <si>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</si>
  <si>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</si>
  <si>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</si>
  <si>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</si>
  <si>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</si>
  <si>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</si>
  <si>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</si>
  <si>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</si>
  <si>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</si>
  <si>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</si>
  <si>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</si>
  <si>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</si>
  <si>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</si>
  <si>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</si>
  <si>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</si>
  <si>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</si>
  <si>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</si>
  <si>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</si>
  <si>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</si>
  <si>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</si>
  <si>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</si>
  <si>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</si>
  <si>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</si>
  <si>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</si>
  <si>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</si>
  <si>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</si>
  <si>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</si>
  <si>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</si>
  <si>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</si>
  <si>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</si>
  <si>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</si>
  <si>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</si>
  <si>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</si>
  <si>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</si>
  <si>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</si>
  <si>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</si>
  <si>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</si>
  <si>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</si>
  <si>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</si>
  <si>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</si>
  <si>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</si>
  <si>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</si>
  <si>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</si>
  <si>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</si>
  <si>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</si>
  <si>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</si>
  <si>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</si>
  <si>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</si>
  <si>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</si>
  <si>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</si>
  <si>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</si>
  <si>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</si>
  <si>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</si>
  <si>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</si>
  <si>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</si>
  <si>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</si>
  <si>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</si>
  <si>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</si>
  <si>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</si>
  <si>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</si>
  <si>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</si>
  <si>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</si>
  <si>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</si>
  <si>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</si>
  <si>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</si>
  <si>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</si>
  <si>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</si>
  <si>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</si>
  <si>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</si>
  <si>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</si>
  <si>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</si>
  <si>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</si>
  <si>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</si>
  <si>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</si>
  <si>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</si>
  <si>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</si>
  <si>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</si>
  <si>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</si>
  <si>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</si>
  <si>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</si>
  <si>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</si>
  <si>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</si>
  <si>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</si>
  <si>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</si>
  <si>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</si>
  <si>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</si>
  <si>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</si>
  <si>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</si>
  <si>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</si>
  <si>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</si>
  <si>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</si>
  <si>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</si>
  <si>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</si>
  <si>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</si>
  <si>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</si>
  <si>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</si>
  <si>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</si>
  <si>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</si>
  <si>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</si>
  <si>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</si>
  <si>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</si>
  <si>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</si>
  <si>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</si>
  <si>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</si>
  <si>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</si>
  <si>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</si>
  <si>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</si>
  <si>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</si>
  <si>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</si>
  <si>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</si>
  <si>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</si>
  <si>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</si>
  <si>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</si>
  <si>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</si>
  <si>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</si>
  <si>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</si>
  <si>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</si>
  <si>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</si>
  <si>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</si>
  <si>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</si>
  <si>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</si>
  <si>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</si>
  <si>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</si>
  <si>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</si>
  <si>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</si>
  <si>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</si>
  <si>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</si>
  <si>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</si>
  <si>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</si>
  <si>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</si>
  <si>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</si>
  <si>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</si>
  <si>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</si>
  <si>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</si>
  <si>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</si>
  <si>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</si>
  <si>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</si>
  <si>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</si>
  <si>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</si>
  <si>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</si>
  <si>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</si>
  <si>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</si>
  <si>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</si>
  <si>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</si>
  <si>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</si>
  <si>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</si>
  <si>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</si>
  <si>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</si>
  <si>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</si>
  <si>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</si>
  <si>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</si>
  <si>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</si>
  <si>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</si>
  <si>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</si>
  <si>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</si>
  <si>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</si>
  <si>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</si>
  <si>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</si>
  <si>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</si>
  <si>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</si>
  <si>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</si>
  <si>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</si>
  <si>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</si>
  <si>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</si>
  <si>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</si>
  <si>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</si>
  <si>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</si>
  <si>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</si>
  <si>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</si>
  <si>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</si>
  <si>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</si>
  <si>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</si>
  <si>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</si>
  <si>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</si>
  <si>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</si>
  <si>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</si>
  <si>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</si>
  <si>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</si>
  <si>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</si>
  <si>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</si>
  <si>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</si>
  <si>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</si>
  <si>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</si>
  <si>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</si>
  <si>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</si>
  <si>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</si>
  <si>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</si>
  <si>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</si>
  <si>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</si>
  <si>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</si>
  <si>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</si>
  <si>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</si>
  <si>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</si>
  <si>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</si>
  <si>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</si>
  <si>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</si>
  <si>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</si>
  <si>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</si>
  <si>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</si>
  <si>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</si>
  <si>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</si>
  <si>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</si>
  <si>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</si>
  <si>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</si>
  <si>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</si>
  <si>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</si>
  <si>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</si>
  <si>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</si>
  <si>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</si>
  <si>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</si>
  <si>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</si>
  <si>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</si>
  <si>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</si>
  <si>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</si>
  <si>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</si>
  <si>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</si>
  <si>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</si>
  <si>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</si>
  <si>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</si>
  <si>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</si>
  <si>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</si>
  <si>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</si>
  <si>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</si>
  <si>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</si>
  <si>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</si>
  <si>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</si>
  <si>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</si>
  <si>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</si>
  <si>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</si>
  <si>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</si>
  <si>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</si>
  <si>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</si>
  <si>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</si>
  <si>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</si>
  <si>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</si>
  <si>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</si>
  <si>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</si>
  <si>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</si>
  <si>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</si>
  <si>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</si>
  <si>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</si>
  <si>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</si>
  <si>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</si>
  <si>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</si>
  <si>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</si>
  <si>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</si>
  <si>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</si>
  <si>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</si>
  <si>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</si>
  <si>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</si>
  <si>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</si>
  <si>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</si>
  <si>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</si>
  <si>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</si>
  <si>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</si>
  <si>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</si>
  <si>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</si>
  <si>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</si>
  <si>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</si>
  <si>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</si>
  <si>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</si>
  <si>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</si>
  <si>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</si>
  <si>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</si>
  <si>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</si>
  <si>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</si>
  <si>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</si>
  <si>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</si>
  <si>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</si>
  <si>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</si>
  <si>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</si>
  <si>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</si>
  <si>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</si>
  <si>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</si>
  <si>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</si>
  <si>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</si>
  <si>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</si>
  <si>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</si>
  <si>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</si>
  <si>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</si>
  <si>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</si>
  <si>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</si>
  <si>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</si>
  <si>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</si>
  <si>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</si>
  <si>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</si>
  <si>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</si>
  <si>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</si>
  <si>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</si>
  <si>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</si>
  <si>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</si>
  <si>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</si>
  <si>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</si>
  <si>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</si>
  <si>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</si>
  <si>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</si>
  <si>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</si>
  <si>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</si>
  <si>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</si>
  <si>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</si>
  <si>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</si>
  <si>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</si>
  <si>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</si>
  <si>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</si>
  <si>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</si>
  <si>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</si>
  <si>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</si>
  <si>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</si>
  <si>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</si>
  <si>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</si>
  <si>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</si>
  <si>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</si>
  <si>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</si>
  <si>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</si>
  <si>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</si>
  <si>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</si>
  <si>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</si>
  <si>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</si>
  <si>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</si>
  <si>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</si>
  <si>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</si>
  <si>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</si>
  <si>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</si>
  <si>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</si>
  <si>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</si>
  <si>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</si>
  <si>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</si>
  <si>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</si>
  <si>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</si>
  <si>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</si>
  <si>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</si>
  <si>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</si>
  <si>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</si>
  <si>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</si>
  <si>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</si>
  <si>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</si>
  <si>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</si>
  <si>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</si>
  <si>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</si>
  <si>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</si>
  <si>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</si>
  <si>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</si>
  <si>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</si>
  <si>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</si>
  <si>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</si>
  <si>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</si>
  <si>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</si>
  <si>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</si>
  <si>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</si>
  <si>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</si>
  <si>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</si>
  <si>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</si>
  <si>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</si>
  <si>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</si>
  <si>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</si>
  <si>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</si>
  <si>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</si>
  <si>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</si>
  <si>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</si>
  <si>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</si>
  <si>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</si>
  <si>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</si>
  <si>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</si>
  <si>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</si>
  <si>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</si>
  <si>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</si>
  <si>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</si>
  <si>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</si>
  <si>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</si>
  <si>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</si>
  <si>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</si>
  <si>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</si>
  <si>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</si>
  <si>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</si>
  <si>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</si>
  <si>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</si>
  <si>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</si>
  <si>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</si>
  <si>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</si>
  <si>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</si>
  <si>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</si>
  <si>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</si>
  <si>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</si>
  <si>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</si>
  <si>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</si>
  <si>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</si>
  <si>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</si>
  <si>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</si>
  <si>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</si>
  <si>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</si>
  <si>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</si>
  <si>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</si>
  <si>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</si>
  <si>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</si>
  <si>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</si>
  <si>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</si>
  <si>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</si>
  <si>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</si>
  <si>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</si>
  <si>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</si>
  <si>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</si>
  <si>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</si>
  <si>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</si>
  <si>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</si>
  <si>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</si>
  <si>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</si>
  <si>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</si>
  <si>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</si>
  <si>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</si>
  <si>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</si>
  <si>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</si>
  <si>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</si>
  <si>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</si>
  <si>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</si>
  <si>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</si>
  <si>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</si>
  <si>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</si>
  <si>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</si>
  <si>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</si>
  <si>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</si>
  <si>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</si>
  <si>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</si>
  <si>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</si>
  <si>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</si>
  <si>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</si>
  <si>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</si>
  <si>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</si>
  <si>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</si>
  <si>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</si>
  <si>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</si>
  <si>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</si>
  <si>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</si>
  <si>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</si>
  <si>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</si>
  <si>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</si>
  <si>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</si>
  <si>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</si>
  <si>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</si>
  <si>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</si>
  <si>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</si>
  <si>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</si>
  <si>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</si>
  <si>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</si>
  <si>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</si>
  <si>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</si>
  <si>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</si>
  <si>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</si>
  <si>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</si>
  <si>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</si>
  <si>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</si>
  <si>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</si>
  <si>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</si>
  <si>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</si>
  <si>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</si>
  <si>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</si>
  <si>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</si>
  <si>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</si>
  <si>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</si>
  <si>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</si>
  <si>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</si>
  <si>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</si>
  <si>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</si>
  <si>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</si>
  <si>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</si>
  <si>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</si>
  <si>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</si>
  <si>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</si>
  <si>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</si>
  <si>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</si>
  <si>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</si>
  <si>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</si>
  <si>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</si>
  <si>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</si>
  <si>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</si>
  <si>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</si>
  <si>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</si>
  <si>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</si>
  <si>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</si>
  <si>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</si>
  <si>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</si>
  <si>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</si>
  <si>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</si>
  <si>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</si>
  <si>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</si>
  <si>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</si>
  <si>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</si>
  <si>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</si>
  <si>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</si>
  <si>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</si>
  <si>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</si>
  <si>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</si>
  <si>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</si>
  <si>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</si>
  <si>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</si>
  <si>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</si>
  <si>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</si>
  <si>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</si>
  <si>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</si>
  <si>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</si>
  <si>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</si>
  <si>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</si>
  <si>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</si>
  <si>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</si>
  <si>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</si>
  <si>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</si>
  <si>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</si>
  <si>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</si>
  <si>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</si>
  <si>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</si>
  <si>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</si>
  <si>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</si>
  <si>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</si>
  <si>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</si>
  <si>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</si>
  <si>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</si>
  <si>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</si>
  <si>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</si>
  <si>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</si>
  <si>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</si>
  <si>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</si>
  <si>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</si>
  <si>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</si>
  <si>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</si>
  <si>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</si>
  <si>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</si>
  <si>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</si>
  <si>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</si>
  <si>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</si>
  <si>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</si>
  <si>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</si>
  <si>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</si>
  <si>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</si>
  <si>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</si>
  <si>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</si>
  <si>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</si>
  <si>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</si>
  <si>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</si>
  <si>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</si>
  <si>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</si>
  <si>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</si>
  <si>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</si>
  <si>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</si>
  <si>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</si>
  <si>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</si>
  <si>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</si>
  <si>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</si>
  <si>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</si>
  <si>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</si>
  <si>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</si>
  <si>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</si>
  <si>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</si>
  <si>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</si>
  <si>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</si>
  <si>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</si>
  <si>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</si>
  <si>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</si>
  <si>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</si>
  <si>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</si>
  <si>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</si>
  <si>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</si>
  <si>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</si>
  <si>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</si>
  <si>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</si>
  <si>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</si>
  <si>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</si>
  <si>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</si>
  <si>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</si>
  <si>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</si>
  <si>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</si>
  <si>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</si>
  <si>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</si>
  <si>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</si>
  <si>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</si>
  <si>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</si>
  <si>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</si>
  <si>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</si>
  <si>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</si>
  <si>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</si>
  <si>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</si>
  <si>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</si>
  <si>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</si>
  <si>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</si>
  <si>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</si>
  <si>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</si>
  <si>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</si>
  <si>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</si>
  <si>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</si>
  <si>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</si>
  <si>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</si>
  <si>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</si>
  <si>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</si>
  <si>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</si>
  <si>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</si>
  <si>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</si>
  <si>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</si>
  <si>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</si>
  <si>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</si>
  <si>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</si>
  <si>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</si>
  <si>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</si>
  <si>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</si>
  <si>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</si>
  <si>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</si>
  <si>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</si>
  <si>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</si>
  <si>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</si>
  <si>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</si>
  <si>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</si>
  <si>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</si>
  <si>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</si>
  <si>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</si>
  <si>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</si>
  <si>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</si>
  <si>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</si>
  <si>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</si>
  <si>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</si>
  <si>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</si>
  <si>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</si>
  <si>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</si>
  <si>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</si>
  <si>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</si>
  <si>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</si>
  <si>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</si>
  <si>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</si>
  <si>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</si>
  <si>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</si>
  <si>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</si>
  <si>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</si>
  <si>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</si>
  <si>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</si>
  <si>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</si>
  <si>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</si>
  <si>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</si>
  <si>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</si>
  <si>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</si>
  <si>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</si>
  <si>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</si>
  <si>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</si>
  <si>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</si>
  <si>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</si>
  <si>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</si>
  <si>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</si>
  <si>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</si>
  <si>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</si>
  <si>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</si>
  <si>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</si>
  <si>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</si>
  <si>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</si>
  <si>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</si>
  <si>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</si>
  <si>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</si>
  <si>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</si>
  <si>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</si>
  <si>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</si>
  <si>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</si>
  <si>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</si>
  <si>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</si>
  <si>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</si>
  <si>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</si>
  <si>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</si>
  <si>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</si>
  <si>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</si>
  <si>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</si>
  <si>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</si>
  <si>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</si>
  <si>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</si>
  <si>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</si>
  <si>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</si>
  <si>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</si>
  <si>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</si>
  <si>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</si>
  <si>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</si>
  <si>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</si>
  <si>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</si>
  <si>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</si>
  <si>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</si>
  <si>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</si>
  <si>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</si>
  <si>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</si>
  <si>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</si>
  <si>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</si>
  <si>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</si>
  <si>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</si>
  <si>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</si>
  <si>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</si>
  <si>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</si>
  <si>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</si>
  <si>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</si>
  <si>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</si>
  <si>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</si>
  <si>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</si>
  <si>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</si>
  <si>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</si>
  <si>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</si>
  <si>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</si>
  <si>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</si>
  <si>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</si>
  <si>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</si>
  <si>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</si>
  <si>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</si>
  <si>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</si>
  <si>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</si>
  <si>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</si>
  <si>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</si>
  <si>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</si>
  <si>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</si>
  <si>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</si>
  <si>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</si>
  <si>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</si>
  <si>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</si>
  <si>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</si>
  <si>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</si>
  <si>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</si>
  <si>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</si>
  <si>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</si>
  <si>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</si>
  <si>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</si>
  <si>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</si>
  <si>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</si>
  <si>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</si>
  <si>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</si>
  <si>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</si>
  <si>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</si>
  <si>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</si>
  <si>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</si>
  <si>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</si>
  <si>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</si>
  <si>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</si>
  <si>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</si>
  <si>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</si>
  <si>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</si>
  <si>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</si>
  <si>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</si>
  <si>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</si>
  <si>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</si>
  <si>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</si>
  <si>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</si>
  <si>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</si>
  <si>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</si>
  <si>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</si>
  <si>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</si>
  <si>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</si>
  <si>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</si>
  <si>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</si>
  <si>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</si>
  <si>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</si>
  <si>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</si>
  <si>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</si>
  <si>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</si>
  <si>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</si>
  <si>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</si>
  <si>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</si>
  <si>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</si>
  <si>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</si>
  <si>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</si>
  <si>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</si>
  <si>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</si>
  <si>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</si>
  <si>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</si>
  <si>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</si>
  <si>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</si>
  <si>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</si>
  <si>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</si>
  <si>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</si>
  <si>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</si>
  <si>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</si>
  <si>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</si>
  <si>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</si>
  <si>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</si>
  <si>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</si>
  <si>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</si>
  <si>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</si>
  <si>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</si>
  <si>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</si>
  <si>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</si>
  <si>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</si>
  <si>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</si>
  <si>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</si>
  <si>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</si>
  <si>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</si>
  <si>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</si>
  <si>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</si>
  <si>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</si>
  <si>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</si>
  <si>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</si>
  <si>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</si>
  <si>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</si>
  <si>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</si>
  <si>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</si>
  <si>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</si>
  <si>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</si>
  <si>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</si>
  <si>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</si>
  <si>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</si>
  <si>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</si>
  <si>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</si>
  <si>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</si>
  <si>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</si>
  <si>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</si>
  <si>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</si>
  <si>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</si>
  <si>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</si>
  <si>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</si>
  <si>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</si>
  <si>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</si>
  <si>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</si>
  <si>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</si>
  <si>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</si>
  <si>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</si>
  <si>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</si>
  <si>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</si>
  <si>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</si>
  <si>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</si>
  <si>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</si>
  <si>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</si>
  <si>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</si>
  <si>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</si>
  <si>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</si>
  <si>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</si>
  <si>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</si>
  <si>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</si>
  <si>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</si>
  <si>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</si>
  <si>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</si>
  <si>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</si>
  <si>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</si>
  <si>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</si>
  <si>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</si>
  <si>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</si>
  <si>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</si>
  <si>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</si>
  <si>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</si>
  <si>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</si>
  <si>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</si>
  <si>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</si>
  <si>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</si>
  <si>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</si>
  <si>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</si>
  <si>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</si>
  <si>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</si>
  <si>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</si>
  <si>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</si>
  <si>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</si>
  <si>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</si>
  <si>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</si>
  <si>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</si>
  <si>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</si>
  <si>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</si>
  <si>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</si>
  <si>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</si>
  <si>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</si>
  <si>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</si>
  <si>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</si>
  <si>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</si>
  <si>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</si>
  <si>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</si>
  <si>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</si>
  <si>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</si>
  <si>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</si>
  <si>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</si>
  <si>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</si>
  <si>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</si>
  <si>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</si>
  <si>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</si>
  <si>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</si>
  <si>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</si>
  <si>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</si>
  <si>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</si>
  <si>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</si>
  <si>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</si>
  <si>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</si>
  <si>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</si>
  <si>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</si>
  <si>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</si>
  <si>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</si>
  <si>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</si>
  <si>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</si>
  <si>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</si>
  <si>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</si>
  <si>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</si>
  <si>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</si>
  <si>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</si>
  <si>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</si>
  <si>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</si>
  <si>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</si>
  <si>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</si>
  <si>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</si>
  <si>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</si>
  <si>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</si>
  <si>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</si>
  <si>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</si>
  <si>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</si>
  <si>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</si>
  <si>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</si>
  <si>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</si>
  <si>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</si>
  <si>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</si>
  <si>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</si>
  <si>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</si>
  <si>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</si>
  <si>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</si>
  <si>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</si>
  <si>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</si>
  <si>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</si>
  <si>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</si>
  <si>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</si>
  <si>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</si>
  <si>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</si>
  <si>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</si>
  <si>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</si>
  <si>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</si>
  <si>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</si>
  <si>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</si>
  <si>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</si>
  <si>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</si>
  <si>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</si>
  <si>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</si>
  <si>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</si>
  <si>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</si>
  <si>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</si>
  <si>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</si>
  <si>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</si>
  <si>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</si>
  <si>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</si>
  <si>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</si>
  <si>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</si>
  <si>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</si>
  <si>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</si>
  <si>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</si>
  <si>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</si>
  <si>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</si>
  <si>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</si>
  <si>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</si>
  <si>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</si>
  <si>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</si>
  <si>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</si>
  <si>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</si>
  <si>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</si>
  <si>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</si>
  <si>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</si>
  <si>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</si>
  <si>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</si>
  <si>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</si>
  <si>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</si>
  <si>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</si>
  <si>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</si>
  <si>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</si>
  <si>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</si>
  <si>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</si>
  <si>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</si>
  <si>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</si>
  <si>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</si>
  <si>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</si>
  <si>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</si>
  <si>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</si>
  <si>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</si>
  <si>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</si>
  <si>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</si>
  <si>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</si>
  <si>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</si>
  <si>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</si>
  <si>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</si>
  <si>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</si>
  <si>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</si>
  <si>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</si>
  <si>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</si>
  <si>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</si>
  <si>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</si>
  <si>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</si>
  <si>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</si>
  <si>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</si>
  <si>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</si>
  <si>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</si>
  <si>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</si>
  <si>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</si>
  <si>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</si>
  <si>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</si>
  <si>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</si>
  <si>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</si>
  <si>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</si>
  <si>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</si>
  <si>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</si>
  <si>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</si>
  <si>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</si>
  <si>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</si>
  <si>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</si>
  <si>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</si>
  <si>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</si>
  <si>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</si>
  <si>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</si>
  <si>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</si>
  <si>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</si>
  <si>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</si>
  <si>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</si>
  <si>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</si>
  <si>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</si>
  <si>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</si>
  <si>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</si>
  <si>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</si>
  <si>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</si>
  <si>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</si>
  <si>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</si>
  <si>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</si>
  <si>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</si>
  <si>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</si>
  <si>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</si>
  <si>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</si>
  <si>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</si>
  <si>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</si>
  <si>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</si>
  <si>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</si>
  <si>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</si>
  <si>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</si>
  <si>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</si>
  <si>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</si>
  <si>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</si>
  <si>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</si>
  <si>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</si>
  <si>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</si>
  <si>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</si>
  <si>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</si>
  <si>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</si>
  <si>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</si>
  <si>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</si>
  <si>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</si>
  <si>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</si>
  <si>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</si>
  <si>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</si>
  <si>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</si>
  <si>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</si>
  <si>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</si>
  <si>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</si>
  <si>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</si>
  <si>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</si>
  <si>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</si>
  <si>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</si>
  <si>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</si>
  <si>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</si>
  <si>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</si>
  <si>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</si>
  <si>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</si>
  <si>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</si>
  <si>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</si>
  <si>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</si>
  <si>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</si>
  <si>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</si>
  <si>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</si>
  <si>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</si>
  <si>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</si>
  <si>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</si>
  <si>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</si>
  <si>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</si>
  <si>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</si>
  <si>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</si>
  <si>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</si>
  <si>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</si>
  <si>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</si>
  <si>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</si>
  <si>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</si>
  <si>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</si>
  <si>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</si>
  <si>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</si>
  <si>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</si>
  <si>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</si>
  <si>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</si>
  <si>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</si>
  <si>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</si>
  <si>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</si>
  <si>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</si>
  <si>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</si>
  <si>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</si>
  <si>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</si>
  <si>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</si>
  <si>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</si>
  <si>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</si>
  <si>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</si>
  <si>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</si>
  <si>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</si>
  <si>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</si>
  <si>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</si>
  <si>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</si>
  <si>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</si>
  <si>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</si>
  <si>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</si>
  <si>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</si>
  <si>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</si>
  <si>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</si>
  <si>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</si>
  <si>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</si>
  <si>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</si>
  <si>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</si>
  <si>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</si>
  <si>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</si>
  <si>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</si>
  <si>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</si>
  <si>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</si>
  <si>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</si>
  <si>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</si>
  <si>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</si>
  <si>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</si>
  <si>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</si>
  <si>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</si>
  <si>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</si>
  <si>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</si>
  <si>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</si>
  <si>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</si>
  <si>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</si>
  <si>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</si>
  <si>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</si>
  <si>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</si>
  <si>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</si>
  <si>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</si>
  <si>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</si>
  <si>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</si>
  <si>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</si>
  <si>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</si>
  <si>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</si>
  <si>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</si>
  <si>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</si>
  <si>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</si>
  <si>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</si>
  <si>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</si>
  <si>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</si>
  <si>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</si>
  <si>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</si>
  <si>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</si>
  <si>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</si>
  <si>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</si>
  <si>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</si>
  <si>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</si>
  <si>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</si>
  <si>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</si>
  <si>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</si>
  <si>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</si>
  <si>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</si>
  <si>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</si>
  <si>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</si>
  <si>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</si>
  <si>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</si>
  <si>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</si>
  <si>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</si>
  <si>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</si>
  <si>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</si>
  <si>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</si>
  <si>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</si>
  <si>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</si>
  <si>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</si>
  <si>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</si>
  <si>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</si>
  <si>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</si>
  <si>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</si>
  <si>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</si>
  <si>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</si>
  <si>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</si>
  <si>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</si>
  <si>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</si>
  <si>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</si>
  <si>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</si>
  <si>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</si>
  <si>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</si>
  <si>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</si>
  <si>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</si>
  <si>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</si>
  <si>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</si>
  <si>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</si>
  <si>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</si>
  <si>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</si>
  <si>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</si>
  <si>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</si>
  <si>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</si>
  <si>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</si>
  <si>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</si>
  <si>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</si>
  <si>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</si>
  <si>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</si>
  <si>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</si>
  <si>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</si>
  <si>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</si>
  <si>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</si>
  <si>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</si>
  <si>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</si>
  <si>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</si>
  <si>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</si>
  <si>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</si>
  <si>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</si>
  <si>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</si>
  <si>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</si>
  <si>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</si>
  <si>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</si>
  <si>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</si>
  <si>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</si>
  <si>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</si>
  <si>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</si>
  <si>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</si>
  <si>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</si>
  <si>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</si>
  <si>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</si>
  <si>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</si>
  <si>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</si>
  <si>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</si>
  <si>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</si>
  <si>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</si>
  <si>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</si>
  <si>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</si>
  <si>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</si>
  <si>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</si>
  <si>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</si>
  <si>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</si>
  <si>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</si>
  <si>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</si>
  <si>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</si>
  <si>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</si>
  <si>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</si>
  <si>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</si>
  <si>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</si>
  <si>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</si>
  <si>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</si>
  <si>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</si>
  <si>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</si>
  <si>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</si>
  <si>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</si>
  <si>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</si>
  <si>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</si>
  <si>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</si>
  <si>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</si>
  <si>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</si>
  <si>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</si>
  <si>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</si>
  <si>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</si>
  <si>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</si>
  <si>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</si>
  <si>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</si>
  <si>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</si>
  <si>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</si>
  <si>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</si>
  <si>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</si>
  <si>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</si>
  <si>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</si>
  <si>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</si>
  <si>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</si>
  <si>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</si>
  <si>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</si>
  <si>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</si>
  <si>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</si>
  <si>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</si>
  <si>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</si>
  <si>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</si>
  <si>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</si>
  <si>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</si>
  <si>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</si>
  <si>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</si>
  <si>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</si>
  <si>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</si>
  <si>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</si>
  <si>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</si>
  <si>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</si>
  <si>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</si>
  <si>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</si>
  <si>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</si>
  <si>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</si>
  <si>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</si>
  <si>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</si>
  <si>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</si>
  <si>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</si>
  <si>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</si>
  <si>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</si>
  <si>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</si>
  <si>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</si>
  <si>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</si>
  <si>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</si>
  <si>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</si>
  <si>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</si>
  <si>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</si>
  <si>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</si>
  <si>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</si>
  <si>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</si>
  <si>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</si>
  <si>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</si>
  <si>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</si>
  <si>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</si>
  <si>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</si>
  <si>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</si>
  <si>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</si>
  <si>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</si>
  <si>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</si>
  <si>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</si>
  <si>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</si>
  <si>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</si>
  <si>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</si>
  <si>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</si>
  <si>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</si>
  <si>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</si>
  <si>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</si>
  <si>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</si>
  <si>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</si>
  <si>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</si>
  <si>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</si>
  <si>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</si>
  <si>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</si>
  <si>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</si>
  <si>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</si>
  <si>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</si>
  <si>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</si>
  <si>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</si>
  <si>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</si>
  <si>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</si>
  <si>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</si>
  <si>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</si>
  <si>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</si>
  <si>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</si>
  <si>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</si>
  <si>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</si>
  <si>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</si>
  <si>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</si>
  <si>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</si>
  <si>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</si>
  <si>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</si>
  <si>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</si>
  <si>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</si>
  <si>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</si>
  <si>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</si>
  <si>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</si>
  <si>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</si>
  <si>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</si>
  <si>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</si>
  <si>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</si>
  <si>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</si>
  <si>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</si>
  <si>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</si>
  <si>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</si>
  <si>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</si>
  <si>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</si>
  <si>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</si>
  <si>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</si>
  <si>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</si>
  <si>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</si>
  <si>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</si>
  <si>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</si>
  <si>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</si>
  <si>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</si>
  <si>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</si>
  <si>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</si>
  <si>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</si>
  <si>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</si>
  <si>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</si>
  <si>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</si>
  <si>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</si>
  <si>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</si>
  <si>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</si>
  <si>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</si>
  <si>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</si>
  <si>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</si>
  <si>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</si>
  <si>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</si>
  <si>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</si>
  <si>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</si>
  <si>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</si>
  <si>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</si>
  <si>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</si>
  <si>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</si>
  <si>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</si>
  <si>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</si>
  <si>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</si>
  <si>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</si>
  <si>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</si>
  <si>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</si>
  <si>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</si>
  <si>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</si>
  <si>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</si>
  <si>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</si>
  <si>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</si>
  <si>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</si>
  <si>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</si>
  <si>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</si>
  <si>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</si>
  <si>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</si>
  <si>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</si>
  <si>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</si>
  <si>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</si>
  <si>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</si>
  <si>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</si>
  <si>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</si>
  <si>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</si>
  <si>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</si>
  <si>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</si>
  <si>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</si>
  <si>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</si>
  <si>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</si>
  <si>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</si>
  <si>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</si>
  <si>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</si>
  <si>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</si>
  <si>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</si>
  <si>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</si>
  <si>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</si>
  <si>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</si>
  <si>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</si>
  <si>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</si>
  <si>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</si>
  <si>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</si>
  <si>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</si>
  <si>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</si>
  <si>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</si>
  <si>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</si>
  <si>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</si>
  <si>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</si>
  <si>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</si>
  <si>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</si>
  <si>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</si>
  <si>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</si>
  <si>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</si>
  <si>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</si>
  <si>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</si>
  <si>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</si>
  <si>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</si>
  <si>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</si>
  <si>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</si>
  <si>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</si>
  <si>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</si>
  <si>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</si>
  <si>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</si>
  <si>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</si>
  <si>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</si>
  <si>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</si>
  <si>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</si>
  <si>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</si>
  <si>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</si>
  <si>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</si>
  <si>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</si>
  <si>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</si>
  <si>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</si>
  <si>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</si>
  <si>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</si>
  <si>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</si>
  <si>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</si>
  <si>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</si>
  <si>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</si>
  <si>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</si>
  <si>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</si>
  <si>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</si>
  <si>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</si>
  <si>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</si>
  <si>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</si>
  <si>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</si>
  <si>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</si>
  <si>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</si>
  <si>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</si>
  <si>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</si>
  <si>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</si>
  <si>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</si>
  <si>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</si>
  <si>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</si>
  <si>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</si>
  <si>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</si>
  <si>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</si>
  <si>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</si>
  <si>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</si>
  <si>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</si>
  <si>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</si>
  <si>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</si>
  <si>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</si>
  <si>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</si>
  <si>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</si>
  <si>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</si>
  <si>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</si>
  <si>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</si>
  <si>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</si>
  <si>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</si>
  <si>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</si>
  <si>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</si>
  <si>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</si>
  <si>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</si>
  <si>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</si>
  <si>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</si>
  <si>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</si>
  <si>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</si>
  <si>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</si>
  <si>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</si>
  <si>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</si>
  <si>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</si>
  <si>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</si>
  <si>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</si>
  <si>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</si>
  <si>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</si>
  <si>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</si>
  <si>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</si>
  <si>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</si>
  <si>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</si>
  <si>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</si>
  <si>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</si>
  <si>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</si>
  <si>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</si>
  <si>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</si>
  <si>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</si>
  <si>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</si>
  <si>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</si>
  <si>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</si>
  <si>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</si>
  <si>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</si>
  <si>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</si>
  <si>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</si>
  <si>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</si>
  <si>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</si>
  <si>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</si>
  <si>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</si>
  <si>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</si>
  <si>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</si>
  <si>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</si>
  <si>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</si>
  <si>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</si>
  <si>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</si>
  <si>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</si>
  <si>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</si>
  <si>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</si>
  <si>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</si>
  <si>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</si>
  <si>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</si>
  <si>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</si>
  <si>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</si>
  <si>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</si>
  <si>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</si>
  <si>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</si>
  <si>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</si>
  <si>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</si>
  <si>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</si>
  <si>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</si>
  <si>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</si>
  <si>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</si>
  <si>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</si>
  <si>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</si>
  <si>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</si>
  <si>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</si>
  <si>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</si>
  <si>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</si>
  <si>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</si>
  <si>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</si>
  <si>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</si>
  <si>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</si>
  <si>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</si>
  <si>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</si>
  <si>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</si>
  <si>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</si>
  <si>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</si>
  <si>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</si>
  <si>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</si>
  <si>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</si>
  <si>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</si>
  <si>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</si>
  <si>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</si>
  <si>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</si>
  <si>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</si>
  <si>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</si>
  <si>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</si>
  <si>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</si>
  <si>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</si>
  <si>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</si>
  <si>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</si>
  <si>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</si>
  <si>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</si>
  <si>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</si>
  <si>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</si>
  <si>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</si>
  <si>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</si>
  <si>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</si>
  <si>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</si>
  <si>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</si>
  <si>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</si>
  <si>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</si>
  <si>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</si>
  <si>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</si>
  <si>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</si>
  <si>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</si>
  <si>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</si>
  <si>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</si>
  <si>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</si>
  <si>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</si>
  <si>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</si>
  <si>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</si>
  <si>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</si>
  <si>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</si>
  <si>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</si>
  <si>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</si>
  <si>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</si>
  <si>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</si>
  <si>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</si>
  <si>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</si>
  <si>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</si>
  <si>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</si>
  <si>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</si>
  <si>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</si>
  <si>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</si>
  <si>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</si>
  <si>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</si>
  <si>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</si>
  <si>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</si>
  <si>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</si>
  <si>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</si>
  <si>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</si>
  <si>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</si>
  <si>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</si>
  <si>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</si>
  <si>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</si>
  <si>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</si>
  <si>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</si>
  <si>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</si>
  <si>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</si>
  <si>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</si>
  <si>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</si>
  <si>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</si>
  <si>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</si>
  <si>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</si>
  <si>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</si>
  <si>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</si>
  <si>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</si>
  <si>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</si>
  <si>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</si>
  <si>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</si>
  <si>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</si>
  <si>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</si>
  <si>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</si>
  <si>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</si>
  <si>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</si>
  <si>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</si>
  <si>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</si>
  <si>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</si>
  <si>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</si>
  <si>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</si>
  <si>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</si>
  <si>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</si>
  <si>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</si>
  <si>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</si>
  <si>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</si>
  <si>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</si>
  <si>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</si>
  <si>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</si>
  <si>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</si>
  <si>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</si>
  <si>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</si>
  <si>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</si>
  <si>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</si>
  <si>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</si>
  <si>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</si>
  <si>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</si>
  <si>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</si>
  <si>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</si>
  <si>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</si>
  <si>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</si>
  <si>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</si>
  <si>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</si>
  <si>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</si>
  <si>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</si>
  <si>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</si>
  <si>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</si>
  <si>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</si>
  <si>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</si>
  <si>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</si>
  <si>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</si>
  <si>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</si>
  <si>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</si>
  <si>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</si>
  <si>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</si>
  <si>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</si>
  <si>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</si>
  <si>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</si>
  <si>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</si>
  <si>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</si>
  <si>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</si>
  <si>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</si>
  <si>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</si>
  <si>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</si>
  <si>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</si>
  <si>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</si>
  <si>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</si>
  <si>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</si>
  <si>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</si>
  <si>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</si>
  <si>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</si>
  <si>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</si>
  <si>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</si>
  <si>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</si>
  <si>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</si>
  <si>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</si>
  <si>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</si>
  <si>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</si>
  <si>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</si>
  <si>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</si>
  <si>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</si>
  <si>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</si>
  <si>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</si>
  <si>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</si>
  <si>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</si>
  <si>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</si>
  <si>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</si>
  <si>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</si>
  <si>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</si>
  <si>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</si>
  <si>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</si>
  <si>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</si>
  <si>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</si>
  <si>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</si>
  <si>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</si>
  <si>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</si>
  <si>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</si>
  <si>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</si>
  <si>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</si>
  <si>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</si>
  <si>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</si>
  <si>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</si>
  <si>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</si>
  <si>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</si>
  <si>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</si>
  <si>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</si>
  <si>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</si>
  <si>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</si>
  <si>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</si>
  <si>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</si>
  <si>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</si>
  <si>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</si>
  <si>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</si>
  <si>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</si>
  <si>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</si>
  <si>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</si>
  <si>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</si>
  <si>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</si>
  <si>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</si>
  <si>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</si>
  <si>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</si>
  <si>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</si>
  <si>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</si>
  <si>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</si>
  <si>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</si>
  <si>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</si>
  <si>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</si>
  <si>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</si>
  <si>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</si>
  <si>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</si>
  <si>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</si>
  <si>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</si>
  <si>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</si>
  <si>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</si>
  <si>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</si>
  <si>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</si>
  <si>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</si>
  <si>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</si>
  <si>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</si>
  <si>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</si>
  <si>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</si>
  <si>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</si>
  <si>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</si>
  <si>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</si>
  <si>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</si>
  <si>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</si>
  <si>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</si>
  <si>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</si>
  <si>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</si>
  <si>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</si>
  <si>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</si>
  <si>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</si>
  <si>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</si>
  <si>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</si>
  <si>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</si>
  <si>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</si>
  <si>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</si>
  <si>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</si>
  <si>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</si>
  <si>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</si>
  <si>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</si>
  <si>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</si>
  <si>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</si>
  <si>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</si>
  <si>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</si>
  <si>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</si>
  <si>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</si>
  <si>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</si>
  <si>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</si>
  <si>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</si>
  <si>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</si>
  <si>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</si>
  <si>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</si>
  <si>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</si>
  <si>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</si>
  <si>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</si>
  <si>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</si>
  <si>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</si>
  <si>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</si>
  <si>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</si>
  <si>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</si>
  <si>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</si>
  <si>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</si>
  <si>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</si>
  <si>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</si>
  <si>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</si>
  <si>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</si>
  <si>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</si>
  <si>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</si>
  <si>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</si>
  <si>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</si>
  <si>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</si>
  <si>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</si>
  <si>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</si>
  <si>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</si>
  <si>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</si>
  <si>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</si>
  <si>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</si>
  <si>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</si>
  <si>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</si>
  <si>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</si>
  <si>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</si>
  <si>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</si>
  <si>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</si>
  <si>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</si>
  <si>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</si>
  <si>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</si>
  <si>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</si>
  <si>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</si>
  <si>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</si>
  <si>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</si>
  <si>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</si>
  <si>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</si>
  <si>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</si>
  <si>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</si>
  <si>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</si>
  <si>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</si>
  <si>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</si>
  <si>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</si>
  <si>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</si>
  <si>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</si>
  <si>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</si>
  <si>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</si>
  <si>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</si>
  <si>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</si>
  <si>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</si>
  <si>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</si>
  <si>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</si>
  <si>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</si>
  <si>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</si>
  <si>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</si>
  <si>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</si>
  <si>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</si>
  <si>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</si>
  <si>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</si>
  <si>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</si>
  <si>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</si>
  <si>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</si>
  <si>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</si>
  <si>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</si>
  <si>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</si>
  <si>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</si>
  <si>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</si>
  <si>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</si>
  <si>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</si>
  <si>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</si>
  <si>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</si>
  <si>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</si>
  <si>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</si>
  <si>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</si>
  <si>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</si>
  <si>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</si>
  <si>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</si>
  <si>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</si>
  <si>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</si>
  <si>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</si>
  <si>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</si>
  <si>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</si>
  <si>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</si>
  <si>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</si>
  <si>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</si>
  <si>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</si>
  <si>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</si>
  <si>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</si>
  <si>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</si>
  <si>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</si>
  <si>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</si>
  <si>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</si>
  <si>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</si>
  <si>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</si>
  <si>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</si>
  <si>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</si>
  <si>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</si>
  <si>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</si>
  <si>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</si>
  <si>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</si>
  <si>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</si>
  <si>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</si>
  <si>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</si>
  <si>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</si>
  <si>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</si>
  <si>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</si>
  <si>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</si>
  <si>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</si>
  <si>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</si>
  <si>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</si>
  <si>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</si>
  <si>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</si>
  <si>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</si>
  <si>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</si>
  <si>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</si>
  <si>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</si>
  <si>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</si>
  <si>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</si>
  <si>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</si>
  <si>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</si>
  <si>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</si>
  <si>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</si>
  <si>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</si>
  <si>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</si>
  <si>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</si>
  <si>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</si>
  <si>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</si>
  <si>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</si>
  <si>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</si>
  <si>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</si>
  <si>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</si>
  <si>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</si>
  <si>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</si>
  <si>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</si>
  <si>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</si>
  <si>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</si>
  <si>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</si>
  <si>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</si>
  <si>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</si>
  <si>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</si>
  <si>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</si>
  <si>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</si>
  <si>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</si>
  <si>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</si>
  <si>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</si>
  <si>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</si>
  <si>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</si>
  <si>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</si>
  <si>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</si>
  <si>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</si>
  <si>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</si>
  <si>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</si>
  <si>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</si>
  <si>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</si>
  <si>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</si>
  <si>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</si>
  <si>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</si>
  <si>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</si>
  <si>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</si>
  <si>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</si>
  <si>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</si>
  <si>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</si>
  <si>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</si>
  <si>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</si>
  <si>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</si>
  <si>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</si>
  <si>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</si>
  <si>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</si>
  <si>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</si>
  <si>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</si>
  <si>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</si>
  <si>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</si>
  <si>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</si>
  <si>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</si>
  <si>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</si>
  <si>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</si>
  <si>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</si>
  <si>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</si>
  <si>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</si>
  <si>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</si>
  <si>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</si>
  <si>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</si>
  <si>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</si>
  <si>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</si>
  <si>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</si>
  <si>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</si>
  <si>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</si>
  <si>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</si>
  <si>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</si>
  <si>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</si>
  <si>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</si>
  <si>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</si>
  <si>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</si>
  <si>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</si>
  <si>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</si>
  <si>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</si>
  <si>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</si>
  <si>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</si>
  <si>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</si>
  <si>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</si>
  <si>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</si>
  <si>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</si>
  <si>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</si>
  <si>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</si>
  <si>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</si>
  <si>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</si>
  <si>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</si>
  <si>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</si>
  <si>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</si>
  <si>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</si>
  <si>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</si>
  <si>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</si>
  <si>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</si>
  <si>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</si>
  <si>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</si>
  <si>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</si>
  <si>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</si>
  <si>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</si>
  <si>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</si>
  <si>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</si>
  <si>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</si>
  <si>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</si>
  <si>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</si>
  <si>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</si>
  <si>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</si>
  <si>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</si>
  <si>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</si>
  <si>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</si>
  <si>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</si>
  <si>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</si>
  <si>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</si>
  <si>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</si>
  <si>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</si>
  <si>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</si>
  <si>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</si>
  <si>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</si>
  <si>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</si>
  <si>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</si>
  <si>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</si>
  <si>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</si>
  <si>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</si>
  <si>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</si>
  <si>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</si>
  <si>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</si>
  <si>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</si>
  <si>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</si>
  <si>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</si>
  <si>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</si>
  <si>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</si>
  <si>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</si>
  <si>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</si>
  <si>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</si>
  <si>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</si>
  <si>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</si>
  <si>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</si>
  <si>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</si>
  <si>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</si>
  <si>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</si>
  <si>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</si>
  <si>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</si>
  <si>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</si>
  <si>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</si>
  <si>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</si>
  <si>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</si>
  <si>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</si>
  <si>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</si>
  <si>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</si>
  <si>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</si>
  <si>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</si>
  <si>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</si>
  <si>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</si>
  <si>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</si>
  <si>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</si>
  <si>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</si>
  <si>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</si>
  <si>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</si>
  <si>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</si>
  <si>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</si>
  <si>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</si>
  <si>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</si>
  <si>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</si>
  <si>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</si>
  <si>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</si>
  <si>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</si>
  <si>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</si>
  <si>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</si>
  <si>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</si>
  <si>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</si>
  <si>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</si>
  <si>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</si>
  <si>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</si>
  <si>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</si>
  <si>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</si>
  <si>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</si>
  <si>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</si>
  <si>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</si>
  <si>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</si>
  <si>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</si>
  <si>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</si>
  <si>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</si>
  <si>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</si>
  <si>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</si>
  <si>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</si>
  <si>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</si>
  <si>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</si>
  <si>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</si>
  <si>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</si>
  <si>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</si>
  <si>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</si>
  <si>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</si>
  <si>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</si>
  <si>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</si>
  <si>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</si>
  <si>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</si>
  <si>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</si>
  <si>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</si>
  <si>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</si>
  <si>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</si>
  <si>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</si>
  <si>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</si>
  <si>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</si>
  <si>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</si>
  <si>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</si>
  <si>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</si>
  <si>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</si>
  <si>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</si>
  <si>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</si>
  <si>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</si>
  <si>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</si>
  <si>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</si>
  <si>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</si>
  <si>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</si>
  <si>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</si>
  <si>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</si>
  <si>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</si>
  <si>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</si>
  <si>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</si>
  <si>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</si>
  <si>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</si>
  <si>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</si>
  <si>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</si>
  <si>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</si>
  <si>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</si>
  <si>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</si>
  <si>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</si>
  <si>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</si>
  <si>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</si>
  <si>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</si>
  <si>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</si>
  <si>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</si>
  <si>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</si>
  <si>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</si>
  <si>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</si>
  <si>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</si>
  <si>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</si>
  <si>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</si>
  <si>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</si>
  <si>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</si>
  <si>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</si>
  <si>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</si>
  <si>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</si>
  <si>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</si>
  <si>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</si>
  <si>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</si>
  <si>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</si>
  <si>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</si>
  <si>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</si>
  <si>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</si>
  <si>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</si>
  <si>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</si>
  <si>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</si>
  <si>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</si>
  <si>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</si>
  <si>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</si>
  <si>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</si>
  <si>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</si>
  <si>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</si>
  <si>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</si>
  <si>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</si>
  <si>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</si>
  <si>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</si>
  <si>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</si>
  <si>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</si>
  <si>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</si>
  <si>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</si>
  <si>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</si>
  <si>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</si>
  <si>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</si>
  <si>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</si>
  <si>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</si>
  <si>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</si>
  <si>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</si>
  <si>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</si>
  <si>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</si>
  <si>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</si>
  <si>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</si>
  <si>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</si>
  <si>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</si>
  <si>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</si>
  <si>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</si>
  <si>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</si>
  <si>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</si>
  <si>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</si>
  <si>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</si>
  <si>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</si>
  <si>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</si>
  <si>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</si>
  <si>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</si>
  <si>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</si>
  <si>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</si>
  <si>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</si>
  <si>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</si>
  <si>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</si>
  <si>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</si>
  <si>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</si>
  <si>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</si>
  <si>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</si>
  <si>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</si>
  <si>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</si>
  <si>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</si>
  <si>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</si>
  <si>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</si>
  <si>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</si>
  <si>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</si>
  <si>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</si>
  <si>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</si>
  <si>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</si>
  <si>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</si>
  <si>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</si>
  <si>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</si>
  <si>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</si>
  <si>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</si>
  <si>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</si>
  <si>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</si>
  <si>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</si>
  <si>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</si>
  <si>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</si>
  <si>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</si>
  <si>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</si>
  <si>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</si>
  <si>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</si>
  <si>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</si>
  <si>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</si>
  <si>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</si>
  <si>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</si>
  <si>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</si>
  <si>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</si>
  <si>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</si>
  <si>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</si>
  <si>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</si>
  <si>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</si>
  <si>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</si>
  <si>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</si>
  <si>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</si>
  <si>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</si>
  <si>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</si>
  <si>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</si>
  <si>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</si>
  <si>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</si>
  <si>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</si>
  <si>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</si>
  <si>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</si>
  <si>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</si>
  <si>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</si>
  <si>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</si>
  <si>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</si>
  <si>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</si>
  <si>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</si>
  <si>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</si>
  <si>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</si>
  <si>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</si>
  <si>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</si>
  <si>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</si>
  <si>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</si>
  <si>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</si>
  <si>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</si>
  <si>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</si>
  <si>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</si>
  <si>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</si>
  <si>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</si>
  <si>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</si>
  <si>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</si>
  <si>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</si>
  <si>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</si>
  <si>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</si>
  <si>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</si>
  <si>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</si>
  <si>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</si>
  <si>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</si>
  <si>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</si>
  <si>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</si>
  <si>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</si>
  <si>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</si>
  <si>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</si>
  <si>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</si>
  <si>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</si>
  <si>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</si>
  <si>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</si>
  <si>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</si>
  <si>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</si>
  <si>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</si>
  <si>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</si>
  <si>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</si>
  <si>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</si>
  <si>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</si>
  <si>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</si>
  <si>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</si>
  <si>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</si>
  <si>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</si>
  <si>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</si>
  <si>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</si>
  <si>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</si>
  <si>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</si>
  <si>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</si>
  <si>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</si>
  <si>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</si>
  <si>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</si>
  <si>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</si>
  <si>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</si>
  <si>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</si>
  <si>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</si>
  <si>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</si>
  <si>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</si>
  <si>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</si>
  <si>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</si>
  <si>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</si>
  <si>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</si>
  <si>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</si>
  <si>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</si>
  <si>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</si>
  <si>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</si>
  <si>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</si>
  <si>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</si>
  <si>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</si>
  <si>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</si>
  <si>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</si>
  <si>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</si>
  <si>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</si>
  <si>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</si>
  <si>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</si>
  <si>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</si>
  <si>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</si>
  <si>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</si>
  <si>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</si>
  <si>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</si>
  <si>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</si>
  <si>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</si>
  <si>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</si>
  <si>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</si>
  <si>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</si>
  <si>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</si>
  <si>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</si>
  <si>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</si>
  <si>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</si>
  <si>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</si>
  <si>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</si>
  <si>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</si>
  <si>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</si>
  <si>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</si>
  <si>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</si>
  <si>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</si>
  <si>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</si>
  <si>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</si>
  <si>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</si>
  <si>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</si>
  <si>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</si>
  <si>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</si>
  <si>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</si>
  <si>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</si>
  <si>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</si>
  <si>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</si>
  <si>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</si>
  <si>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</si>
  <si>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</si>
  <si>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</si>
  <si>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</si>
  <si>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</si>
  <si>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</si>
  <si>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</si>
  <si>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</si>
  <si>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</si>
  <si>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</si>
  <si>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</si>
  <si>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</si>
  <si>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</si>
  <si>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</si>
  <si>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</si>
  <si>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</si>
  <si>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</si>
  <si>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</si>
  <si>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</si>
  <si>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</si>
  <si>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</si>
  <si>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</si>
  <si>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</si>
  <si>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</si>
  <si>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</si>
  <si>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</si>
  <si>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</si>
  <si>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</si>
  <si>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</si>
  <si>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</si>
  <si>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</si>
  <si>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</si>
  <si>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</si>
  <si>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</si>
  <si>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</si>
  <si>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</si>
  <si>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</si>
  <si>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</si>
  <si>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</si>
  <si>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</si>
  <si>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</si>
  <si>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</si>
  <si>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</si>
  <si>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</si>
  <si>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</si>
  <si>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</si>
  <si>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</si>
  <si>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</si>
  <si>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</si>
  <si>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</si>
  <si>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</si>
  <si>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</si>
  <si>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</si>
  <si>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</si>
  <si>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</si>
  <si>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</si>
  <si>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</si>
  <si>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</si>
  <si>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</si>
  <si>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</si>
  <si>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</si>
  <si>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</si>
  <si>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</si>
  <si>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</si>
  <si>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</si>
  <si>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</si>
  <si>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</si>
  <si>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</si>
  <si>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</si>
  <si>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</si>
  <si>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</si>
  <si>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</si>
  <si>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</si>
  <si>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</si>
  <si>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</si>
  <si>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</si>
  <si>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</si>
  <si>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</si>
  <si>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</si>
  <si>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</si>
  <si>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</si>
  <si>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</si>
  <si>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</si>
  <si>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</si>
  <si>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</si>
  <si>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</si>
  <si>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</si>
  <si>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</si>
  <si>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</si>
  <si>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</si>
  <si>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</si>
  <si>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</si>
  <si>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</si>
  <si>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</si>
  <si>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</si>
  <si>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</si>
  <si>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</si>
  <si>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</si>
  <si>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</si>
  <si>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</si>
  <si>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</si>
  <si>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</si>
  <si>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</si>
  <si>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</si>
  <si>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</si>
  <si>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</si>
  <si>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</si>
  <si>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</si>
  <si>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</si>
  <si>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</si>
  <si>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</si>
  <si>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</si>
  <si>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</si>
  <si>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</si>
  <si>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</si>
  <si>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</si>
  <si>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</si>
  <si>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</si>
  <si>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</si>
  <si>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</si>
  <si>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</si>
  <si>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</si>
  <si>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</si>
  <si>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</si>
  <si>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</si>
  <si>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</si>
  <si>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</si>
  <si>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</si>
  <si>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</si>
  <si>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</si>
  <si>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</si>
  <si>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</si>
  <si>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</si>
  <si>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</si>
  <si>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</si>
  <si>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</si>
  <si>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</si>
  <si>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</si>
  <si>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</si>
  <si>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</si>
  <si>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</si>
  <si>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</si>
  <si>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</si>
  <si>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</si>
  <si>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</si>
  <si>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</si>
  <si>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</si>
  <si>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</si>
  <si>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</si>
  <si>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</si>
  <si>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</si>
  <si>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</si>
  <si>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</si>
  <si>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</si>
  <si>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</si>
  <si>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</si>
  <si>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</si>
  <si>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</si>
  <si>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</si>
  <si>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</si>
  <si>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</si>
  <si>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</si>
  <si>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</si>
  <si>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</si>
  <si>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</si>
  <si>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</si>
  <si>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</si>
  <si>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</si>
  <si>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</si>
  <si>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</si>
  <si>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</si>
  <si>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</si>
  <si>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</si>
  <si>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</si>
  <si>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</si>
  <si>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</si>
  <si>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</si>
  <si>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</si>
  <si>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</si>
  <si>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</si>
  <si>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</si>
  <si>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</si>
  <si>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</si>
  <si>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</si>
  <si>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</si>
  <si>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</si>
  <si>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</si>
  <si>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</si>
  <si>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</si>
  <si>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</si>
  <si>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</si>
  <si>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</si>
  <si>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</si>
  <si>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</si>
  <si>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</si>
  <si>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</si>
  <si>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</si>
  <si>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</si>
  <si>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</si>
  <si>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</si>
  <si>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</si>
  <si>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</si>
  <si>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</si>
  <si>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</si>
  <si>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</si>
  <si>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</si>
  <si>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</si>
  <si>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</si>
  <si>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</si>
  <si>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</si>
  <si>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</si>
  <si>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</si>
  <si>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</si>
  <si>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</si>
  <si>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</si>
  <si>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</si>
  <si>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</si>
  <si>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</si>
  <si>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</si>
  <si>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</si>
  <si>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</si>
  <si>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</si>
  <si>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</si>
  <si>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</si>
  <si>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</si>
  <si>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</si>
  <si>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</si>
  <si>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</si>
  <si>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</si>
  <si>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</si>
  <si>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</si>
  <si>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</si>
  <si>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</si>
  <si>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</si>
  <si>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</si>
  <si>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</si>
  <si>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</si>
  <si>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</si>
  <si>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</si>
  <si>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</si>
  <si>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</si>
  <si>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</si>
  <si>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</si>
  <si>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</si>
  <si>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</si>
  <si>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</si>
  <si>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</si>
  <si>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</si>
  <si>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</si>
  <si>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</si>
  <si>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</si>
  <si>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</si>
  <si>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</si>
  <si>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</si>
  <si>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</si>
  <si>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</si>
  <si>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</si>
  <si>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</si>
  <si>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</si>
  <si>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</si>
  <si>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</si>
  <si>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</si>
  <si>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</si>
  <si>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</si>
  <si>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</si>
  <si>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</si>
  <si>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</si>
  <si>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</si>
  <si>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</si>
  <si>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</si>
  <si>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</si>
  <si>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</si>
  <si>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</si>
  <si>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</si>
  <si>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</si>
  <si>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</si>
  <si>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</si>
  <si>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</si>
  <si>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</si>
  <si>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</si>
  <si>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</si>
  <si>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</si>
  <si>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</si>
  <si>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</si>
  <si>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</si>
  <si>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</si>
  <si>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</si>
  <si>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</si>
  <si>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</si>
  <si>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</si>
  <si>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</si>
  <si>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</si>
  <si>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</si>
  <si>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</si>
  <si>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</si>
  <si>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</si>
  <si>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</si>
  <si>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</si>
  <si>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</si>
  <si>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</si>
  <si>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</si>
  <si>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</si>
  <si>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</si>
  <si>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</si>
  <si>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</si>
  <si>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</si>
  <si>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</si>
  <si>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</si>
  <si>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</si>
  <si>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</si>
  <si>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</si>
  <si>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</si>
  <si>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</si>
  <si>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</si>
  <si>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</si>
  <si>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</si>
  <si>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</si>
  <si>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</si>
  <si>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</si>
  <si>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</si>
  <si>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</si>
  <si>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</si>
  <si>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</si>
  <si>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</si>
  <si>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</si>
  <si>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</si>
  <si>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</si>
  <si>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</si>
  <si>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</si>
  <si>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</si>
  <si>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</si>
  <si>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</si>
  <si>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</si>
  <si>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</si>
  <si>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</si>
  <si>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</si>
  <si>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</si>
  <si>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</si>
  <si>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</si>
  <si>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</si>
  <si>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</si>
  <si>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</si>
  <si>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</si>
  <si>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</si>
  <si>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</si>
  <si>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</si>
  <si>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</si>
  <si>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</si>
  <si>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</si>
  <si>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</si>
  <si>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</si>
  <si>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</si>
  <si>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</si>
  <si>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</si>
  <si>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</si>
  <si>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</si>
  <si>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</si>
  <si>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</si>
  <si>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</si>
  <si>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</si>
  <si>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</si>
  <si>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</si>
  <si>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</si>
  <si>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</si>
  <si>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</si>
  <si>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</si>
  <si>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</si>
  <si>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</si>
  <si>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</si>
  <si>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</si>
  <si>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</si>
  <si>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</si>
  <si>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</si>
  <si>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</si>
  <si>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</si>
  <si>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</si>
  <si>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</si>
  <si>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</si>
  <si>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</si>
  <si>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</si>
  <si>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</si>
  <si>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</si>
  <si>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</si>
  <si>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</si>
  <si>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</si>
  <si>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</si>
  <si>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</si>
  <si>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</si>
  <si>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</si>
  <si>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</si>
  <si>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</si>
  <si>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</si>
  <si>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</si>
  <si>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</si>
  <si>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</si>
  <si>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</si>
  <si>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</si>
  <si>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</si>
  <si>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</si>
  <si>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</si>
  <si>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</si>
  <si>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</si>
  <si>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</si>
  <si>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</si>
  <si>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</si>
  <si>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</si>
  <si>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</si>
  <si>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</si>
  <si>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</si>
  <si>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</si>
  <si>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</si>
  <si>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</si>
  <si>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</si>
  <si>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</si>
  <si>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</si>
  <si>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</si>
  <si>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</si>
  <si>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</si>
  <si>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</si>
  <si>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</si>
  <si>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</si>
  <si>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</si>
  <si>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</si>
  <si>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</si>
  <si>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</si>
  <si>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</si>
  <si>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</si>
  <si>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</si>
  <si>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</si>
  <si>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</si>
  <si>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</si>
  <si>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</si>
  <si>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</si>
  <si>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</si>
  <si>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</si>
  <si>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</si>
  <si>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</si>
  <si>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</si>
  <si>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</si>
  <si>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</si>
  <si>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</si>
  <si>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</si>
  <si>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</si>
  <si>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</si>
  <si>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</si>
  <si>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</si>
  <si>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</si>
  <si>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</si>
  <si>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</si>
  <si>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</si>
  <si>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</si>
  <si>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</si>
  <si>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</si>
  <si>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</si>
  <si>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</si>
  <si>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</si>
  <si>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</si>
  <si>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</si>
  <si>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</si>
  <si>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</si>
  <si>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</si>
  <si>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</si>
  <si>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</si>
  <si>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</si>
  <si>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</si>
  <si>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</si>
  <si>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</si>
  <si>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</si>
  <si>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</si>
  <si>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</si>
  <si>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</si>
  <si>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</si>
  <si>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</si>
  <si>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</si>
  <si>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</si>
  <si>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</si>
  <si>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</si>
  <si>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</si>
  <si>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</si>
  <si>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</si>
  <si>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</si>
  <si>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</si>
  <si>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</si>
  <si>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</si>
  <si>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</si>
  <si>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</si>
  <si>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</si>
  <si>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</si>
  <si>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</si>
  <si>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</si>
  <si>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</si>
  <si>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</si>
  <si>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</si>
  <si>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</si>
  <si>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</si>
  <si>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</si>
  <si>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</si>
  <si>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</si>
  <si>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</si>
  <si>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</si>
  <si>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</si>
  <si>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</si>
  <si>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</si>
  <si>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</si>
  <si>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</si>
  <si>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</si>
  <si>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</si>
  <si>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</si>
  <si>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</si>
  <si>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</si>
  <si>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</si>
  <si>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</si>
  <si>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</si>
  <si>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</si>
  <si>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</si>
  <si>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</si>
  <si>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</si>
  <si>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</si>
  <si>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</si>
  <si>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</si>
  <si>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</si>
  <si>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</si>
  <si>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</si>
  <si>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</si>
  <si>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</si>
  <si>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</si>
  <si>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</si>
  <si>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</si>
  <si>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</si>
  <si>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</si>
  <si>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</si>
  <si>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</si>
  <si>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</si>
  <si>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</si>
  <si>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</si>
  <si>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</si>
  <si>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</si>
  <si>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</si>
  <si>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</si>
  <si>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</si>
  <si>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</si>
  <si>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</si>
  <si>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</si>
  <si>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</si>
  <si>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</si>
  <si>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</si>
  <si>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</si>
  <si>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</si>
  <si>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</si>
  <si>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</si>
  <si>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</si>
  <si>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</si>
  <si>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</si>
  <si>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</si>
  <si>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</si>
  <si>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</si>
  <si>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</si>
  <si>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</si>
  <si>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</si>
  <si>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</si>
  <si>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</si>
  <si>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</si>
  <si>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</si>
  <si>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</si>
  <si>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</si>
  <si>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</si>
  <si>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</si>
  <si>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</si>
  <si>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</si>
  <si>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</si>
  <si>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</si>
  <si>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</si>
  <si>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</si>
  <si>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</si>
  <si>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</si>
  <si>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</si>
  <si>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</si>
  <si>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</si>
  <si>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</si>
  <si>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</si>
  <si>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</si>
  <si>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</si>
  <si>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</si>
  <si>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</si>
  <si>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</si>
  <si>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</si>
  <si>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</si>
  <si>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</si>
  <si>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</si>
  <si>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</si>
  <si>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</si>
  <si>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</si>
  <si>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</si>
  <si>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</si>
  <si>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</si>
  <si>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</si>
  <si>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</si>
  <si>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</si>
  <si>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</si>
  <si>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</si>
  <si>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</si>
  <si>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</si>
  <si>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</si>
  <si>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</si>
  <si>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</si>
  <si>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</si>
  <si>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</si>
  <si>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</si>
  <si>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</si>
  <si>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</si>
  <si>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</si>
  <si>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</si>
  <si>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</si>
  <si>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</si>
  <si>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</si>
  <si>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</si>
  <si>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</si>
  <si>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</si>
  <si>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</si>
  <si>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</si>
  <si>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</si>
  <si>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</si>
  <si>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</si>
  <si>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</si>
  <si>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</si>
  <si>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</si>
  <si>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</si>
  <si>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</si>
  <si>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</si>
  <si>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</si>
  <si>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</si>
  <si>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</si>
  <si>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</si>
  <si>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</si>
  <si>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</si>
  <si>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</si>
  <si>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</si>
  <si>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</si>
  <si>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</si>
  <si>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</si>
  <si>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</si>
  <si>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</si>
  <si>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</si>
  <si>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</si>
  <si>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</si>
  <si>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</si>
  <si>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</si>
  <si>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</si>
  <si>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</si>
  <si>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</si>
  <si>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</si>
  <si>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</si>
  <si>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</si>
  <si>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</si>
  <si>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</si>
  <si>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</si>
  <si>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</si>
  <si>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</si>
  <si>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</si>
  <si>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</si>
  <si>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</si>
  <si>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</si>
  <si>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</si>
  <si>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</si>
  <si>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</si>
  <si>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</si>
  <si>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</si>
  <si>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</si>
  <si>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</si>
  <si>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</si>
  <si>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</si>
  <si>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</si>
  <si>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</si>
  <si>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</si>
  <si>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</si>
  <si>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</si>
  <si>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</si>
  <si>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</si>
  <si>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</si>
  <si>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</si>
  <si>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</si>
  <si>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</si>
  <si>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</si>
  <si>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</si>
  <si>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</si>
  <si>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</si>
  <si>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</si>
  <si>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</si>
  <si>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</si>
  <si>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</si>
  <si>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</si>
  <si>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</si>
  <si>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</si>
  <si>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</si>
  <si>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</si>
  <si>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</si>
  <si>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</si>
  <si>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</si>
  <si>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</si>
  <si>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</si>
  <si>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</si>
  <si>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</si>
  <si>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</si>
  <si>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</si>
  <si>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</si>
  <si>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</si>
  <si>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</si>
  <si>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</si>
  <si>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</si>
  <si>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</si>
  <si>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</si>
  <si>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</si>
  <si>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</si>
  <si>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</si>
  <si>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</si>
  <si>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</si>
  <si>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</si>
  <si>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</si>
  <si>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</si>
  <si>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</si>
  <si>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</si>
  <si>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</si>
  <si>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</si>
  <si>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</si>
  <si>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</si>
  <si>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</si>
  <si>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</si>
  <si>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</si>
  <si>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</si>
  <si>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</si>
  <si>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</si>
  <si>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</si>
  <si>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</si>
  <si>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</si>
  <si>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</si>
  <si>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</si>
  <si>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</si>
  <si>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</si>
  <si>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</si>
  <si>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</si>
  <si>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</si>
  <si>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</si>
  <si>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</si>
  <si>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</si>
  <si>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</si>
  <si>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</si>
  <si>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</si>
  <si>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</si>
  <si>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</si>
  <si>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</si>
  <si>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</si>
  <si>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</si>
  <si>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</si>
  <si>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</si>
  <si>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</si>
  <si>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</si>
  <si>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</si>
  <si>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</si>
  <si>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</si>
  <si>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</si>
  <si>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</si>
  <si>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</si>
  <si>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</si>
  <si>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</si>
  <si>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</si>
  <si>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</si>
  <si>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</si>
  <si>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</si>
  <si>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</si>
  <si>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</si>
  <si>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</si>
  <si>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</si>
  <si>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</si>
  <si>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</si>
  <si>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</si>
  <si>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</si>
  <si>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</si>
  <si>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</si>
  <si>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</si>
  <si>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</si>
  <si>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</si>
  <si>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</si>
  <si>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</si>
  <si>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</si>
  <si>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</si>
  <si>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</si>
  <si>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</si>
  <si>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</si>
  <si>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</si>
  <si>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</si>
  <si>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</si>
  <si>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</si>
  <si>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</si>
  <si>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</si>
  <si>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</si>
  <si>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</si>
  <si>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</si>
  <si>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</si>
  <si>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</si>
  <si>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</si>
  <si>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</si>
  <si>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</si>
  <si>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</si>
  <si>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</si>
  <si>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</si>
  <si>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</si>
  <si>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</si>
  <si>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</si>
  <si>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</si>
  <si>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</si>
  <si>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</si>
  <si>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</si>
  <si>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</si>
  <si>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</si>
  <si>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</si>
  <si>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</si>
  <si>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</si>
  <si>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</si>
  <si>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</si>
  <si>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</si>
  <si>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</si>
  <si>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</si>
  <si>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</si>
  <si>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</si>
  <si>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</si>
  <si>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</si>
  <si>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</si>
  <si>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</si>
  <si>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</si>
  <si>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</si>
  <si>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</si>
  <si>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</si>
  <si>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</si>
  <si>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</si>
  <si>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</si>
  <si>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</si>
  <si>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</si>
  <si>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</si>
  <si>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</si>
  <si>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</si>
  <si>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</si>
  <si>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</si>
  <si>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</si>
  <si>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</si>
  <si>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</si>
  <si>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</si>
  <si>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</si>
  <si>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</si>
  <si>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</si>
  <si>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</si>
  <si>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</si>
  <si>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</si>
  <si>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</si>
  <si>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</si>
  <si>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</si>
  <si>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</si>
  <si>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</si>
  <si>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</si>
  <si>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</si>
  <si>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</si>
  <si>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</si>
  <si>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</si>
  <si>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</si>
  <si>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</si>
  <si>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</si>
  <si>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</si>
  <si>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</si>
  <si>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</si>
  <si>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</si>
  <si>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</si>
  <si>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</si>
  <si>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</si>
  <si>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</si>
  <si>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</si>
  <si>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</si>
  <si>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</si>
  <si>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</si>
  <si>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</si>
  <si>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</si>
  <si>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</si>
  <si>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</si>
  <si>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</si>
  <si>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</si>
  <si>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</si>
  <si>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</si>
  <si>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</si>
  <si>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</si>
  <si>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</si>
  <si>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</si>
  <si>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</si>
  <si>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</si>
  <si>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</si>
  <si>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</si>
  <si>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</si>
  <si>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</si>
  <si>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</si>
  <si>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</si>
  <si>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</si>
  <si>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</si>
  <si>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</si>
  <si>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</si>
  <si>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</si>
  <si>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</si>
  <si>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</si>
  <si>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</si>
  <si>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</si>
  <si>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</si>
  <si>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</si>
  <si>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</si>
  <si>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</si>
  <si>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</si>
  <si>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</si>
  <si>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</si>
  <si>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</si>
  <si>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</si>
  <si>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</si>
  <si>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</si>
  <si>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</si>
  <si>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</si>
  <si>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</si>
  <si>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</si>
  <si>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</si>
  <si>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</si>
  <si>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</si>
  <si>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</si>
  <si>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</si>
  <si>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</si>
  <si>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</si>
  <si>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</si>
  <si>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</si>
  <si>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</si>
  <si>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</si>
  <si>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</si>
  <si>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</si>
  <si>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</si>
  <si>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</si>
  <si>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</si>
  <si>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</si>
  <si>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</si>
  <si>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</si>
  <si>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</si>
  <si>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</si>
  <si>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</si>
  <si>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</si>
  <si>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</si>
  <si>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</si>
  <si>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</si>
  <si>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</si>
  <si>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</si>
  <si>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</si>
  <si>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</si>
  <si>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</si>
  <si>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</si>
  <si>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</si>
  <si>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</si>
  <si>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</si>
  <si>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</si>
  <si>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</si>
  <si>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</si>
  <si>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</si>
  <si>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</si>
  <si>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</si>
  <si>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</si>
  <si>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</si>
  <si>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</si>
  <si>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</si>
  <si>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</si>
  <si>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</si>
  <si>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</si>
  <si>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</si>
  <si>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</si>
  <si>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</si>
  <si>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</si>
  <si>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</si>
  <si>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</si>
  <si>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</si>
  <si>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</si>
  <si>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</si>
  <si>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</si>
  <si>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</si>
  <si>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</si>
  <si>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</si>
  <si>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</si>
  <si>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</si>
  <si>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</si>
  <si>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</si>
  <si>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</si>
  <si>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</si>
  <si>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</si>
  <si>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</si>
  <si>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</si>
  <si>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</si>
  <si>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</si>
  <si>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</si>
  <si>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</si>
  <si>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</si>
  <si>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</si>
  <si>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</si>
  <si>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</si>
  <si>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</si>
  <si>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</si>
  <si>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</si>
  <si>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</si>
  <si>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</si>
  <si>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</si>
  <si>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</si>
  <si>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</si>
  <si>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</si>
  <si>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</si>
  <si>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</si>
  <si>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</si>
  <si>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</si>
  <si>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</si>
  <si>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</si>
  <si>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</si>
  <si>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</si>
  <si>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</si>
  <si>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</si>
  <si>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</si>
  <si>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</si>
  <si>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</si>
  <si>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</si>
  <si>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</si>
  <si>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</si>
  <si>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</si>
  <si>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</si>
  <si>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</si>
  <si>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</si>
  <si>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</si>
  <si>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</si>
  <si>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</si>
  <si>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</si>
  <si>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</si>
  <si>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</si>
  <si>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</si>
  <si>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</si>
  <si>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</si>
  <si>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</si>
  <si>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</si>
  <si>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</si>
  <si>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</si>
  <si>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</si>
  <si>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</si>
  <si>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</si>
  <si>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</si>
  <si>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</si>
  <si>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</si>
  <si>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</si>
  <si>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</si>
  <si>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</si>
  <si>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</si>
  <si>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</si>
  <si>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</si>
  <si>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</si>
  <si>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</si>
  <si>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</si>
  <si>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</si>
  <si>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</si>
  <si>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</si>
  <si>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</si>
  <si>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</si>
  <si>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</si>
  <si>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</si>
  <si>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</si>
  <si>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</si>
  <si>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</si>
  <si>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</si>
  <si>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</si>
  <si>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</si>
  <si>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</si>
  <si>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</si>
  <si>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</si>
  <si>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</si>
  <si>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</si>
  <si>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</si>
  <si>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</si>
  <si>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</si>
  <si>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</si>
  <si>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</si>
  <si>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</si>
  <si>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</si>
  <si>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</si>
  <si>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</si>
  <si>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</si>
  <si>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</si>
  <si>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</si>
  <si>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</si>
  <si>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</si>
  <si>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</si>
  <si>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</si>
  <si>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</si>
  <si>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</si>
  <si>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</si>
  <si>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</si>
  <si>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</si>
  <si>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</si>
  <si>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</si>
  <si>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</si>
  <si>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</si>
  <si>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</si>
  <si>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</si>
  <si>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</si>
  <si>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</si>
  <si>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</si>
  <si>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</si>
  <si>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</si>
  <si>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</si>
  <si>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</si>
  <si>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</si>
  <si>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</si>
  <si>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</si>
  <si>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</si>
  <si>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</si>
  <si>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</si>
  <si>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</si>
  <si>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</si>
  <si>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</si>
  <si>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</si>
  <si>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</si>
  <si>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</si>
  <si>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</si>
  <si>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</si>
  <si>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</si>
  <si>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</si>
  <si>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</si>
  <si>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</si>
  <si>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</si>
  <si>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</si>
  <si>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</si>
  <si>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</si>
  <si>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</si>
  <si>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</si>
  <si>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</si>
  <si>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</si>
  <si>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</si>
  <si>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</si>
  <si>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</si>
  <si>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</si>
  <si>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</si>
  <si>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</si>
  <si>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</si>
  <si>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</si>
  <si>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</si>
  <si>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</si>
  <si>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</si>
  <si>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</si>
  <si>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</si>
  <si>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</si>
  <si>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</si>
  <si>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</si>
  <si>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</si>
  <si>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</si>
  <si>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</si>
  <si>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</si>
  <si>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</si>
  <si>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</si>
  <si>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</si>
  <si>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</si>
  <si>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</si>
  <si>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</si>
  <si>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</si>
  <si>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</si>
  <si>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</si>
  <si>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</si>
  <si>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</si>
  <si>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</si>
  <si>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</si>
  <si>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</si>
  <si>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</si>
  <si>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</si>
  <si>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</si>
  <si>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</si>
  <si>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</si>
  <si>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</si>
  <si>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</si>
  <si>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</si>
  <si>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</si>
  <si>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</si>
  <si>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</si>
  <si>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</si>
  <si>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</si>
  <si>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</si>
  <si>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</si>
  <si>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</si>
  <si>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</si>
  <si>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</si>
  <si>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</si>
  <si>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</si>
  <si>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</si>
  <si>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</si>
  <si>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</si>
  <si>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</si>
  <si>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</si>
  <si>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</si>
  <si>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</si>
  <si>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</si>
  <si>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</si>
  <si>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</si>
  <si>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</si>
  <si>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</si>
  <si>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</si>
  <si>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</si>
  <si>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</si>
  <si>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</si>
  <si>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</si>
  <si>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</si>
  <si>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</si>
  <si>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</si>
  <si>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</si>
  <si>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</si>
  <si>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</si>
  <si>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</si>
  <si>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</si>
  <si>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</si>
  <si>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</si>
  <si>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</si>
  <si>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</si>
  <si>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</si>
  <si>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</si>
  <si>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</si>
  <si>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</si>
  <si>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</si>
  <si>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</si>
  <si>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</si>
  <si>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</si>
  <si>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</si>
  <si>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</si>
  <si>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</si>
  <si>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</si>
  <si>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</si>
  <si>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</si>
  <si>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</si>
  <si>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</si>
  <si>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</si>
  <si>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</si>
  <si>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</si>
  <si>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</si>
  <si>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</si>
  <si>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</si>
  <si>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</si>
  <si>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</si>
  <si>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</si>
  <si>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</si>
  <si>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</si>
  <si>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</si>
  <si>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</si>
  <si>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</si>
  <si>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</si>
  <si>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</si>
  <si>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</si>
  <si>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</si>
  <si>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</si>
  <si>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</si>
  <si>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</si>
  <si>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</si>
  <si>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</si>
  <si>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</si>
  <si>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</si>
  <si>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</si>
  <si>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</si>
  <si>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</si>
  <si>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</si>
  <si>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</si>
  <si>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</si>
  <si>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</si>
  <si>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</si>
  <si>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</si>
  <si>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</si>
  <si>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</si>
  <si>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</si>
  <si>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</si>
  <si>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</si>
  <si>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</si>
  <si>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</si>
  <si>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</si>
  <si>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</si>
  <si>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</si>
  <si>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</si>
  <si>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</si>
  <si>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</si>
  <si>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</si>
  <si>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</si>
  <si>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</si>
  <si>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</si>
  <si>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</si>
  <si>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</si>
  <si>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</si>
  <si>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</si>
  <si>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</si>
  <si>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</si>
  <si>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</si>
  <si>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</si>
  <si>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</si>
  <si>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</si>
  <si>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</si>
  <si>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</si>
  <si>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</si>
  <si>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</si>
  <si>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</si>
  <si>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</si>
  <si>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</si>
  <si>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</si>
  <si>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</si>
  <si>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</si>
  <si>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</si>
  <si>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</si>
  <si>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</si>
  <si>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</si>
  <si>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</si>
  <si>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</si>
  <si>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</si>
  <si>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</si>
  <si>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</si>
  <si>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</si>
  <si>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</si>
  <si>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</si>
  <si>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</si>
  <si>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</si>
  <si>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</si>
  <si>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</si>
  <si>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</si>
  <si>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</si>
  <si>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</si>
  <si>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</si>
  <si>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</si>
  <si>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</si>
  <si>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</si>
  <si>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</si>
  <si>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</si>
  <si>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</si>
  <si>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</si>
  <si>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</si>
  <si>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</si>
  <si>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</si>
  <si>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</si>
  <si>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</si>
  <si>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</si>
  <si>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</si>
  <si>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</si>
  <si>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</si>
  <si>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</si>
  <si>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</si>
  <si>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</si>
  <si>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</si>
  <si>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</si>
  <si>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</si>
  <si>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</si>
  <si>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</si>
  <si>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</si>
  <si>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</si>
  <si>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</si>
  <si>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</si>
  <si>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</si>
  <si>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</si>
  <si>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</si>
  <si>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</si>
  <si>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</si>
  <si>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</si>
  <si>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</si>
  <si>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</si>
  <si>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</si>
  <si>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</si>
  <si>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</si>
  <si>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</si>
  <si>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</si>
  <si>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</si>
  <si>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</si>
  <si>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</si>
  <si>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</si>
  <si>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</si>
  <si>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</si>
  <si>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</si>
  <si>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</si>
  <si>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</si>
  <si>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</si>
  <si>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</si>
  <si>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</si>
  <si>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</si>
  <si>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</si>
  <si>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</si>
  <si>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</si>
  <si>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</si>
  <si>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</si>
  <si>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</si>
  <si>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</si>
  <si>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</si>
  <si>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</si>
  <si>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</si>
  <si>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</si>
  <si>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</si>
  <si>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</si>
  <si>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</si>
  <si>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</si>
  <si>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</si>
  <si>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</si>
  <si>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</si>
  <si>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</si>
  <si>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</si>
  <si>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</si>
  <si>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</si>
  <si>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</si>
  <si>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</si>
  <si>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</si>
  <si>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</si>
  <si>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</si>
  <si>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</si>
  <si>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</si>
  <si>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</si>
  <si>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</si>
  <si>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</si>
  <si>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</si>
  <si>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</si>
  <si>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</si>
  <si>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</si>
  <si>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</si>
  <si>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</si>
  <si>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</si>
  <si>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</si>
  <si>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</si>
  <si>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</si>
  <si>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</si>
  <si>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</si>
  <si>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</si>
  <si>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</si>
  <si>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</si>
  <si>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</si>
  <si>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</si>
  <si>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</si>
  <si>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</si>
  <si>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</si>
  <si>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</si>
  <si>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</si>
  <si>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</si>
  <si>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</si>
  <si>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</si>
  <si>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</si>
  <si>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</si>
  <si>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</si>
  <si>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</si>
  <si>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</si>
  <si>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</si>
  <si>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</si>
  <si>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</si>
  <si>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</si>
  <si>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</si>
  <si>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</si>
  <si>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</si>
  <si>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</si>
  <si>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</si>
  <si>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</si>
  <si>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</si>
  <si>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</si>
  <si>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</si>
  <si>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</si>
  <si>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</si>
  <si>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</si>
  <si>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</si>
  <si>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</si>
  <si>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</si>
  <si>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</si>
  <si>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</si>
  <si>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</si>
  <si>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</si>
  <si>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</si>
  <si>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</si>
  <si>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</si>
  <si>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</si>
  <si>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</si>
  <si>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</si>
  <si>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</si>
  <si>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</si>
  <si>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</si>
  <si>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</si>
  <si>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</si>
  <si>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</si>
  <si>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</si>
  <si>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</si>
  <si>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</si>
  <si>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</si>
  <si>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</si>
  <si>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</si>
  <si>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</si>
  <si>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</si>
  <si>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</si>
  <si>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</si>
  <si>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</si>
  <si>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</si>
  <si>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</si>
  <si>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</si>
  <si>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</si>
  <si>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</si>
  <si>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</si>
  <si>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</si>
  <si>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</si>
  <si>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</si>
  <si>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</si>
  <si>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</si>
  <si>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</si>
  <si>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</si>
  <si>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</si>
  <si>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</si>
  <si>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</si>
  <si>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</si>
  <si>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</si>
  <si>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</si>
  <si>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</si>
  <si>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</si>
  <si>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</si>
  <si>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</si>
  <si>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</si>
  <si>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</si>
  <si>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</si>
  <si>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</si>
  <si>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</si>
  <si>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</si>
  <si>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</si>
  <si>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</si>
  <si>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</si>
  <si>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</si>
  <si>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</si>
  <si>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</si>
  <si>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</si>
  <si>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</si>
  <si>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</si>
  <si>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</si>
  <si>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</si>
  <si>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</si>
  <si>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</si>
  <si>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</si>
  <si>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</si>
  <si>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</si>
  <si>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</si>
  <si>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</si>
  <si>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</si>
  <si>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</si>
  <si>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</si>
  <si>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</si>
  <si>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</si>
  <si>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</si>
  <si>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</si>
  <si>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</si>
  <si>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</si>
  <si>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</si>
  <si>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</si>
  <si>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</si>
  <si>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</si>
  <si>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</si>
  <si>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</si>
  <si>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</si>
  <si>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</si>
  <si>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</si>
  <si>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</si>
  <si>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</si>
  <si>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</si>
  <si>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</si>
  <si>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</si>
  <si>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</si>
  <si>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</si>
  <si>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</si>
  <si>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</si>
  <si>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</si>
  <si>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</si>
  <si>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</si>
  <si>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</si>
  <si>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</si>
  <si>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</si>
  <si>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</si>
  <si>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</si>
  <si>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</si>
  <si>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</si>
  <si>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</si>
  <si>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</si>
  <si>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</si>
  <si>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</si>
  <si>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</si>
  <si>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</si>
  <si>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</si>
  <si>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</si>
  <si>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</si>
  <si>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</si>
  <si>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</si>
  <si>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</si>
  <si>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</si>
  <si>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</si>
  <si>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</si>
  <si>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</si>
  <si>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</si>
  <si>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</si>
  <si>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</si>
  <si>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</si>
  <si>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</si>
  <si>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</si>
  <si>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</si>
  <si>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</si>
  <si>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</si>
  <si>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</si>
  <si>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</si>
  <si>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</si>
  <si>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</si>
  <si>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</si>
  <si>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</si>
  <si>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</si>
  <si>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</si>
  <si>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</si>
  <si>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</si>
  <si>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</si>
  <si>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</si>
  <si>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</si>
  <si>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</si>
  <si>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</si>
  <si>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</si>
  <si>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</si>
  <si>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</si>
  <si>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</si>
  <si>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</si>
  <si>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</si>
  <si>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</si>
  <si>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</si>
  <si>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</si>
  <si>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</si>
  <si>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</si>
  <si>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</si>
  <si>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</si>
  <si>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</si>
  <si>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</si>
  <si>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</si>
  <si>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</si>
  <si>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</si>
  <si>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</si>
  <si>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</si>
  <si>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</si>
  <si>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</si>
  <si>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</si>
  <si>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</si>
  <si>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</si>
  <si>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</si>
  <si>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</si>
  <si>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</si>
  <si>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</si>
  <si>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</si>
  <si>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</si>
  <si>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</si>
  <si>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</si>
  <si>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</si>
  <si>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</si>
  <si>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</si>
  <si>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</si>
  <si>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</si>
  <si>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</si>
  <si>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</si>
  <si>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</si>
  <si>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</si>
  <si>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</si>
  <si>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</si>
  <si>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</si>
  <si>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</si>
  <si>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</si>
  <si>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</si>
  <si>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</si>
  <si>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</si>
  <si>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</si>
  <si>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</si>
  <si>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</si>
  <si>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</si>
  <si>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</si>
  <si>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</si>
  <si>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</si>
  <si>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</si>
  <si>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</si>
  <si>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</si>
  <si>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</si>
  <si>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</si>
  <si>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</si>
  <si>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</si>
  <si>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</si>
  <si>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</si>
  <si>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</si>
  <si>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</si>
  <si>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</si>
  <si>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</si>
  <si>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</si>
  <si>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</si>
  <si>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</si>
  <si>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</si>
  <si>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</si>
  <si>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</si>
  <si>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</si>
  <si>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</si>
  <si>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</si>
  <si>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</si>
  <si>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</si>
  <si>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</si>
  <si>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</si>
  <si>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</si>
  <si>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</si>
  <si>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</si>
  <si>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</si>
  <si>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</si>
  <si>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</si>
  <si>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</si>
  <si>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</si>
  <si>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</si>
  <si>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</si>
  <si>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</si>
  <si>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</si>
  <si>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</si>
  <si>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</si>
  <si>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</si>
  <si>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</si>
  <si>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</si>
  <si>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</si>
  <si>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</si>
  <si>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</si>
  <si>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</si>
  <si>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</si>
  <si>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</si>
  <si>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</si>
  <si>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</si>
  <si>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</si>
  <si>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</si>
  <si>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</si>
  <si>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</si>
  <si>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</si>
  <si>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</si>
  <si>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</si>
  <si>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</si>
  <si>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</si>
  <si>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</si>
  <si>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</si>
  <si>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</si>
  <si>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</si>
  <si>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</si>
  <si>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</si>
  <si>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</si>
  <si>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</si>
  <si>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</si>
  <si>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</si>
  <si>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</si>
  <si>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</si>
  <si>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</si>
  <si>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</si>
  <si>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</si>
  <si>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</si>
  <si>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</si>
  <si>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</si>
  <si>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</si>
  <si>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</si>
  <si>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</si>
  <si>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</si>
  <si>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</si>
  <si>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</si>
  <si>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</si>
  <si>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</si>
  <si>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</si>
  <si>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</si>
  <si>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</si>
  <si>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</si>
  <si>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</si>
  <si>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</si>
  <si>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</si>
  <si>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</si>
  <si>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</si>
  <si>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</si>
  <si>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</si>
  <si>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</si>
  <si>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</si>
  <si>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</si>
  <si>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</si>
  <si>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</si>
  <si>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</si>
  <si>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</si>
  <si>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</si>
  <si>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</si>
  <si>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</si>
  <si>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</si>
  <si>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</si>
  <si>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</si>
  <si>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</si>
  <si>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</si>
  <si>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</si>
  <si>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</si>
  <si>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</si>
  <si>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</si>
  <si>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</si>
  <si>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</si>
  <si>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</si>
  <si>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</si>
  <si>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</si>
  <si>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</si>
  <si>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</si>
  <si>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</si>
  <si>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</si>
  <si>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</si>
  <si>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</si>
  <si>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</si>
  <si>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</si>
  <si>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</si>
  <si>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</si>
  <si>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</si>
  <si>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</si>
  <si>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</si>
  <si>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</si>
  <si>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</si>
  <si>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</si>
  <si>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</si>
  <si>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</si>
  <si>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</si>
  <si>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</si>
  <si>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</si>
  <si>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</si>
  <si>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</si>
  <si>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</si>
  <si>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</si>
  <si>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</si>
  <si>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</si>
  <si>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</si>
  <si>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</si>
  <si>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</si>
  <si>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</si>
  <si>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</si>
  <si>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</si>
  <si>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</si>
  <si>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</si>
  <si>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</si>
  <si>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</si>
  <si>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</si>
  <si>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</si>
  <si>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</si>
  <si>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</si>
  <si>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</si>
  <si>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</si>
  <si>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</si>
  <si>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</si>
  <si>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</si>
  <si>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</si>
  <si>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</si>
  <si>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</si>
  <si>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</si>
  <si>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</si>
  <si>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</si>
  <si>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</si>
  <si>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</si>
  <si>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</si>
  <si>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</si>
  <si>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</si>
  <si>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</si>
  <si>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</si>
  <si>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</si>
  <si>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</si>
  <si>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</si>
  <si>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</si>
  <si>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</si>
  <si>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</si>
  <si>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</si>
  <si>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</si>
  <si>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</si>
  <si>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</si>
  <si>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</si>
  <si>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</si>
  <si>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</si>
  <si>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</si>
  <si>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</si>
  <si>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</si>
  <si>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</si>
  <si>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</si>
  <si>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</si>
  <si>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</si>
  <si>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</si>
  <si>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</si>
  <si>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</si>
  <si>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</si>
  <si>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</si>
  <si>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</si>
  <si>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</si>
  <si>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</si>
  <si>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</si>
  <si>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</si>
  <si>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</si>
  <si>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</si>
  <si>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</si>
  <si>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</si>
  <si>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</si>
  <si>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</si>
  <si>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</si>
  <si>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</si>
  <si>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</si>
  <si>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</si>
  <si>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</si>
  <si>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</si>
  <si>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</si>
  <si>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</si>
  <si>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</si>
  <si>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</si>
  <si>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</si>
  <si>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</si>
  <si>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</si>
  <si>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</si>
  <si>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</si>
  <si>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</si>
  <si>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</si>
  <si>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</si>
  <si>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</si>
  <si>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</si>
  <si>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</si>
  <si>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</si>
  <si>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</si>
  <si>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</si>
  <si>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</si>
  <si>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</si>
  <si>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</si>
  <si>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</si>
  <si>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</si>
  <si>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</si>
  <si>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</si>
  <si>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</si>
  <si>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</si>
  <si>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</si>
  <si>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</si>
  <si>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</si>
  <si>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</si>
  <si>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</si>
  <si>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</si>
  <si>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</si>
  <si>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</si>
  <si>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</si>
  <si>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</si>
  <si>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</si>
  <si>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</si>
  <si>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</si>
  <si>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</si>
  <si>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</si>
  <si>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</si>
  <si>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</si>
  <si>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</si>
  <si>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</si>
  <si>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</si>
  <si>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</si>
  <si>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</si>
  <si>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</si>
  <si>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</si>
  <si>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</si>
  <si>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</si>
  <si>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</si>
  <si>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</si>
  <si>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</si>
  <si>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</si>
  <si>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</si>
  <si>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</si>
  <si>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</si>
  <si>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</si>
  <si>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</si>
  <si>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</si>
  <si>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</si>
  <si>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</si>
  <si>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</si>
  <si>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</si>
  <si>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</si>
  <si>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</si>
  <si>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</si>
  <si>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</si>
  <si>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</si>
  <si>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</si>
  <si>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</si>
  <si>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</si>
  <si>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</si>
  <si>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</si>
  <si>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</si>
  <si>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</si>
  <si>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</si>
  <si>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</si>
  <si>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</si>
  <si>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</si>
  <si>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</si>
  <si>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</si>
  <si>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</si>
  <si>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</si>
  <si>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</si>
  <si>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</si>
  <si>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</si>
  <si>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</si>
  <si>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</si>
  <si>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</si>
  <si>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</si>
  <si>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</si>
  <si>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</si>
  <si>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</si>
  <si>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</si>
  <si>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</si>
  <si>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</si>
  <si>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</si>
  <si>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</si>
  <si>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</si>
  <si>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</si>
  <si>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</si>
  <si>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</si>
  <si>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</si>
  <si>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</si>
  <si>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</si>
  <si>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</si>
  <si>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</si>
  <si>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</si>
  <si>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</si>
  <si>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</si>
  <si>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</si>
  <si>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</si>
  <si>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</si>
  <si>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</si>
  <si>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</si>
  <si>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</si>
  <si>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</si>
  <si>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</si>
  <si>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</si>
  <si>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</si>
  <si>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</si>
  <si>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</si>
  <si>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 1000</t>
  </si>
  <si>
    <t>1000 to  4999</t>
  </si>
  <si>
    <t>(blank)</t>
  </si>
  <si>
    <t>Sum of  Percentage Successful</t>
  </si>
  <si>
    <t>Sum of  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</si>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</sst>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rgb="FF000000"/>
      <name val="Courier New"/>
      <family val="1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0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[StarterBook.xlsx]Graph1!PivotTable2</c:name>
    <c:fmtId val="6"/>
  </c:pivotSource>
  <c:chart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Graph1!$B$3:$B$4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D8-3149-9B1C-AB2CC0645FB8}"/>
            </c:ext>
          </c:extLst>
        </c:ser>
        <c:ser>
          <c:idx val="0"/>
          <c:order val="1"/>
          <c:tx>
            <c:strRef>
              <c:f>Graph1!$C$3:$C$4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8-3149-9B1C-AB2CC0645FB8}"/>
            </c:ext>
          </c:extLst>
        </c:ser>
        <c:ser>
          <c:idx val="1"/>
          <c:order val="2"/>
          <c:tx>
            <c:strRef>
              <c:f>Graph1!$D$3:$D$4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8-3149-9B1C-AB2CC0645FB8}"/>
            </c:ext>
          </c:extLst>
        </c:ser>
        <c:ser>
          <c:idx val="3"/>
          <c:order val="3"/>
          <c:tx>
            <c:strRef>
              <c:f>Graph1!$E$3:$E$4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B-264E-8FAE-4FB089EC3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228736"/>
        <c:axId val="317230432"/>
      </c:barChart>
      <c:catAx>
        <c:axId val="3172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30432"/>
        <c:crosses val="autoZero"/>
        <c:auto val="1"/>
        <c:lblAlgn val="ctr"/>
        <c:lblOffset val="100"/>
        <c:noMultiLvlLbl val="0"/>
      </c:catAx>
      <c:valAx>
        <c:axId val="3172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29041796185381"/>
          <c:y val="4.2780748663101602E-2"/>
          <c:w val="0.85640188889731284"/>
          <c:h val="0.764656406585540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Graph2!$B$4:$B$5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9-3B4F-8C52-195FE2A296F5}"/>
            </c:ext>
          </c:extLst>
        </c:ser>
        <c:ser>
          <c:idx val="1"/>
          <c:order val="1"/>
          <c:tx>
            <c:strRef>
              <c:f>Graph2!$C$4:$C$5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9-3B4F-8C52-195FE2A296F5}"/>
            </c:ext>
          </c:extLst>
        </c:ser>
        <c:ser>
          <c:idx val="2"/>
          <c:order val="2"/>
          <c:tx>
            <c:strRef>
              <c:f>Graph2!$D$4:$D$5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9-3B4F-8C52-195FE2A296F5}"/>
            </c:ext>
          </c:extLst>
        </c:ser>
        <c:ser>
          <c:idx val="3"/>
          <c:order val="3"/>
          <c:tx>
            <c:strRef>
              <c:f>Graph2!$E$4:$E$5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9-3B4F-8C52-195FE2A29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164303"/>
        <c:axId val="1550705759"/>
      </c:barChart>
      <c:catAx>
        <c:axId val="157516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705759"/>
        <c:crosses val="autoZero"/>
        <c:auto val="1"/>
        <c:lblAlgn val="ctr"/>
        <c:lblOffset val="100"/>
        <c:noMultiLvlLbl val="0"/>
      </c:catAx>
      <c:valAx>
        <c:axId val="1550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6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[StarterBook.xlsx]Graph3!PivotTable2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44450" cap="rnd" cmpd="sng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 cmpd="sng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8A44-A9A6-B535717571AA}"/>
            </c:ext>
          </c:extLst>
        </c:ser>
        <c:ser>
          <c:idx val="1"/>
          <c:order val="1"/>
          <c:tx>
            <c:strRef>
              <c:f>Graph3!$C$4:$C$5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41-8A44-A9A6-B535717571AA}"/>
            </c:ext>
          </c:extLst>
        </c:ser>
        <c:ser>
          <c:idx val="2"/>
          <c:order val="2"/>
          <c:tx>
            <c:strRef>
              <c:f>Graph3!$D$4:$D$5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41-8A44-A9A6-B53571757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783407"/>
        <c:axId val="1622758063"/>
      </c:lineChart>
      <c:catAx>
        <c:axId val="18197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58063"/>
        <c:crosses val="autoZero"/>
        <c:auto val="1"/>
        <c:lblAlgn val="ctr"/>
        <c:lblOffset val="100"/>
        <c:noMultiLvlLbl val="0"/>
      </c:catAx>
      <c:valAx>
        <c:axId val="16227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Bonus!$C$27</c:f>
              <c:strCache>
                <c:ptCount val="1"/>
                <c:pt idx="0">
                  <c:v>Sum of 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Bonus!$B$28:$B$41</c:f>
              <c:strCache>
                <c:ptCount val="13"/>
                <c:pt idx="0">
                  <c:v>&lt; 1000</c:v>
                </c:pt>
                <c:pt idx="1">
                  <c:v>1000 to 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Bonus!$C$28:$C$41</c:f>
              <c:numCache>
                <c:formatCode>General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F-E748-84BE-3276ECF2DB60}"/>
            </c:ext>
          </c:extLst>
        </c:ser>
        <c:ser>
          <c:idx val="1"/>
          <c:order val="1"/>
          <c:tx>
            <c:strRef>
              <c:f>Bonus!$D$27</c:f>
              <c:strCache>
                <c:ptCount val="1"/>
                <c:pt idx="0">
                  <c:v>Sum of 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Bonus!$B$28:$B$41</c:f>
              <c:strCache>
                <c:ptCount val="13"/>
                <c:pt idx="0">
                  <c:v>&lt; 1000</c:v>
                </c:pt>
                <c:pt idx="1">
                  <c:v>1000 to 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Bonus!$D$28:$D$41</c:f>
              <c:numCache>
                <c:formatCode>General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F-E748-84BE-3276ECF2DB60}"/>
            </c:ext>
          </c:extLst>
        </c:ser>
        <c:ser>
          <c:idx val="2"/>
          <c:order val="2"/>
          <c:tx>
            <c:strRef>
              <c:f>Bonus!$E$27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Bonus!$B$28:$B$41</c:f>
              <c:strCache>
                <c:ptCount val="13"/>
                <c:pt idx="0">
                  <c:v>&lt; 1000</c:v>
                </c:pt>
                <c:pt idx="1">
                  <c:v>1000 to 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  <c:pt idx="12">
                  <c:v>(blank)</c:v>
                </c:pt>
              </c:strCache>
            </c:strRef>
          </c:cat>
          <c:val>
            <c:numRef>
              <c:f>Bonus!$E$28:$E$41</c:f>
              <c:numCache>
                <c:formatCode>General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F-E748-84BE-3276ECF2D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613008"/>
        <c:axId val="668961904"/>
      </c:lineChart>
      <c:catAx>
        <c:axId val="11906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61904"/>
        <c:crosses val="autoZero"/>
        <c:auto val="1"/>
        <c:lblAlgn val="ctr"/>
        <c:lblOffset val="100"/>
        <c:noMultiLvlLbl val="0"/>
      </c:catAx>
      <c:valAx>
        <c:axId val="668961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11</xdr:row>
      <xdr:rowOff>152400</xdr:rowOff>
    </xdr:from>
    <xdr:to>
      <xdr:col>15</xdr:col>
      <xdr:colOff>546100</xdr:colOff>
      <xdr:row>41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849DA5-402D-554B-9406-FF99CFD8A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1041400</xdr:colOff>
      <xdr:row>9</xdr:row>
      <xdr:rowOff>76200</xdr:rowOff>
    </xdr:from>
    <xdr:to>
      <xdr:col>17</xdr:col>
      <xdr:colOff>558800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3DAE5-DC82-3140-8C44-2AD721EF9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6</xdr:row>
      <xdr:rowOff>101600</xdr:rowOff>
    </xdr:from>
    <xdr:to>
      <xdr:col>14</xdr:col>
      <xdr:colOff>330200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508B2-86D5-F545-B287-A4687C05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29</xdr:row>
      <xdr:rowOff>101600</xdr:rowOff>
    </xdr:from>
    <xdr:to>
      <xdr:col>18</xdr:col>
      <xdr:colOff>914400</xdr:colOff>
      <xdr:row>52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D4C26-4901-BC45-9DAC-A65563CF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36.015608796297" createdVersion="6" refreshedVersion="6" minRefreshableVersion="3" recordCount="4114" xr:uid="{5E6FDECC-43E5-3745-85F7-61F5F8DB2C90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36.754214120374" createdVersion="6" refreshedVersion="6" minRefreshableVersion="3" recordCount="4114" xr:uid="{312754A2-E20B-7340-9F88-F326AE3FDA72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38.85727453704" createdVersion="6" refreshedVersion="6" minRefreshableVersion="3" recordCount="13" xr:uid="{570714DE-CC94-7943-81B5-5D6BCA6536CF}">
  <cacheSource type="worksheet">
    <worksheetSource ref="A1:H14" sheet="Bonus"/>
  </cacheSource>
  <cacheFields count="8">
    <cacheField name="Goal" numFmtId="0">
      <sharedItems containsBlank="1" count="13">
        <s v="&lt; 1000"/>
        <s v="1000 to 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 Number Successful" numFmtId="0">
      <sharedItems containsSemiMixedTypes="0" containsString="0" containsNumber="1" containsInteger="1" minValue="6" maxValue="2185"/>
    </cacheField>
    <cacheField name=" Number Failed" numFmtId="0">
      <sharedItems containsSemiMixedTypes="0" containsString="0" containsNumber="1" containsInteger="1" minValue="11" maxValue="1530"/>
    </cacheField>
    <cacheField name=" Number Canceled" numFmtId="0">
      <sharedItems containsSemiMixedTypes="0" containsString="0" containsNumber="1" containsInteger="1" minValue="4" maxValue="349"/>
    </cacheField>
    <cacheField name=" Total Projects" numFmtId="0">
      <sharedItems containsSemiMixedTypes="0" containsString="0" containsNumber="1" containsInteger="1" minValue="21" maxValue="4064"/>
    </cacheField>
    <cacheField name=" Percentage Successful" numFmtId="9">
      <sharedItems containsString="0" containsBlank="1" containsNumber="1" minValue="0.19369369369369369" maxValue="0.71081677704194257"/>
    </cacheField>
    <cacheField name=" Percentage Failed" numFmtId="0">
      <sharedItems containsString="0" containsBlank="1" containsNumber="1" minValue="0.24944812362030905" maxValue="0.58108108108108103"/>
    </cacheField>
    <cacheField name="Percentage Canceled" numFmtId="9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  <r>
    <x v="12"/>
    <n v="2185"/>
    <n v="1530"/>
    <n v="349"/>
    <n v="406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93A8-0405-1245-B314-3463DE4669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5F16C-F4E5-9343-9CE6-1064100788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B78EC-AE68-AD4B-9A4F-CA3D57C752E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963EF-D270-FE4C-95D4-DA7834FC68E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7:E41" firstHeaderRow="0" firstDataRow="1" firstDataCol="1"/>
  <pivotFields count="8">
    <pivotField axis="axisRow" showAll="0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 Percentage Successful" fld="5" baseField="0" baseItem="0"/>
    <dataField name="Sum of  Percentage Failed" fld="6" baseField="0" baseItem="0"/>
    <dataField name="Sum of Percentage Canceled" fld="7" baseField="0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Normal="100" workbookViewId="0">
      <selection activeCell="F4" sqref="F4"/>
    </sheetView>
  </sheetViews>
  <sheetFormatPr baseColWidth="10" defaultColWidth="8.83203125" defaultRowHeight="15"/>
  <cols>
    <col min="1" max="1" width="9" bestFit="1" customWidth="1"/>
    <col min="2" max="2" width="38.5" style="1" customWidth="1"/>
    <col min="3" max="3" width="40.33203125" style="1" customWidth="1"/>
    <col min="4" max="4" width="12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.5" bestFit="1" customWidth="1"/>
    <col min="17" max="17" width="18" customWidth="1"/>
    <col min="18" max="18" width="15.5" customWidth="1"/>
    <col min="19" max="19" width="23" style="14" customWidth="1"/>
    <col min="20" max="20" width="24.6640625" customWidth="1"/>
  </cols>
  <sheetData>
    <row r="1" spans="1:20" ht="16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7" t="s">
        <v>8307</v>
      </c>
      <c r="Q1" s="2" t="s">
        <v>8308</v>
      </c>
      <c r="R1" s="2" t="s">
        <v>8309</v>
      </c>
      <c r="S1" s="12" t="s">
        <v>8365</v>
      </c>
      <c r="T1" s="12" t="s">
        <v>8366</v>
      </c>
    </row>
    <row r="2" spans="1:20" ht="49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E2/D2*100</f>
        <v>136.85882352941178</v>
      </c>
      <c r="P2">
        <f>E2/L2</f>
        <v>63.917582417582416</v>
      </c>
      <c r="Q2" t="str">
        <f>LEFT(N2,SEARCH("/",+N2,1)-1)</f>
        <v>film &amp; video</v>
      </c>
      <c r="R2" t="str">
        <f>RIGHT(N2,(LEN(N2)-SEARCH("/",N2)))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3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LEFT(N3,SEARCH("/",+N3,1)-1)</f>
        <v>film &amp; video</v>
      </c>
      <c r="R3" t="str">
        <f t="shared" ref="R3:R66" si="3">RIGHT(N3,(LEN(N3)-SEARCH("/",N3)))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9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9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9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6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3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9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9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6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6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9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9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6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9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9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6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9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9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9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9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9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9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9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9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9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6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9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9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9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9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9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6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6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9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9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9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6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9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9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6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9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3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9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9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9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6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9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3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9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9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9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9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9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9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9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6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9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LEFT(N67,SEARCH("/",+N67,1)-1)</f>
        <v>film &amp; video</v>
      </c>
      <c r="R67" t="str">
        <f t="shared" ref="R67:R130" si="9">RIGHT(N67,(LEN(N67)-SEARCH("/",N67)))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3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9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6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9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9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9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9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9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9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9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9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97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9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9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9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9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9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9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9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6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9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6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9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3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9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9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6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9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9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6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9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9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49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9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6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9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9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9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ht="18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9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9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9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9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9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9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3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9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18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9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6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3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9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6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6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3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6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9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9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9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9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6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LEFT(N131,SEARCH("/",+N131,1)-1)</f>
        <v>film &amp; video</v>
      </c>
      <c r="R131" t="str">
        <f t="shared" ref="R131:R194" si="15">RIGHT(N131,(LEN(N131)-SEARCH("/",N131)))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9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ht="18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6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3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9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6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9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9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9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9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9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9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9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9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9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9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9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9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9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9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9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9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6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9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9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9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9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9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9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6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9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9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9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9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6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9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9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9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9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9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9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49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9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9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6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ht="18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6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ht="18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9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9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6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9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ht="18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9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6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6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LEFT(N195,SEARCH("/",+N195,1)-1)</f>
        <v>film &amp; video</v>
      </c>
      <c r="R195" t="str">
        <f t="shared" ref="R195:R258" si="21">RIGHT(N195,(LEN(N195)-SEARCH("/",N195)))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9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9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9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9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9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9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3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9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ht="18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9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9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9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9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9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6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9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6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9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3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9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6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9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9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ht="18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9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3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9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ht="18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9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6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6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9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9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9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6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9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9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9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9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6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9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9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3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9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9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6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9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9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9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6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9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9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6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6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9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9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9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6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9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3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6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9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LEFT(N259,SEARCH("/",+N259,1)-1)</f>
        <v>film &amp; video</v>
      </c>
      <c r="R259" t="str">
        <f t="shared" ref="R259:R322" si="27">RIGHT(N259,(LEN(N259)-SEARCH("/",N259)))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6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6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9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3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6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9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9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9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9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9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9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6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9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9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9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6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3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9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9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9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9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9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9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9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3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6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9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49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9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6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9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81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9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9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9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3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6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9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9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9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3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9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ht="18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9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9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9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9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6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6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9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9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3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9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9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9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9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LEFT(N323,SEARCH("/",+N323,1)-1)</f>
        <v>film &amp; video</v>
      </c>
      <c r="R323" t="str">
        <f t="shared" ref="R323:R386" si="33">RIGHT(N323,(LEN(N323)-SEARCH("/",N323)))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9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9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9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9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9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9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9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9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9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9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9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9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6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9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9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9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9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9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9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9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9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6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9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9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9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9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9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9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6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9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6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6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9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9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6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9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9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9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9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6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6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9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9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9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9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9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9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9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9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9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9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9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6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9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6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9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6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9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6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9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9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9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LEFT(N387,SEARCH("/",+N387,1)-1)</f>
        <v>film &amp; video</v>
      </c>
      <c r="R387" t="str">
        <f t="shared" ref="R387:R450" si="39">RIGHT(N387,(LEN(N387)-SEARCH("/",N387)))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9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6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9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6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9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9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9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9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9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9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9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6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9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6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9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9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6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9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9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3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9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9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9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9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9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9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9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9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9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9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9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9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9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9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6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9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9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9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9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9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6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3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9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9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6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6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6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9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9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9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9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9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9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ht="18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9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9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9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9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6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6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9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LEFT(N451,SEARCH("/",+N451,1)-1)</f>
        <v>film &amp; video</v>
      </c>
      <c r="R451" t="str">
        <f t="shared" ref="R451:R514" si="45">RIGHT(N451,(LEN(N451)-SEARCH("/",N451)))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6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9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3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9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9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9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6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9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9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9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6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6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9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3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3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9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6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9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3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9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9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9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9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6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6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9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9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9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9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9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6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9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9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9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9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9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ht="18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9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9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9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6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9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3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ht="18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9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9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6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9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9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9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9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9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6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9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9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9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9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3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LEFT(N515,SEARCH("/",+N515,1)-1)</f>
        <v>film &amp; video</v>
      </c>
      <c r="R515" t="str">
        <f t="shared" ref="R515:R578" si="51">RIGHT(N515,(LEN(N515)-SEARCH("/",N515)))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9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9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9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6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9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9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6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9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9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9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6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9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6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3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9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9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9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9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9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9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9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6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9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9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9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9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9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9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9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9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9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6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9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6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9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9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9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9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9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9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9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9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6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9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9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9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9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6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9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9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6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6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9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6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9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6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9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6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9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9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LEFT(N579,SEARCH("/",+N579,1)-1)</f>
        <v>technology</v>
      </c>
      <c r="R579" t="str">
        <f t="shared" ref="R579:R642" si="57">RIGHT(N579,(LEN(N579)-SEARCH("/",N579)))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3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3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9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9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6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9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9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9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9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81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9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ht="18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6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9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6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6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9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49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9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9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9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9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9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9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6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9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9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9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9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9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9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9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9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9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6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9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9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6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6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6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9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9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9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9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9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9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6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3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9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9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3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9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9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ht="18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9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9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LEFT(N643,SEARCH("/",+N643,1)-1)</f>
        <v>technology</v>
      </c>
      <c r="R643" t="str">
        <f t="shared" ref="R643:R706" si="63">RIGHT(N643,(LEN(N643)-SEARCH("/",N643)))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9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9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9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9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6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6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9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9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6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6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9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9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9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9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9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ht="18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9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9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9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6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9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9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9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6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9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6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6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9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6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9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6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9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9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6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9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9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6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3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9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9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6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6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9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9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9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9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6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9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9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9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9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9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9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9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9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LEFT(N707,SEARCH("/",+N707,1)-1)</f>
        <v>technology</v>
      </c>
      <c r="R707" t="str">
        <f t="shared" ref="R707:R770" si="69">RIGHT(N707,(LEN(N707)-SEARCH("/",N707)))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6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9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9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3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6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6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9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9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6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9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18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9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9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9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6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9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3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6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9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9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6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9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9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9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9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6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9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9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9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9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9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6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6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9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9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6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3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9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9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9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9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9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6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9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6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9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9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9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3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9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9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9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9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9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9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9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9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81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9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6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LEFT(N771,SEARCH("/",+N771,1)-1)</f>
        <v>publishing</v>
      </c>
      <c r="R771" t="str">
        <f t="shared" ref="R771:R834" si="75">RIGHT(N771,(LEN(N771)-SEARCH("/",N771)))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9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9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9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9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9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9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6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9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6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9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9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9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9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9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9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9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9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9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9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9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9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9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9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9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9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9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6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9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9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6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9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9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9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18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9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9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9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49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9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9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3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9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9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9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9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9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9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6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3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9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6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6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6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9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9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9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ht="18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LEFT(N835,SEARCH("/",+N835,1)-1)</f>
        <v>music</v>
      </c>
      <c r="R835" t="str">
        <f t="shared" ref="R835:R898" si="81">RIGHT(N835,(LEN(N835)-SEARCH("/",N835)))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6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9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ht="18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9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9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9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9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6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9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9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6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9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9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3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9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9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9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9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9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3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6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9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9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9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9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9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9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9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9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9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9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6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6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9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9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9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3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6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3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6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9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9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9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9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9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6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9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9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6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9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6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9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6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9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9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9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9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6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6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9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LEFT(N899,SEARCH("/",+N899,1)-1)</f>
        <v>music</v>
      </c>
      <c r="R899" t="str">
        <f t="shared" ref="R899:R962" si="87">RIGHT(N899,(LEN(N899)-SEARCH("/",N899)))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9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9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3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6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9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9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9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9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9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6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9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9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9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9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9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9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9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9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6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ht="18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9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6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9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9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9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9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9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9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6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9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3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9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9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9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9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9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9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6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9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6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6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3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9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9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49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6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6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9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9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ht="18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3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9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9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9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6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9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9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9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LEFT(N963,SEARCH("/",+N963,1)-1)</f>
        <v>technology</v>
      </c>
      <c r="R963" t="str">
        <f t="shared" ref="R963:R1026" si="93">RIGHT(N963,(LEN(N963)-SEARCH("/",N963)))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9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9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9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9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9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9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6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9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9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6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9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9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9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9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9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6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6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6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3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6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81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9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6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9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6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3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9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81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9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9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9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9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9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9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9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6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9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9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3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9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9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9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9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6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9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9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6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9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3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9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6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9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9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9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9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9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9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9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LEFT(N1027,SEARCH("/",+N1027,1)-1)</f>
        <v>music</v>
      </c>
      <c r="R1027" t="str">
        <f t="shared" ref="R1027:R1090" si="99">RIGHT(N1027,(LEN(N1027)-SEARCH("/",N1027)))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6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9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9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49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6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ht="18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9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9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9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9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6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9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9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9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9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9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9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6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9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9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9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9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ht="18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3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9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6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9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6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9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6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9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9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ht="18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9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3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3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9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9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6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9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9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6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9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9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9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6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3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6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3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9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9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6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9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9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9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9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6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ht="18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9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ht="18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9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3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LEFT(N1091,SEARCH("/",+N1091,1)-1)</f>
        <v>games</v>
      </c>
      <c r="R1091" t="str">
        <f t="shared" ref="R1091:R1154" si="105">RIGHT(N1091,(LEN(N1091)-SEARCH("/",N1091)))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9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9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6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9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9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9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9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9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6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9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3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9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9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9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6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9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6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9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9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9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9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9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9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6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9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9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9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6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9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9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6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9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9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6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9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6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ht="18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9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9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9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9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9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9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9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9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9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9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9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ht="18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9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9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9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9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49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9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6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ht="18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LEFT(N1155,SEARCH("/",+N1155,1)-1)</f>
        <v>food</v>
      </c>
      <c r="R1155" t="str">
        <f t="shared" ref="R1155:R1218" si="111">RIGHT(N1155,(LEN(N1155)-SEARCH("/",N1155)))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9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9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9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9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9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9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9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9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6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9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9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9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9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9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9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9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9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3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9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9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9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9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9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9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9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3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6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9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9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6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9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9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9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9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9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6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3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6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9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6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9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9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9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9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9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9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9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9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9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3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6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9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9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6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6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6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9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9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LEFT(N1219,SEARCH("/",+N1219,1)-1)</f>
        <v>photography</v>
      </c>
      <c r="R1219" t="str">
        <f t="shared" ref="R1219:R1282" si="117">RIGHT(N1219,(LEN(N1219)-SEARCH("/",N1219)))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6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3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9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9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9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9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9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9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9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6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9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9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9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9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9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9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18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6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6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9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6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9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9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9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9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9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9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9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6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3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9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9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6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9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9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9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9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9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9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9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9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9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3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9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49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9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49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9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6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9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9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9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6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9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9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9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9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LEFT(N1283,SEARCH("/",+N1283,1)-1)</f>
        <v>music</v>
      </c>
      <c r="R1283" t="str">
        <f t="shared" ref="R1283:R1346" si="123">RIGHT(N1283,(LEN(N1283)-SEARCH("/",N1283)))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6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9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9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9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9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81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6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9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3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9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6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6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9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9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6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9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9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9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9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9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9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9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9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3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9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9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6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9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9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9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9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6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9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9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9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6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9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9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9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9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9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9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6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9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9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9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6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9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9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6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6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9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6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9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6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9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6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9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9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LEFT(N1347,SEARCH("/",+N1347,1)-1)</f>
        <v>publishing</v>
      </c>
      <c r="R1347" t="str">
        <f t="shared" ref="R1347:R1410" si="129">RIGHT(N1347,(LEN(N1347)-SEARCH("/",N1347)))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9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9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9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9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9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3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6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9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9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6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9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9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9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9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9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9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9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6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9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ht="18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9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9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9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6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3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3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9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6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9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ht="18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3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9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6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9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9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9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9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6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9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9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9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9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18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9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18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6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9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9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9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9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6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9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9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9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18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9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9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9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LEFT(N1411,SEARCH("/",+N1411,1)-1)</f>
        <v>publishing</v>
      </c>
      <c r="R1411" t="str">
        <f t="shared" ref="R1411:R1474" si="135">RIGHT(N1411,(LEN(N1411)-SEARCH("/",N1411)))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6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6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3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6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9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9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9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9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6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6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3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6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9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9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9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9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9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6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9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9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9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9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6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9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9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9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6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6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9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9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9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6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9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9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9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6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9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6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9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6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9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3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9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9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6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18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6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9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9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9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ht="18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9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9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9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49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6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9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6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ht="18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LEFT(N1475,SEARCH("/",+N1475,1)-1)</f>
        <v>publishing</v>
      </c>
      <c r="R1475" t="str">
        <f t="shared" ref="R1475:R1538" si="141">RIGHT(N1475,(LEN(N1475)-SEARCH("/",N1475)))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9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9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3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9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9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9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9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9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9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9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ht="18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9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6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9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9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9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9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9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6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3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6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9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6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9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6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9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3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9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9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9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6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9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6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9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9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9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6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9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9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9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9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9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9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9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3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9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6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9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9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9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9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9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3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9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6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6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9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9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9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6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6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9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LEFT(N1539,SEARCH("/",+N1539,1)-1)</f>
        <v>photography</v>
      </c>
      <c r="R1539" t="str">
        <f t="shared" ref="R1539:R1602" si="147">RIGHT(N1539,(LEN(N1539)-SEARCH("/",N1539)))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9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9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6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9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6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9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9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9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9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9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9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6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9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9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9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6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9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9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9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9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3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9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6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6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9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9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9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9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9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9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ht="18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6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9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9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9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9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3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9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6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3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9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9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6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9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6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6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9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ht="18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6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3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3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9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9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9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6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9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9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9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LEFT(N1603,SEARCH("/",+N1603,1)-1)</f>
        <v>music</v>
      </c>
      <c r="R1603" t="str">
        <f t="shared" ref="R1603:R1666" si="153">RIGHT(N1603,(LEN(N1603)-SEARCH("/",N1603)))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9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3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9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9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6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9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3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9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ht="18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9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9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9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9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9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3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9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9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3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9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9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9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9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6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9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9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9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9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9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9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9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6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9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9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3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9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9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9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9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9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6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9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9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9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9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9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9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9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9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3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6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9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9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6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81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6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9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9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9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LEFT(N1667,SEARCH("/",+N1667,1)-1)</f>
        <v>music</v>
      </c>
      <c r="R1667" t="str">
        <f t="shared" ref="R1667:R1730" si="159">RIGHT(N1667,(LEN(N1667)-SEARCH("/",N1667)))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9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9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9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6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3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9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9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9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3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9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9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6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9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9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9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6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9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3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9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9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9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6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9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6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6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9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81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6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9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9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3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9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9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9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9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9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6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9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3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9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6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6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9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9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6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9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ht="18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9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9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9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9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6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9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9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9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9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9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LEFT(N1731,SEARCH("/",+N1731,1)-1)</f>
        <v>music</v>
      </c>
      <c r="R1731" t="str">
        <f t="shared" ref="R1731:R1794" si="165">RIGHT(N1731,(LEN(N1731)-SEARCH("/",N1731)))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9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3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9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9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9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9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3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9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3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9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9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3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9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9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9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9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6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9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49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3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9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3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9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9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9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9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9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6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6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3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6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9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9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3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9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9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9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9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9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9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9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9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9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6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9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9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9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9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6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9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9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9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9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9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9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9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9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3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3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9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LEFT(N1795,SEARCH("/",+N1795,1)-1)</f>
        <v>photography</v>
      </c>
      <c r="R1795" t="str">
        <f t="shared" ref="R1795:R1858" si="171">RIGHT(N1795,(LEN(N1795)-SEARCH("/",N1795)))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9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9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6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9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9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6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6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9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9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9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9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9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9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9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9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9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9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9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9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6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9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3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3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9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6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9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9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ht="18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9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3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6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6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9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9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9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9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9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6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3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6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9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9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9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9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6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9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7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9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6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9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3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6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9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6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9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9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9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6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9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LEFT(N1859,SEARCH("/",+N1859,1)-1)</f>
        <v>music</v>
      </c>
      <c r="R1859" t="str">
        <f t="shared" ref="R1859:R1922" si="177">RIGHT(N1859,(LEN(N1859)-SEARCH("/",N1859)))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6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9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9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9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9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6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6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6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9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9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9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9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6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9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9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6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9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9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9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6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9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9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6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9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9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9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9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9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6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9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9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9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9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3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6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9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9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9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9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6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9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6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9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9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6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9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9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6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9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9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6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9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9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9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9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6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9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LEFT(N1923,SEARCH("/",+N1923,1)-1)</f>
        <v>music</v>
      </c>
      <c r="R1923" t="str">
        <f t="shared" ref="R1923:R1986" si="183">RIGHT(N1923,(LEN(N1923)-SEARCH("/",N1923)))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9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9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6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9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ht="18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9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9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6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9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9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6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9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9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9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6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9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9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9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9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6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9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6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6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9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9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9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9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9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9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9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9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6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9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9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9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6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9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9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9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9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9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9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9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9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6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9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9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9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9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9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9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9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9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LEFT(N1987,SEARCH("/",+N1987,1)-1)</f>
        <v>photography</v>
      </c>
      <c r="R1987" t="str">
        <f t="shared" ref="R1987:R2050" si="189">RIGHT(N1987,(LEN(N1987)-SEARCH("/",N1987)))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9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3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ht="18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9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9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9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6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9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6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9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6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9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9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9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9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9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9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6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6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9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9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9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9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6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9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9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9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9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6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9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9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6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6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9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9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9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3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9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9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9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9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6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6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6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9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9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9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9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9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9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9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9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6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9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9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9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ht="18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LEFT(N2051,SEARCH("/",+N2051,1)-1)</f>
        <v>technology</v>
      </c>
      <c r="R2051" t="str">
        <f t="shared" ref="R2051:R2114" si="195">RIGHT(N2051,(LEN(N2051)-SEARCH("/",N2051)))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9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6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9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9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9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9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9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6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9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9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9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6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3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9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9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9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9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9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6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9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9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6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9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9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9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9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6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9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9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49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9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9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6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9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6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9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3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9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6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9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9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6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9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9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9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9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ht="18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6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9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9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9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9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9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9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6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9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6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9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LEFT(N2115,SEARCH("/",+N2115,1)-1)</f>
        <v>music</v>
      </c>
      <c r="R2115" t="str">
        <f t="shared" ref="R2115:R2178" si="201">RIGHT(N2115,(LEN(N2115)-SEARCH("/",N2115)))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9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9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9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6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9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9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9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9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6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9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9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3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9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9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9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9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9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9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9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9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9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3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6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9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6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9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9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9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9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6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ht="18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9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6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ht="18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9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9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9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9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9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9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6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9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6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9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6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6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9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6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9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9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9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9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6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9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9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81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LEFT(N2179,SEARCH("/",+N2179,1)-1)</f>
        <v>music</v>
      </c>
      <c r="R2179" t="str">
        <f t="shared" ref="R2179:R2242" si="207">RIGHT(N2179,(LEN(N2179)-SEARCH("/",N2179)))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9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9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49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6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9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9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6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9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49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9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9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9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9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6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6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6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6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9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9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9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9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3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9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9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9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9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9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9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3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6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6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6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81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9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9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9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9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9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9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9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9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6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9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9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9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9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6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6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9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9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9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9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9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3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9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9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9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9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LEFT(N2243,SEARCH("/",+N2243,1)-1)</f>
        <v>games</v>
      </c>
      <c r="R2243" t="str">
        <f t="shared" ref="R2243:R2306" si="213">RIGHT(N2243,(LEN(N2243)-SEARCH("/",N2243)))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3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9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9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9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9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49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9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9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9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9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9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6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9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9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6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9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9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9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9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9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6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9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9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6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9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9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9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9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9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9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6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9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6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9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3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6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6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9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3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9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9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9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9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9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9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9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9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9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6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6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9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9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9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9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9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6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9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9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LEFT(N2307,SEARCH("/",+N2307,1)-1)</f>
        <v>music</v>
      </c>
      <c r="R2307" t="str">
        <f t="shared" ref="R2307:R2370" si="219">RIGHT(N2307,(LEN(N2307)-SEARCH("/",N2307)))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9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9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9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9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6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9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9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9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9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6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9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9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6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9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9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9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49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9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9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3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6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9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6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9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9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9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9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6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9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3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9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9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9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9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6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9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6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9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9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9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9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9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9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9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9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9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9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3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9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9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9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9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6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9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6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3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9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9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9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9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9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LEFT(N2371,SEARCH("/",+N2371,1)-1)</f>
        <v>technology</v>
      </c>
      <c r="R2371" t="str">
        <f t="shared" ref="R2371:R2434" si="225">RIGHT(N2371,(LEN(N2371)-SEARCH("/",N2371)))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6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9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9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9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9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9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9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9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3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9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9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9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6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9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9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6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9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6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9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6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9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9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9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9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9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9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9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9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9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3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9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9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9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9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9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9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6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6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9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9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9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9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9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ht="18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6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9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9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6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9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3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3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9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6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9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6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LEFT(N2435,SEARCH("/",+N2435,1)-1)</f>
        <v>food</v>
      </c>
      <c r="R2435" t="str">
        <f t="shared" ref="R2435:R2498" si="231">RIGHT(N2435,(LEN(N2435)-SEARCH("/",N2435)))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9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9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6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9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9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6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3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6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9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6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6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6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9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9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9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9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9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9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9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9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9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6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6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9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9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9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18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9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9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9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9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9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6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9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6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6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9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6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9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9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3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9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9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6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9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6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6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9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9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6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9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9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9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3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9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9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9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9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LEFT(N2499,SEARCH("/",+N2499,1)-1)</f>
        <v>music</v>
      </c>
      <c r="R2499" t="str">
        <f t="shared" ref="R2499:R2562" si="237">RIGHT(N2499,(LEN(N2499)-SEARCH("/",N2499)))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9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9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9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9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6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9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3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9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ht="18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9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9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9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9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9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6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9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6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9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9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9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49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6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6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9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9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49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9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9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9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9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9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6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9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9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6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ht="18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9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9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3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9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6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6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9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9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9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9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9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9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9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9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6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9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9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9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6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6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9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9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9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9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6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LEFT(N2563,SEARCH("/",+N2563,1)-1)</f>
        <v>food</v>
      </c>
      <c r="R2563" t="str">
        <f t="shared" ref="R2563:R2626" si="243">RIGHT(N2563,(LEN(N2563)-SEARCH("/",N2563)))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6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9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9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9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9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9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9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9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9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9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6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9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9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3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9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6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9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9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9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9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3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9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9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6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9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9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9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6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9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9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9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9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9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3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9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6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9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9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9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6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9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9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6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9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6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9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9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9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9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9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9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9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9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9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9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9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9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6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LEFT(N2627,SEARCH("/",+N2627,1)-1)</f>
        <v>technology</v>
      </c>
      <c r="R2627" t="str">
        <f t="shared" ref="R2627:R2690" si="249">RIGHT(N2627,(LEN(N2627)-SEARCH("/",N2627)))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9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9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9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3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9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9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9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9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9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9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6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3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9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9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6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6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9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9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9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9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6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3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6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9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9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9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9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ht="18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9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9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ht="18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6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9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9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9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9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9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9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6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9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9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9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6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6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6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9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9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9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6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ht="18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9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9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9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9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9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9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9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9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LEFT(N2691,SEARCH("/",+N2691,1)-1)</f>
        <v>food</v>
      </c>
      <c r="R2691" t="str">
        <f t="shared" ref="R2691:R2754" si="255">RIGHT(N2691,(LEN(N2691)-SEARCH("/",N2691)))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6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9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9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6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9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6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9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9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9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9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6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9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3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9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9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9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9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9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9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9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9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3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9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81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9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9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6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9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9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9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6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9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9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ht="18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9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9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6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9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6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6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9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6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9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9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9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9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9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9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9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9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9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49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9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9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9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9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LEFT(N2755,SEARCH("/",+N2755,1)-1)</f>
        <v>publishing</v>
      </c>
      <c r="R2755" t="str">
        <f t="shared" ref="R2755:R2818" si="261">RIGHT(N2755,(LEN(N2755)-SEARCH("/",N2755)))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9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9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9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3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6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9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6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9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9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9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9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9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9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9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9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9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9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9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9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9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6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9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9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3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9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3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9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9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9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9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9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3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9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6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9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6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9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9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9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6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6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9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9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6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9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9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9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18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9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9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9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9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9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9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9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9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9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6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LEFT(N2819,SEARCH("/",+N2819,1)-1)</f>
        <v>theater</v>
      </c>
      <c r="R2819" t="str">
        <f t="shared" ref="R2819:R2882" si="267">RIGHT(N2819,(LEN(N2819)-SEARCH("/",N2819)))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9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9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9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6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6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6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9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6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6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6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9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9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3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9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9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ht="18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9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9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6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9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9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6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6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9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9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9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9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6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9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6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9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9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9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9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9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9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6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9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9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9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6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9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9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9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ht="18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9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9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6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6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6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6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9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9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6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9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9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9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9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9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9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6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9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LEFT(N2883,SEARCH("/",+N2883,1)-1)</f>
        <v>theater</v>
      </c>
      <c r="R2883" t="str">
        <f t="shared" ref="R2883:R2946" si="273">RIGHT(N2883,(LEN(N2883)-SEARCH("/",N2883)))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6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6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3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9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9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9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9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9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9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9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18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9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9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9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9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9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6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9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9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9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9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9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6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9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6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6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9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6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9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9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9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9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9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9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9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9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49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6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9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9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9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9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6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9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9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6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9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6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9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9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9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9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9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9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9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9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9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9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6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LEFT(N2947,SEARCH("/",+N2947,1)-1)</f>
        <v>theater</v>
      </c>
      <c r="R2947" t="str">
        <f t="shared" ref="R2947:R3010" si="279">RIGHT(N2947,(LEN(N2947)-SEARCH("/",N2947)))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9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6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6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9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9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9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9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9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3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9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9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9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9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9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9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9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9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6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9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9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9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9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9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9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6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6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9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6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9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9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6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9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9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6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6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9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6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9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ht="18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9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9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9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ht="18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9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9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3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9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9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9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9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9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9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6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6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3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3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9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9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LEFT(N3011,SEARCH("/",+N3011,1)-1)</f>
        <v>theater</v>
      </c>
      <c r="R3011" t="str">
        <f t="shared" ref="R3011:R3074" si="285">RIGHT(N3011,(LEN(N3011)-SEARCH("/",N3011)))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9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9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9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9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9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9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6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9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9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9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6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9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9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6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9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9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6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9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9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9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81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9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9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81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3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9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9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9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9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6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9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9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6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6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9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6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6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6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9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6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6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9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9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9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6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9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3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ht="18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9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9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3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9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9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9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6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9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9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9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9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9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LEFT(N3075,SEARCH("/",+N3075,1)-1)</f>
        <v>theater</v>
      </c>
      <c r="R3075" t="str">
        <f t="shared" ref="R3075:R3138" si="291">RIGHT(N3075,(LEN(N3075)-SEARCH("/",N3075)))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6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9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3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9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9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9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9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9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9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6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6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9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6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9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9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9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9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6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9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6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9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9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9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9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6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9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9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6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6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9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9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6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9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ht="18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9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9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9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9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9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9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9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9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9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3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6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9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49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ht="18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9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9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ht="18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81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9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9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6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9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9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6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9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9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3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LEFT(N3139,SEARCH("/",+N3139,1)-1)</f>
        <v>theater</v>
      </c>
      <c r="R3139" t="str">
        <f t="shared" ref="R3139:R3202" si="297">RIGHT(N3139,(LEN(N3139)-SEARCH("/",N3139)))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6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9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6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9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9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9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9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3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9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9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9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9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9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9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9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9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9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6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6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9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6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6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9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9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9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6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9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9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6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6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6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9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6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9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9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9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9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9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9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9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6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9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6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9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9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9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9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6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6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9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3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6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9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6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9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LEFT(N3203,SEARCH("/",+N3203,1)-1)</f>
        <v>theater</v>
      </c>
      <c r="R3203" t="str">
        <f t="shared" ref="R3203:R3266" si="303">RIGHT(N3203,(LEN(N3203)-SEARCH("/",N3203)))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9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9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6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9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9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9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9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9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9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6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3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9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6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9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3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9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9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6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9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6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9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9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9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3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9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6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9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9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9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9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6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6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6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6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6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9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9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9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9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9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9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9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6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9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9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9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9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6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9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6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9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9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9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9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3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3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9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LEFT(N3267,SEARCH("/",+N3267,1)-1)</f>
        <v>theater</v>
      </c>
      <c r="R3267" t="str">
        <f t="shared" ref="R3267:R3330" si="309">RIGHT(N3267,(LEN(N3267)-SEARCH("/",N3267)))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9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9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9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9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6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18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9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6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9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9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9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6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6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6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6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3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9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6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9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ht="18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6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6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6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81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6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9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6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9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9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9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9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9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9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9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9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ht="18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9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9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9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6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9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9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3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9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9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9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9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9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81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9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3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6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9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6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9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9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9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9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9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6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9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9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LEFT(N3331,SEARCH("/",+N3331,1)-1)</f>
        <v>theater</v>
      </c>
      <c r="R3331" t="str">
        <f t="shared" ref="R3331:R3394" si="315">RIGHT(N3331,(LEN(N3331)-SEARCH("/",N3331)))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9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9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9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9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3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6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9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9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9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9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9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9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9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9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9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9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6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9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9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6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9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6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9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9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9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9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9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9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9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6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9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9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9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9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9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9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9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9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3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9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9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9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9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9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9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9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6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6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9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6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9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9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6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6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6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6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9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6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6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6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9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LEFT(N3395,SEARCH("/",+N3395,1)-1)</f>
        <v>theater</v>
      </c>
      <c r="R3395" t="str">
        <f t="shared" ref="R3395:R3458" si="321">RIGHT(N3395,(LEN(N3395)-SEARCH("/",N3395)))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9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9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3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9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9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9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6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9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9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6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9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9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9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9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9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9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9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6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9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9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6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9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9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9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9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9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9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9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9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9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9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6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9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9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9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9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9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6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9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9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6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9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3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9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9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9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9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6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9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9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9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9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9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9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9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9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6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6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9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LEFT(N3459,SEARCH("/",+N3459,1)-1)</f>
        <v>theater</v>
      </c>
      <c r="R3459" t="str">
        <f t="shared" ref="R3459:R3522" si="327">RIGHT(N3459,(LEN(N3459)-SEARCH("/",N3459)))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9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6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9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6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9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9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6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9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9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ht="18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9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6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3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9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9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9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9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9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6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9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9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9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9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9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9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9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6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9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9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9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6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9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9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6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9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9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9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9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6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6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6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9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6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9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9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9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9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7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9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9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9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9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6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9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9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9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9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9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9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9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9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9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9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6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LEFT(N3523,SEARCH("/",+N3523,1)-1)</f>
        <v>theater</v>
      </c>
      <c r="R3523" t="str">
        <f t="shared" ref="R3523:R3586" si="333">RIGHT(N3523,(LEN(N3523)-SEARCH("/",N3523)))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9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9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6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9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9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6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9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6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9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ht="18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6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6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9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9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9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6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9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9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6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9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9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9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3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9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9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9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9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9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6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6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9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9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9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9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6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6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9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6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6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29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6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9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3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9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9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9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9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9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9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9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9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9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9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9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9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9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9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9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9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9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9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7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9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LEFT(N3587,SEARCH("/",+N3587,1)-1)</f>
        <v>theater</v>
      </c>
      <c r="R3587" t="str">
        <f t="shared" ref="R3587:R3650" si="339">RIGHT(N3587,(LEN(N3587)-SEARCH("/",N3587)))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ht="18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9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9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9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6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9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9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9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6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9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9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9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9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6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9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6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6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9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9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9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9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9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9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9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9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9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9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9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9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9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9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9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3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81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6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9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9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6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6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9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6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9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9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9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9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6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6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81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9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6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9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9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9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9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9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9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LEFT(N3651,SEARCH("/",+N3651,1)-1)</f>
        <v>theater</v>
      </c>
      <c r="R3651" t="str">
        <f t="shared" ref="R3651:R3714" si="345">RIGHT(N3651,(LEN(N3651)-SEARCH("/",N3651)))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9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9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9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6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6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6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9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6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3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9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6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9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6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9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9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9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3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9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9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9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9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9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6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9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6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9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9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9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9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9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9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6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9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9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9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9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9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6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9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9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9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3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9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6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9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9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9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6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9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6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6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9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9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9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9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6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9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6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9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LEFT(N3715,SEARCH("/",+N3715,1)-1)</f>
        <v>theater</v>
      </c>
      <c r="R3715" t="str">
        <f t="shared" ref="R3715:R3778" si="351">RIGHT(N3715,(LEN(N3715)-SEARCH("/",N3715)))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9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9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9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9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9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6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9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9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9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9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9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6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9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9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9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9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6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9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9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9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9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9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9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9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3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6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9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3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9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9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97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9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6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9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9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9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9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9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3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9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6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9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9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9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9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9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9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9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9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9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6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9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9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LEFT(N3779,SEARCH("/",+N3779,1)-1)</f>
        <v>theater</v>
      </c>
      <c r="R3779" t="str">
        <f t="shared" ref="R3779:R3842" si="357">RIGHT(N3779,(LEN(N3779)-SEARCH("/",N3779)))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3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9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6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9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9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9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9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9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9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81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9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9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9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9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9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9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6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9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9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9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9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9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6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9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6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9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9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6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9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9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9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6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9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9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9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9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9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9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6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9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9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9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9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9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6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9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6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9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6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9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6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9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6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9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9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9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LEFT(N3843,SEARCH("/",+N3843,1)-1)</f>
        <v>theater</v>
      </c>
      <c r="R3843" t="str">
        <f t="shared" ref="R3843:R3906" si="363">RIGHT(N3843,(LEN(N3843)-SEARCH("/",N3843)))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9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9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9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9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9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9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6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9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9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9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6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6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9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6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9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6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ht="18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9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9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9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9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18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3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6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49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9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9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6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9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6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9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9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9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9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9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6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9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9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ht="18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9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6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9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9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6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6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6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6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9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9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9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9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9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9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6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3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9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LEFT(N3907,SEARCH("/",+N3907,1)-1)</f>
        <v>theater</v>
      </c>
      <c r="R3907" t="str">
        <f t="shared" ref="R3907:R3970" si="369">RIGHT(N3907,(LEN(N3907)-SEARCH("/",N3907)))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9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9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6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9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9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9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9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9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9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9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9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9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6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9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9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9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6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9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9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9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3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9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9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9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9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9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9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9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9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9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9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9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9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9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81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9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9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6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9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6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9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6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6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9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9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9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6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9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9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9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6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9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9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6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6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6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9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6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6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9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9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6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LEFT(N3971,SEARCH("/",+N3971,1)-1)</f>
        <v>theater</v>
      </c>
      <c r="R3971" t="str">
        <f t="shared" ref="R3971:R4034" si="375">RIGHT(N3971,(LEN(N3971)-SEARCH("/",N3971)))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6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9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9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9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6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9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6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9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9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9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6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9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9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9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6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6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9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6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9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9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9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9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9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9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9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9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9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3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6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6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9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ht="18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9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9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9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6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9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9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9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6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6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9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6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9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9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9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9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9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9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9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6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9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6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9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9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6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6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9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9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LEFT(N4035,SEARCH("/",+N4035,1)-1)</f>
        <v>theater</v>
      </c>
      <c r="R4035" t="str">
        <f t="shared" ref="R4035:R4098" si="381">RIGHT(N4035,(LEN(N4035)-SEARCH("/",N4035)))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9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9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6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9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9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9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3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9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9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9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6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6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9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6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9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6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9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6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9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9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9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9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6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9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9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6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9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9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9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9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3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6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9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9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9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9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6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6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9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9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9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9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9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9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9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9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9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9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9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6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9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9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ht="18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9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6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9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9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9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9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9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9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9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9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LEFT(N4099,SEARCH("/",+N4099,1)-1)</f>
        <v>theater</v>
      </c>
      <c r="R4099" t="str">
        <f t="shared" ref="R4099:R4115" si="387">RIGHT(N4099,(LEN(N4099)-SEARCH("/",N4099)))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9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6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9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9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9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9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9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6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9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6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9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9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9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9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9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9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N4115" xr:uid="{4728B004-B506-A14E-ADE7-F4FAF17F7F59}"/>
  <conditionalFormatting sqref="F1:F1048576">
    <cfRule type="cellIs" dxfId="9" priority="5" operator="equal">
      <formula>"live"</formula>
    </cfRule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7128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1EDD3-78D9-E547-A51B-AF6D0E04212B}">
  <dimension ref="A1:G14"/>
  <sheetViews>
    <sheetView workbookViewId="0">
      <selection activeCell="G14" sqref="G1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>
      <c r="A1" s="10" t="s">
        <v>8223</v>
      </c>
      <c r="B1" t="s">
        <v>8323</v>
      </c>
    </row>
    <row r="3" spans="1:7">
      <c r="A3" s="10" t="s">
        <v>8321</v>
      </c>
      <c r="B3" s="10" t="s">
        <v>8322</v>
      </c>
    </row>
    <row r="4" spans="1:7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>
      <c r="A5" s="11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>
      <c r="A6" s="11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>
        <f>GETPIVOTDATA("state",$A$3,"state","successful","Category","food")/GETPIVOTDATA("state",$A$3,"Category","food")</f>
        <v>0.17</v>
      </c>
    </row>
    <row r="7" spans="1:7">
      <c r="A7" s="11" t="s">
        <v>8313</v>
      </c>
      <c r="B7" s="9"/>
      <c r="C7" s="9">
        <v>140</v>
      </c>
      <c r="D7" s="9"/>
      <c r="E7" s="9">
        <v>80</v>
      </c>
      <c r="F7" s="9">
        <v>220</v>
      </c>
      <c r="G7">
        <f>GETPIVOTDATA("state",$A$3,"state","successful","Category","games")/GETPIVOTDATA("state",$A$3,"Category","games")</f>
        <v>0.36363636363636365</v>
      </c>
    </row>
    <row r="8" spans="1:7">
      <c r="A8" s="11" t="s">
        <v>8314</v>
      </c>
      <c r="B8" s="9">
        <v>24</v>
      </c>
      <c r="C8" s="9"/>
      <c r="D8" s="9"/>
      <c r="E8" s="9"/>
      <c r="F8" s="9">
        <v>24</v>
      </c>
    </row>
    <row r="9" spans="1:7">
      <c r="A9" s="11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>
        <f>GETPIVOTDATA("state",$A$3,"state","successful","Category","music")/GETPIVOTDATA("state",$A$3,"Category","music")</f>
        <v>0.77142857142857146</v>
      </c>
    </row>
    <row r="10" spans="1:7">
      <c r="A10" s="11" t="s">
        <v>8316</v>
      </c>
      <c r="B10" s="9"/>
      <c r="C10" s="9">
        <v>117</v>
      </c>
      <c r="D10" s="9"/>
      <c r="E10" s="9">
        <v>103</v>
      </c>
      <c r="F10" s="9">
        <v>220</v>
      </c>
      <c r="G10">
        <f>GETPIVOTDATA("state",$A$3,"state","successful","Category","photography")/GETPIVOTDATA("state",$A$3,"Category","photography")</f>
        <v>0.4681818181818182</v>
      </c>
    </row>
    <row r="11" spans="1:7">
      <c r="A11" s="11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  <c r="G11">
        <f>GETPIVOTDATA("state",$A$3,"state","successful","Category","publishing")/GETPIVOTDATA("state",$A$3,"Category","publishing")</f>
        <v>0.33755274261603374</v>
      </c>
    </row>
    <row r="12" spans="1:7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G12">
        <f>GETPIVOTDATA("state",$A$3,"state","successful","Category","technology")/GETPIVOTDATA("state",$A$3,"Category","technology")</f>
        <v>0.34833333333333333</v>
      </c>
    </row>
    <row r="13" spans="1:7">
      <c r="A13" s="11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>
        <f>GETPIVOTDATA("state",$A$3,"state","successful","Category","theater")/GETPIVOTDATA("state",$A$3,"Category","theater")</f>
        <v>0.60229720028715006</v>
      </c>
    </row>
    <row r="14" spans="1:7">
      <c r="A14" s="11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C297-0A8E-3D4A-B48F-061EC3B0C63C}">
  <dimension ref="A1:F47"/>
  <sheetViews>
    <sheetView topLeftCell="A14" workbookViewId="0">
      <selection activeCell="S20" sqref="S2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>
      <c r="A1" s="10" t="s">
        <v>8308</v>
      </c>
      <c r="B1" t="s">
        <v>8323</v>
      </c>
    </row>
    <row r="2" spans="1:6">
      <c r="A2" s="10" t="s">
        <v>8223</v>
      </c>
      <c r="B2" t="s">
        <v>8323</v>
      </c>
    </row>
    <row r="4" spans="1:6">
      <c r="A4" s="10" t="s">
        <v>8321</v>
      </c>
      <c r="B4" s="10" t="s">
        <v>8322</v>
      </c>
    </row>
    <row r="5" spans="1:6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1" t="s">
        <v>8324</v>
      </c>
      <c r="B6" s="9"/>
      <c r="C6" s="9">
        <v>100</v>
      </c>
      <c r="D6" s="9"/>
      <c r="E6" s="9"/>
      <c r="F6" s="9">
        <v>100</v>
      </c>
    </row>
    <row r="7" spans="1:6">
      <c r="A7" s="11" t="s">
        <v>8325</v>
      </c>
      <c r="B7" s="9">
        <v>20</v>
      </c>
      <c r="C7" s="9"/>
      <c r="D7" s="9"/>
      <c r="E7" s="9"/>
      <c r="F7" s="9">
        <v>20</v>
      </c>
    </row>
    <row r="8" spans="1:6">
      <c r="A8" s="11" t="s">
        <v>8326</v>
      </c>
      <c r="B8" s="9">
        <v>24</v>
      </c>
      <c r="C8" s="9"/>
      <c r="D8" s="9"/>
      <c r="E8" s="9"/>
      <c r="F8" s="9">
        <v>24</v>
      </c>
    </row>
    <row r="9" spans="1:6">
      <c r="A9" s="11" t="s">
        <v>8327</v>
      </c>
      <c r="B9" s="9"/>
      <c r="C9" s="9">
        <v>40</v>
      </c>
      <c r="D9" s="9"/>
      <c r="E9" s="9"/>
      <c r="F9" s="9">
        <v>40</v>
      </c>
    </row>
    <row r="10" spans="1:6">
      <c r="A10" s="11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11" t="s">
        <v>8329</v>
      </c>
      <c r="B11" s="9"/>
      <c r="C11" s="9"/>
      <c r="D11" s="9"/>
      <c r="E11" s="9">
        <v>180</v>
      </c>
      <c r="F11" s="9">
        <v>180</v>
      </c>
    </row>
    <row r="12" spans="1:6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>
      <c r="A14" s="11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11" t="s">
        <v>8336</v>
      </c>
      <c r="B18" s="9"/>
      <c r="C18" s="9"/>
      <c r="D18" s="9"/>
      <c r="E18" s="9">
        <v>140</v>
      </c>
      <c r="F18" s="9">
        <v>140</v>
      </c>
    </row>
    <row r="19" spans="1:6">
      <c r="A19" s="11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1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11" t="s">
        <v>8340</v>
      </c>
      <c r="B22" s="9"/>
      <c r="C22" s="9"/>
      <c r="D22" s="9"/>
      <c r="E22" s="9">
        <v>20</v>
      </c>
      <c r="F22" s="9">
        <v>20</v>
      </c>
    </row>
    <row r="23" spans="1:6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11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>
      <c r="A32" s="11" t="s">
        <v>8350</v>
      </c>
      <c r="B32" s="9"/>
      <c r="C32" s="9"/>
      <c r="D32" s="9"/>
      <c r="E32" s="9">
        <v>20</v>
      </c>
      <c r="F32" s="9">
        <v>20</v>
      </c>
    </row>
    <row r="33" spans="1:6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11" t="s">
        <v>8352</v>
      </c>
      <c r="B34" s="9"/>
      <c r="C34" s="9"/>
      <c r="D34" s="9"/>
      <c r="E34" s="9">
        <v>260</v>
      </c>
      <c r="F34" s="9">
        <v>260</v>
      </c>
    </row>
    <row r="35" spans="1:6">
      <c r="A35" s="11" t="s">
        <v>8353</v>
      </c>
      <c r="B35" s="9">
        <v>40</v>
      </c>
      <c r="C35" s="9"/>
      <c r="D35" s="9"/>
      <c r="E35" s="9"/>
      <c r="F35" s="9">
        <v>40</v>
      </c>
    </row>
    <row r="36" spans="1:6">
      <c r="A36" s="11" t="s">
        <v>8354</v>
      </c>
      <c r="B36" s="9"/>
      <c r="C36" s="9"/>
      <c r="D36" s="9"/>
      <c r="E36" s="9">
        <v>60</v>
      </c>
      <c r="F36" s="9">
        <v>60</v>
      </c>
    </row>
    <row r="37" spans="1:6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11" t="s">
        <v>8358</v>
      </c>
      <c r="B40" s="9"/>
      <c r="C40" s="9"/>
      <c r="D40" s="9"/>
      <c r="E40" s="9">
        <v>80</v>
      </c>
      <c r="F40" s="9">
        <v>80</v>
      </c>
    </row>
    <row r="41" spans="1:6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>
      <c r="A42" s="11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11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11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11" t="s">
        <v>8364</v>
      </c>
      <c r="B46" s="9">
        <v>20</v>
      </c>
      <c r="C46" s="9"/>
      <c r="D46" s="9"/>
      <c r="E46" s="9"/>
      <c r="F46" s="9">
        <v>20</v>
      </c>
    </row>
    <row r="47" spans="1:6">
      <c r="A47" s="11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4D3B-0839-7D4B-B6C1-17DFB767D7A8}">
  <dimension ref="A1:F18"/>
  <sheetViews>
    <sheetView workbookViewId="0">
      <selection activeCell="E11" sqref="E6:E1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>
      <c r="A1" s="10" t="s">
        <v>8308</v>
      </c>
      <c r="B1" t="s">
        <v>8323</v>
      </c>
    </row>
    <row r="2" spans="1:6">
      <c r="A2" s="10" t="s">
        <v>8379</v>
      </c>
      <c r="B2" t="s">
        <v>8323</v>
      </c>
    </row>
    <row r="4" spans="1:6">
      <c r="A4" s="10" t="s">
        <v>8321</v>
      </c>
      <c r="B4" s="10" t="s">
        <v>8322</v>
      </c>
    </row>
    <row r="5" spans="1:6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6">
      <c r="A6" s="15" t="s">
        <v>8373</v>
      </c>
      <c r="B6" s="9">
        <v>183</v>
      </c>
      <c r="C6" s="9">
        <v>149</v>
      </c>
      <c r="D6" s="9">
        <v>34</v>
      </c>
      <c r="E6" s="9">
        <v>366</v>
      </c>
      <c r="F6">
        <f>GETPIVOTDATA("state",$A$4,"state","successful","Date created conversion",1)/GETPIVOTDATA("state",$A$4,"Date created conversion",1)</f>
        <v>0.5</v>
      </c>
    </row>
    <row r="7" spans="1:6">
      <c r="A7" s="15" t="s">
        <v>8374</v>
      </c>
      <c r="B7" s="9">
        <v>202</v>
      </c>
      <c r="C7" s="9">
        <v>105</v>
      </c>
      <c r="D7" s="9">
        <v>27</v>
      </c>
      <c r="E7" s="9">
        <v>334</v>
      </c>
      <c r="F7">
        <f>GETPIVOTDATA("state",$A$4,"state","successful","Date created conversion",2)/GETPIVOTDATA("state",$A$4,"Date created conversion",2)</f>
        <v>0.60479041916167664</v>
      </c>
    </row>
    <row r="8" spans="1:6">
      <c r="A8" s="15" t="s">
        <v>8375</v>
      </c>
      <c r="B8" s="9">
        <v>179</v>
      </c>
      <c r="C8" s="9">
        <v>108</v>
      </c>
      <c r="D8" s="9">
        <v>28</v>
      </c>
      <c r="E8" s="9">
        <v>315</v>
      </c>
      <c r="F8">
        <f>GETPIVOTDATA("state",$A$4,"state","successful","Date created conversion",3)/GETPIVOTDATA("state",$A$4,"Date created conversion",3)</f>
        <v>0.56825396825396823</v>
      </c>
    </row>
    <row r="9" spans="1:6">
      <c r="A9" s="15" t="s">
        <v>8376</v>
      </c>
      <c r="B9" s="9">
        <v>193</v>
      </c>
      <c r="C9" s="9">
        <v>103</v>
      </c>
      <c r="D9" s="9">
        <v>27</v>
      </c>
      <c r="E9" s="9">
        <v>323</v>
      </c>
      <c r="F9">
        <f>GETPIVOTDATA("state",$A$4,"state","successful","Date created conversion",4)/GETPIVOTDATA("state",$A$4,"Date created conversion",4)</f>
        <v>0.5975232198142415</v>
      </c>
    </row>
    <row r="10" spans="1:6">
      <c r="A10" s="15" t="s">
        <v>8367</v>
      </c>
      <c r="B10" s="9">
        <v>233</v>
      </c>
      <c r="C10" s="9">
        <v>126</v>
      </c>
      <c r="D10" s="9">
        <v>26</v>
      </c>
      <c r="E10" s="9">
        <v>385</v>
      </c>
      <c r="F10">
        <f>GETPIVOTDATA("state",$A$4,"state","successful","Date created conversion",5)/GETPIVOTDATA("state",$A$4,"Date created conversion",5)</f>
        <v>0.60519480519480517</v>
      </c>
    </row>
    <row r="11" spans="1:6">
      <c r="A11" s="15" t="s">
        <v>8377</v>
      </c>
      <c r="B11" s="9">
        <v>213</v>
      </c>
      <c r="C11" s="9">
        <v>148</v>
      </c>
      <c r="D11" s="9">
        <v>27</v>
      </c>
      <c r="E11" s="9">
        <v>388</v>
      </c>
      <c r="F11">
        <f>GETPIVOTDATA("state",$A$4,"state","successful","Date created conversion",6)/GETPIVOTDATA("state",$A$4,"Date created conversion",6)</f>
        <v>0.5489690721649485</v>
      </c>
    </row>
    <row r="12" spans="1:6">
      <c r="A12" s="15" t="s">
        <v>8368</v>
      </c>
      <c r="B12" s="9">
        <v>192</v>
      </c>
      <c r="C12" s="9">
        <v>148</v>
      </c>
      <c r="D12" s="9">
        <v>44</v>
      </c>
      <c r="E12" s="9">
        <v>384</v>
      </c>
      <c r="F12">
        <f>GETPIVOTDATA("state",$A$4,"state","successful","Date created conversion",7)/GETPIVOTDATA("state",$A$4,"Date created conversion",7)</f>
        <v>0.5</v>
      </c>
    </row>
    <row r="13" spans="1:6">
      <c r="A13" s="15" t="s">
        <v>8369</v>
      </c>
      <c r="B13" s="9">
        <v>167</v>
      </c>
      <c r="C13" s="9">
        <v>134</v>
      </c>
      <c r="D13" s="9">
        <v>32</v>
      </c>
      <c r="E13" s="9">
        <v>333</v>
      </c>
      <c r="F13">
        <f>GETPIVOTDATA("state",$A$4,"state","successful","Date created conversion",8)/GETPIVOTDATA("state",$A$4,"Date created conversion",8)</f>
        <v>0.50150150150150152</v>
      </c>
    </row>
    <row r="14" spans="1:6">
      <c r="A14" s="15" t="s">
        <v>8370</v>
      </c>
      <c r="B14" s="9">
        <v>148</v>
      </c>
      <c r="C14" s="9">
        <v>127</v>
      </c>
      <c r="D14" s="9">
        <v>24</v>
      </c>
      <c r="E14" s="9">
        <v>299</v>
      </c>
      <c r="F14">
        <f>GETPIVOTDATA("state",$A$4,"state","successful","Date created conversion",9)/GETPIVOTDATA("state",$A$4,"Date created conversion",9)</f>
        <v>0.49498327759197325</v>
      </c>
    </row>
    <row r="15" spans="1:6">
      <c r="A15" s="15" t="s">
        <v>8371</v>
      </c>
      <c r="B15" s="9">
        <v>184</v>
      </c>
      <c r="C15" s="9">
        <v>150</v>
      </c>
      <c r="D15" s="9">
        <v>20</v>
      </c>
      <c r="E15" s="9">
        <v>354</v>
      </c>
      <c r="F15">
        <f>GETPIVOTDATA("state",$A$4,"state","successful","Date created conversion",10)/GETPIVOTDATA("state",$A$4,"Date created conversion",10)</f>
        <v>0.51977401129943501</v>
      </c>
    </row>
    <row r="16" spans="1:6">
      <c r="A16" s="15" t="s">
        <v>8372</v>
      </c>
      <c r="B16" s="9">
        <v>180</v>
      </c>
      <c r="C16" s="9">
        <v>113</v>
      </c>
      <c r="D16" s="9">
        <v>37</v>
      </c>
      <c r="E16" s="9">
        <v>330</v>
      </c>
      <c r="F16">
        <f>GETPIVOTDATA("state",$A$4,"state","successful","Date created conversion",11)/GETPIVOTDATA("state",$A$4,"Date created conversion",11)</f>
        <v>0.54545454545454541</v>
      </c>
    </row>
    <row r="17" spans="1:6">
      <c r="A17" s="15" t="s">
        <v>8378</v>
      </c>
      <c r="B17" s="9">
        <v>111</v>
      </c>
      <c r="C17" s="9">
        <v>119</v>
      </c>
      <c r="D17" s="9">
        <v>23</v>
      </c>
      <c r="E17" s="9">
        <v>253</v>
      </c>
      <c r="F17">
        <f>GETPIVOTDATA("state",$A$4,"state","successful","Date created conversion",12)/GETPIVOTDATA("state",$A$4,"Date created conversion",12)</f>
        <v>0.43873517786561267</v>
      </c>
    </row>
    <row r="18" spans="1:6">
      <c r="A18" s="15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3BBD-F7DE-E145-AA28-E7BB396256EA}">
  <dimension ref="A1:T44"/>
  <sheetViews>
    <sheetView tabSelected="1" workbookViewId="0">
      <selection activeCell="D65" sqref="D65"/>
    </sheetView>
  </sheetViews>
  <sheetFormatPr baseColWidth="10" defaultRowHeight="15"/>
  <cols>
    <col min="1" max="1" width="30.6640625" bestFit="1" customWidth="1"/>
    <col min="2" max="2" width="24.83203125" bestFit="1" customWidth="1"/>
    <col min="3" max="3" width="24.33203125" bestFit="1" customWidth="1"/>
    <col min="4" max="4" width="21" bestFit="1" customWidth="1"/>
    <col min="5" max="5" width="23.33203125" bestFit="1" customWidth="1"/>
    <col min="6" max="6" width="12.1640625" style="19" bestFit="1" customWidth="1"/>
    <col min="7" max="7" width="12.1640625" bestFit="1" customWidth="1"/>
    <col min="8" max="8" width="12.1640625" style="19" bestFit="1" customWidth="1"/>
    <col min="9" max="12" width="12.1640625" bestFit="1" customWidth="1"/>
    <col min="13" max="13" width="11.1640625" bestFit="1" customWidth="1"/>
    <col min="14" max="14" width="12.1640625" bestFit="1" customWidth="1"/>
    <col min="15" max="15" width="6.33203125" bestFit="1" customWidth="1"/>
    <col min="16" max="16" width="10" bestFit="1" customWidth="1"/>
    <col min="17" max="17" width="13.83203125" bestFit="1" customWidth="1"/>
    <col min="18" max="18" width="22.1640625" bestFit="1" customWidth="1"/>
    <col min="19" max="19" width="13.83203125" bestFit="1" customWidth="1"/>
    <col min="20" max="20" width="22.1640625" bestFit="1" customWidth="1"/>
    <col min="21" max="21" width="13.83203125" bestFit="1" customWidth="1"/>
    <col min="22" max="22" width="22.1640625" bestFit="1" customWidth="1"/>
    <col min="23" max="23" width="13.83203125" bestFit="1" customWidth="1"/>
    <col min="24" max="24" width="22.1640625" bestFit="1" customWidth="1"/>
    <col min="25" max="25" width="13.83203125" bestFit="1" customWidth="1"/>
    <col min="26" max="26" width="22.1640625" bestFit="1" customWidth="1"/>
    <col min="27" max="27" width="8" bestFit="1" customWidth="1"/>
    <col min="28" max="28" width="10.5" bestFit="1" customWidth="1"/>
    <col min="29" max="29" width="10" bestFit="1" customWidth="1"/>
    <col min="30" max="30" width="13.83203125" bestFit="1" customWidth="1"/>
    <col min="31" max="32" width="22.1640625" bestFit="1" customWidth="1"/>
    <col min="33" max="33" width="13.83203125" bestFit="1" customWidth="1"/>
    <col min="34" max="35" width="22.1640625" bestFit="1" customWidth="1"/>
    <col min="36" max="36" width="13.83203125" bestFit="1" customWidth="1"/>
    <col min="37" max="38" width="22.1640625" bestFit="1" customWidth="1"/>
    <col min="39" max="39" width="8" bestFit="1" customWidth="1"/>
    <col min="40" max="41" width="10.5" bestFit="1" customWidth="1"/>
    <col min="42" max="42" width="10" bestFit="1" customWidth="1"/>
  </cols>
  <sheetData>
    <row r="1" spans="1:20" ht="19">
      <c r="A1" s="17" t="s">
        <v>8380</v>
      </c>
      <c r="B1" s="3" t="s">
        <v>8381</v>
      </c>
      <c r="C1" s="3" t="s">
        <v>8382</v>
      </c>
      <c r="D1" s="2" t="s">
        <v>8383</v>
      </c>
      <c r="E1" s="2" t="s">
        <v>8384</v>
      </c>
      <c r="F1" s="18" t="s">
        <v>8385</v>
      </c>
      <c r="G1" s="2" t="s">
        <v>8386</v>
      </c>
      <c r="H1" s="18" t="s">
        <v>8387</v>
      </c>
      <c r="I1" s="2"/>
      <c r="J1" s="2"/>
      <c r="K1" s="2"/>
      <c r="L1" s="2"/>
      <c r="M1" s="2"/>
      <c r="N1" s="2"/>
      <c r="O1" s="7"/>
      <c r="P1" s="7"/>
      <c r="Q1" s="2"/>
      <c r="R1" s="2"/>
      <c r="S1" s="12"/>
      <c r="T1" s="12"/>
    </row>
    <row r="2" spans="1:20" ht="19">
      <c r="A2" s="16" t="s">
        <v>8398</v>
      </c>
      <c r="B2">
        <f>COUNTIFS('Main Sheet'!$D:$D, "&lt; 1000",'Main Sheet'!$F:$F,"successful")</f>
        <v>322</v>
      </c>
      <c r="C2">
        <f>COUNTIFS('Main Sheet'!$D:$D, "&lt; 1000",'Main Sheet'!$F:$F,"failed")</f>
        <v>113</v>
      </c>
      <c r="D2">
        <f>COUNTIFS('Main Sheet'!$D:$D, "&lt; 1000",'Main Sheet'!$F:$F,"canceled")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20" ht="19">
      <c r="A3" s="16" t="s">
        <v>8399</v>
      </c>
      <c r="B3">
        <f>COUNTIFS('Main Sheet'!$D:$D,"&gt;=1000",'Main Sheet'!$D:$D, "&lt;=4999",'Main Sheet'!$F:$F,"successful")</f>
        <v>932</v>
      </c>
      <c r="C3">
        <f>COUNTIFS('Main Sheet'!$D:$D,"&gt;=1000",'Main Sheet'!$D:$D, "&lt;=4999",'Main Sheet'!$F:$F,"failed")</f>
        <v>420</v>
      </c>
      <c r="D3">
        <f>COUNTIFS('Main Sheet'!$D:$D,"&gt;=1000",'Main Sheet'!$D:$D, "&lt;=4999",'Main Sheet'!$F:$F,"canceled")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20" ht="19">
      <c r="A4" s="16" t="s">
        <v>8388</v>
      </c>
      <c r="B4">
        <f>COUNTIFS('Main Sheet'!$D:$D, "&gt;=5000",'Main Sheet'!$D:$D, "&lt;=9999",'Main Sheet'!$F:$F,"successful")</f>
        <v>381</v>
      </c>
      <c r="C4">
        <f>COUNTIFS('Main Sheet'!$D:$D, "&gt;=5000",'Main Sheet'!$D:$D, "&lt;=9999",'Main Sheet'!$F:$F,"failed")</f>
        <v>283</v>
      </c>
      <c r="D4">
        <f>COUNTIFS('Main Sheet'!$D:$D, "&gt;=5000",'Main Sheet'!$D:$D, "&lt;=9999",'Main Sheet'!$F:$F,"canceled")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20" ht="19">
      <c r="A5" s="16" t="s">
        <v>8389</v>
      </c>
      <c r="B5">
        <f>COUNTIFS('Main Sheet'!$D:$D, "&gt;= 10000",'Main Sheet'!$D:$D, "&lt;=14999",'Main Sheet'!$F:$F,"successful")</f>
        <v>168</v>
      </c>
      <c r="C5">
        <f>COUNTIFS('Main Sheet'!$D:$D, "&gt;= 10000",'Main Sheet'!$D:$D, "&lt;=14999",'Main Sheet'!$F:$F,"failed")</f>
        <v>144</v>
      </c>
      <c r="D5">
        <f>COUNTIFS('Main Sheet'!$D:$D, "&gt;= 10000",'Main Sheet'!$D:$D, "&lt;= 14999",'Main Sheet'!$F:$F,"canceled")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20" ht="19">
      <c r="A6" s="16" t="s">
        <v>8390</v>
      </c>
      <c r="B6">
        <f>COUNTIFS('Main Sheet'!$D:$D, "&gt;= 15000",'Main Sheet'!$D:$D, "&lt;=19999",'Main Sheet'!$F:$F,"successful")</f>
        <v>94</v>
      </c>
      <c r="C6">
        <f>COUNTIFS('Main Sheet'!$D:$D, "&gt;= 15000",'Main Sheet'!$D:$D, "&lt;= 19999",'Main Sheet'!$F:$F,"failed")</f>
        <v>90</v>
      </c>
      <c r="D6">
        <f>COUNTIFS('Main Sheet'!$D:$D, "&gt;= 15000",'Main Sheet'!$D:$D, "&lt;= 19999",'Main Sheet'!$F:$F,"canceled")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20" ht="19">
      <c r="A7" s="16" t="s">
        <v>8391</v>
      </c>
      <c r="B7">
        <f>COUNTIFS('Main Sheet'!$D:$D, "&gt;= 20000",'Main Sheet'!$D:$D, "&lt;= 24999",'Main Sheet'!$F:$F,"successful")</f>
        <v>62</v>
      </c>
      <c r="C7">
        <f>COUNTIFS('Main Sheet'!$D:$D, "&gt;= 20000",'Main Sheet'!$D:$D, "&lt;= 24999",'Main Sheet'!$F:$F,"failed")</f>
        <v>72</v>
      </c>
      <c r="D7">
        <f>COUNTIFS('Main Sheet'!$D:$D, "&gt;= 20000",'Main Sheet'!$D:$D, "&lt;= 24999",'Main Sheet'!$F:$F,"canceled")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20" ht="19">
      <c r="A8" s="16" t="s">
        <v>8392</v>
      </c>
      <c r="B8">
        <f>COUNTIFS('Main Sheet'!$D:$D, "&gt;= 25000",'Main Sheet'!$D:$D, "&lt;= 29999",'Main Sheet'!$F:$F,"successful")</f>
        <v>55</v>
      </c>
      <c r="C8">
        <f>COUNTIFS('Main Sheet'!$D:$D, "&gt;= 25000",'Main Sheet'!$D:$D, "&lt;= 29999",'Main Sheet'!$F:$F,"failed")</f>
        <v>64</v>
      </c>
      <c r="D8">
        <f>COUNTIFS('Main Sheet'!$D:$D, "&gt;= 25000",'Main Sheet'!$D:$D, "&lt;= 29999",'Main Sheet'!$F:$F,"canceled")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20" ht="19">
      <c r="A9" s="16" t="s">
        <v>8393</v>
      </c>
      <c r="B9">
        <f>COUNTIFS('Main Sheet'!$D:$D, "&gt;= 30000",'Main Sheet'!$D:$D, "&lt;= 34999",'Main Sheet'!$F:$F,"successful")</f>
        <v>32</v>
      </c>
      <c r="C9">
        <f>COUNTIFS('Main Sheet'!$D:$D, "&gt;= 30000",'Main Sheet'!$D:$D, "&lt;= 34999",'Main Sheet'!$F:$F,"failed")</f>
        <v>37</v>
      </c>
      <c r="D9">
        <f>COUNTIFS('Main Sheet'!$D:$D, "&gt;= 30000",'Main Sheet'!$D:$D, "&lt;= 34999",'Main Sheet'!$F:$F,"canceled")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20" ht="19">
      <c r="A10" s="16" t="s">
        <v>8394</v>
      </c>
      <c r="B10">
        <f>COUNTIFS('Main Sheet'!$D:$D, "&gt;= 35000",'Main Sheet'!$D:$D, "&lt;= 39999",'Main Sheet'!$F:$F,"successful")</f>
        <v>26</v>
      </c>
      <c r="C10">
        <f>COUNTIFS('Main Sheet'!$D:$D, "&gt;= 35000",'Main Sheet'!$D:$D, "&lt;= 39999",'Main Sheet'!$F:$F,"failed")</f>
        <v>22</v>
      </c>
      <c r="D10">
        <f>COUNTIFS('Main Sheet'!$D:$D, "&gt;= 35000",'Main Sheet'!$D:$D, "&lt;= 39999",'Main Sheet'!$F:$F,"canceled")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20" ht="19">
      <c r="A11" s="16" t="s">
        <v>8395</v>
      </c>
      <c r="B11">
        <f>COUNTIFS('Main Sheet'!$D:$D, "&gt;=40000",'Main Sheet'!$D:$D, "&lt;=44999",'Main Sheet'!$F:$F,"successful")</f>
        <v>21</v>
      </c>
      <c r="C11">
        <f>COUNTIFS('Main Sheet'!$D:$D, "&gt;=40000",'Main Sheet'!$D:$D, "&lt;=44999",'Main Sheet'!$F:$F,"failed")</f>
        <v>16</v>
      </c>
      <c r="D11">
        <f>COUNTIFS('Main Sheet'!$D:$D, "&gt;=40000",'Main Sheet'!$D:$D, "&lt;=44999",'Main Sheet'!$F:$F,"canceled")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20" ht="19">
      <c r="A12" s="16" t="s">
        <v>8396</v>
      </c>
      <c r="B12">
        <f>COUNTIFS('Main Sheet'!$D:$D, "&gt;= 45000",'Main Sheet'!$D:$D, "&lt;= 49999",'Main Sheet'!$F:$F,"successful")</f>
        <v>6</v>
      </c>
      <c r="C12">
        <f>COUNTIFS('Main Sheet'!$D:$D, "&gt;= 45000",'Main Sheet'!$D:$D, "&lt;= 49999",'Main Sheet'!$F:$F,"failed")</f>
        <v>11</v>
      </c>
      <c r="D12">
        <f>COUNTIFS('Main Sheet'!$D:$D, "&gt;= 45000",'Main Sheet'!$D:$D, "&lt;= 49999",'Main Sheet'!$F:$F,"canceled")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20" ht="19">
      <c r="A13" s="16" t="s">
        <v>8397</v>
      </c>
      <c r="B13">
        <f>COUNTIFS('Main Sheet'!$D:$D, "&gt;= 50000",'Main Sheet'!$F:$F,"successful")</f>
        <v>86</v>
      </c>
      <c r="C13">
        <f>COUNTIFS('Main Sheet'!$D:$D, "&gt;= 50000",'Main Sheet'!$F:$F,"failed")</f>
        <v>258</v>
      </c>
      <c r="D13">
        <f>COUNTIFS('Main Sheet'!$D:$D, "&gt;= 50000",'Main Sheet'!$F:$F,"canceled")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20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</row>
    <row r="27" spans="2:8">
      <c r="B27" s="10" t="s">
        <v>8310</v>
      </c>
      <c r="C27" t="s">
        <v>8401</v>
      </c>
      <c r="D27" t="s">
        <v>8402</v>
      </c>
      <c r="E27" t="s">
        <v>8403</v>
      </c>
      <c r="F27"/>
      <c r="H27"/>
    </row>
    <row r="28" spans="2:8">
      <c r="B28" s="11" t="s">
        <v>8398</v>
      </c>
      <c r="C28" s="19">
        <v>0.71081677704194257</v>
      </c>
      <c r="D28" s="19">
        <v>0.24944812362030905</v>
      </c>
      <c r="E28" s="19">
        <v>3.9735099337748346E-2</v>
      </c>
      <c r="F28"/>
      <c r="H28"/>
    </row>
    <row r="29" spans="2:8">
      <c r="B29" s="11" t="s">
        <v>8399</v>
      </c>
      <c r="C29" s="19">
        <v>0.66005665722379603</v>
      </c>
      <c r="D29" s="19">
        <v>0.29745042492917845</v>
      </c>
      <c r="E29" s="19">
        <v>4.2492917847025496E-2</v>
      </c>
      <c r="F29"/>
      <c r="H29"/>
    </row>
    <row r="30" spans="2:8">
      <c r="B30" s="11" t="s">
        <v>8389</v>
      </c>
      <c r="C30" s="19">
        <v>0.47727272727272729</v>
      </c>
      <c r="D30" s="19">
        <v>0.40909090909090912</v>
      </c>
      <c r="E30" s="19">
        <v>0.11363636363636363</v>
      </c>
      <c r="F30"/>
      <c r="H30"/>
    </row>
    <row r="31" spans="2:8">
      <c r="B31" s="11" t="s">
        <v>8390</v>
      </c>
      <c r="C31" s="19">
        <v>0.46766169154228854</v>
      </c>
      <c r="D31" s="19">
        <v>0.44776119402985076</v>
      </c>
      <c r="E31" s="19">
        <v>8.45771144278607E-2</v>
      </c>
      <c r="F31"/>
      <c r="H31"/>
    </row>
    <row r="32" spans="2:8">
      <c r="B32" s="11" t="s">
        <v>8391</v>
      </c>
      <c r="C32" s="19">
        <v>0.41891891891891891</v>
      </c>
      <c r="D32" s="19">
        <v>0.48648648648648651</v>
      </c>
      <c r="E32" s="19">
        <v>9.45945945945946E-2</v>
      </c>
      <c r="F32"/>
      <c r="H32"/>
    </row>
    <row r="33" spans="2:8">
      <c r="B33" s="11" t="s">
        <v>8392</v>
      </c>
      <c r="C33" s="19">
        <v>0.40145985401459855</v>
      </c>
      <c r="D33" s="19">
        <v>0.46715328467153283</v>
      </c>
      <c r="E33" s="19">
        <v>0.13138686131386862</v>
      </c>
      <c r="F33"/>
      <c r="H33"/>
    </row>
    <row r="34" spans="2:8">
      <c r="B34" s="11" t="s">
        <v>8393</v>
      </c>
      <c r="C34" s="19">
        <v>0.3902439024390244</v>
      </c>
      <c r="D34" s="19">
        <v>0.45121951219512196</v>
      </c>
      <c r="E34" s="19">
        <v>0.15853658536585366</v>
      </c>
      <c r="F34"/>
      <c r="H34"/>
    </row>
    <row r="35" spans="2:8">
      <c r="B35" s="11" t="s">
        <v>8394</v>
      </c>
      <c r="C35" s="19">
        <v>0.47272727272727272</v>
      </c>
      <c r="D35" s="19">
        <v>0.4</v>
      </c>
      <c r="E35" s="19">
        <v>0.12727272727272726</v>
      </c>
      <c r="F35"/>
      <c r="H35"/>
    </row>
    <row r="36" spans="2:8">
      <c r="B36" s="11" t="s">
        <v>8395</v>
      </c>
      <c r="C36" s="19">
        <v>0.48837209302325579</v>
      </c>
      <c r="D36" s="19">
        <v>0.37209302325581395</v>
      </c>
      <c r="E36" s="19">
        <v>0.13953488372093023</v>
      </c>
      <c r="F36"/>
      <c r="H36"/>
    </row>
    <row r="37" spans="2:8">
      <c r="B37" s="11" t="s">
        <v>8396</v>
      </c>
      <c r="C37" s="19">
        <v>0.2857142857142857</v>
      </c>
      <c r="D37" s="19">
        <v>0.52380952380952384</v>
      </c>
      <c r="E37" s="19">
        <v>0.19047619047619047</v>
      </c>
      <c r="F37"/>
      <c r="H37"/>
    </row>
    <row r="38" spans="2:8">
      <c r="B38" s="11" t="s">
        <v>8388</v>
      </c>
      <c r="C38" s="19">
        <v>0.53212290502793291</v>
      </c>
      <c r="D38" s="19">
        <v>0.39525139664804471</v>
      </c>
      <c r="E38" s="19">
        <v>7.2625698324022353E-2</v>
      </c>
      <c r="F38"/>
      <c r="H38"/>
    </row>
    <row r="39" spans="2:8">
      <c r="B39" s="11" t="s">
        <v>8397</v>
      </c>
      <c r="C39" s="19">
        <v>0.19369369369369369</v>
      </c>
      <c r="D39" s="19">
        <v>0.58108108108108103</v>
      </c>
      <c r="E39" s="19">
        <v>0.22522522522522523</v>
      </c>
      <c r="F39"/>
      <c r="H39"/>
    </row>
    <row r="40" spans="2:8">
      <c r="B40" s="11" t="s">
        <v>8400</v>
      </c>
      <c r="C40" s="9"/>
      <c r="D40" s="9"/>
      <c r="E40" s="9"/>
      <c r="F40"/>
      <c r="H40"/>
    </row>
    <row r="41" spans="2:8">
      <c r="B41" s="11" t="s">
        <v>8320</v>
      </c>
      <c r="C41" s="9">
        <v>5.4990607786397359</v>
      </c>
      <c r="D41" s="9">
        <v>5.0808449598178518</v>
      </c>
      <c r="E41" s="9">
        <v>1.4200942615424106</v>
      </c>
      <c r="F41"/>
      <c r="H41"/>
    </row>
    <row r="42" spans="2:8">
      <c r="F42"/>
      <c r="H42"/>
    </row>
    <row r="43" spans="2:8">
      <c r="F43"/>
      <c r="H43"/>
    </row>
    <row r="44" spans="2:8">
      <c r="F44"/>
      <c r="H44"/>
    </row>
  </sheetData>
  <conditionalFormatting sqref="F1">
    <cfRule type="cellIs" dxfId="5" priority="1" operator="equal">
      <formula>"live"</formula>
    </cfRule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Graph1</vt:lpstr>
      <vt:lpstr>Graph2</vt:lpstr>
      <vt:lpstr>Graph3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2018-02-09T02:34:23Z</dcterms:modified>
</cp:coreProperties>
</file>