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yureekulkarni/Documents/FinancialAnalytics_spring/"/>
    </mc:Choice>
  </mc:AlternateContent>
  <xr:revisionPtr revIDLastSave="0" documentId="13_ncr:1_{9262A122-7586-584A-86BA-2949737E82BA}" xr6:coauthVersionLast="47" xr6:coauthVersionMax="47" xr10:uidLastSave="{00000000-0000-0000-0000-000000000000}"/>
  <bookViews>
    <workbookView xWindow="0" yWindow="740" windowWidth="29400" windowHeight="17040" activeTab="4" xr2:uid="{00000000-000D-0000-FFFF-FFFF00000000}"/>
  </bookViews>
  <sheets>
    <sheet name="Balancesheet" sheetId="1" r:id="rId1"/>
    <sheet name="BS Commonsize" sheetId="4" r:id="rId2"/>
    <sheet name="Commonsize-BS Sales" sheetId="5" r:id="rId3"/>
    <sheet name="Income statement" sheetId="2" r:id="rId4"/>
    <sheet name="Industry comparison" sheetId="6" r:id="rId5"/>
    <sheet name="Commonsize Statement" sheetId="3" r:id="rId6"/>
    <sheet name="Prediction of future yrs" sheetId="7" r:id="rId7"/>
    <sheet name="Balancesheet (2)" sheetId="8" r:id="rId8"/>
  </sheets>
  <definedNames>
    <definedName name="_xlnm._FilterDatabase" localSheetId="0" hidden="1">Balancesheet!$B$11:$K$46</definedName>
    <definedName name="_xlnm._FilterDatabase" localSheetId="7" hidden="1">'Balancesheet (2)'!$B$11:$K$46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D61" i="1"/>
  <c r="E61" i="1"/>
  <c r="F61" i="1"/>
  <c r="G61" i="1"/>
  <c r="H61" i="1"/>
  <c r="I61" i="1"/>
  <c r="J61" i="1"/>
  <c r="K61" i="1"/>
  <c r="B61" i="1"/>
  <c r="C60" i="1"/>
  <c r="D60" i="1"/>
  <c r="E60" i="1"/>
  <c r="F60" i="1"/>
  <c r="G60" i="1"/>
  <c r="H60" i="1"/>
  <c r="I60" i="1"/>
  <c r="J60" i="1"/>
  <c r="K60" i="1"/>
  <c r="B60" i="1"/>
  <c r="C53" i="2" l="1"/>
  <c r="D53" i="2"/>
  <c r="E53" i="2"/>
  <c r="F53" i="2"/>
  <c r="G53" i="2"/>
  <c r="H53" i="2"/>
  <c r="I53" i="2"/>
  <c r="J53" i="2"/>
  <c r="K53" i="2"/>
  <c r="B53" i="2"/>
  <c r="C52" i="2"/>
  <c r="D52" i="2"/>
  <c r="E52" i="2"/>
  <c r="F52" i="2"/>
  <c r="G52" i="2"/>
  <c r="H52" i="2"/>
  <c r="I52" i="2"/>
  <c r="J52" i="2"/>
  <c r="K52" i="2"/>
  <c r="B52" i="2"/>
  <c r="B55" i="1"/>
  <c r="C54" i="1"/>
  <c r="D54" i="1"/>
  <c r="E54" i="1"/>
  <c r="F54" i="1"/>
  <c r="G54" i="1"/>
  <c r="H54" i="1"/>
  <c r="I54" i="1"/>
  <c r="J54" i="1"/>
  <c r="K54" i="1"/>
  <c r="B54" i="1"/>
  <c r="D10" i="8"/>
  <c r="E10" i="8"/>
  <c r="F10" i="8"/>
  <c r="G10" i="8"/>
  <c r="H10" i="8"/>
  <c r="I10" i="8"/>
  <c r="J10" i="8"/>
  <c r="K10" i="8"/>
  <c r="C10" i="8"/>
  <c r="K52" i="8"/>
  <c r="J52" i="8"/>
  <c r="I52" i="8"/>
  <c r="H52" i="8"/>
  <c r="G52" i="8"/>
  <c r="F52" i="8"/>
  <c r="E52" i="8"/>
  <c r="D52" i="8"/>
  <c r="C52" i="8"/>
  <c r="B52" i="8"/>
  <c r="K51" i="8"/>
  <c r="J51" i="8"/>
  <c r="I51" i="8"/>
  <c r="H51" i="8"/>
  <c r="G51" i="8"/>
  <c r="F51" i="8"/>
  <c r="E51" i="8"/>
  <c r="D51" i="8"/>
  <c r="C51" i="8"/>
  <c r="B51" i="8"/>
  <c r="K50" i="8"/>
  <c r="J50" i="8"/>
  <c r="I50" i="8"/>
  <c r="H50" i="8"/>
  <c r="G50" i="8"/>
  <c r="F50" i="8"/>
  <c r="E50" i="8"/>
  <c r="D50" i="8"/>
  <c r="C50" i="8"/>
  <c r="B50" i="8"/>
  <c r="L45" i="8"/>
  <c r="C31" i="2"/>
  <c r="D31" i="2"/>
  <c r="E31" i="2"/>
  <c r="F31" i="2"/>
  <c r="G31" i="2"/>
  <c r="H31" i="2"/>
  <c r="I31" i="2"/>
  <c r="J31" i="2"/>
  <c r="K31" i="2"/>
  <c r="B31" i="2"/>
  <c r="K33" i="7"/>
  <c r="J33" i="7"/>
  <c r="L28" i="7"/>
  <c r="K15" i="7"/>
  <c r="J15" i="7"/>
  <c r="K14" i="7"/>
  <c r="J14" i="7"/>
  <c r="L18" i="7"/>
  <c r="M18" i="7" s="1"/>
  <c r="N18" i="7" s="1"/>
  <c r="O18" i="7" s="1"/>
  <c r="P18" i="7" s="1"/>
  <c r="K13" i="7"/>
  <c r="J13" i="7"/>
  <c r="I13" i="7"/>
  <c r="H13" i="7"/>
  <c r="G13" i="7"/>
  <c r="F13" i="7"/>
  <c r="E13" i="7"/>
  <c r="D13" i="7"/>
  <c r="C13" i="7"/>
  <c r="L19" i="7" l="1"/>
  <c r="G6" i="6"/>
  <c r="H7" i="6"/>
  <c r="J19" i="6"/>
  <c r="N11" i="6"/>
  <c r="L45" i="1"/>
  <c r="O8" i="6"/>
  <c r="N8" i="6"/>
  <c r="L7" i="6"/>
  <c r="J7" i="6"/>
  <c r="C45" i="2"/>
  <c r="D45" i="2"/>
  <c r="E45" i="2"/>
  <c r="F45" i="2"/>
  <c r="G45" i="2"/>
  <c r="H45" i="2"/>
  <c r="I45" i="2"/>
  <c r="J45" i="2"/>
  <c r="K45" i="2"/>
  <c r="B45" i="2"/>
  <c r="C44" i="2"/>
  <c r="D44" i="2"/>
  <c r="E44" i="2"/>
  <c r="F44" i="2"/>
  <c r="G44" i="2"/>
  <c r="H44" i="2"/>
  <c r="I44" i="2"/>
  <c r="J44" i="2"/>
  <c r="K44" i="2"/>
  <c r="B44" i="2"/>
  <c r="C52" i="1" l="1"/>
  <c r="D52" i="1"/>
  <c r="E52" i="1"/>
  <c r="F52" i="1"/>
  <c r="G52" i="1"/>
  <c r="H52" i="1"/>
  <c r="I52" i="1"/>
  <c r="J52" i="1"/>
  <c r="K52" i="1"/>
  <c r="B52" i="1"/>
  <c r="C51" i="1"/>
  <c r="D51" i="1"/>
  <c r="E51" i="1"/>
  <c r="F51" i="1"/>
  <c r="G51" i="1"/>
  <c r="H51" i="1"/>
  <c r="I51" i="1"/>
  <c r="J51" i="1"/>
  <c r="K51" i="1"/>
  <c r="B51" i="1"/>
  <c r="C50" i="1"/>
  <c r="D50" i="1"/>
  <c r="E50" i="1"/>
  <c r="F50" i="1"/>
  <c r="G50" i="1"/>
  <c r="H50" i="1"/>
  <c r="I50" i="1"/>
  <c r="J50" i="1"/>
  <c r="K50" i="1"/>
  <c r="B50" i="1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K25" i="5"/>
  <c r="J25" i="5"/>
  <c r="I25" i="5"/>
  <c r="H25" i="5"/>
  <c r="G25" i="5"/>
  <c r="F25" i="5"/>
  <c r="E25" i="5"/>
  <c r="D25" i="5"/>
  <c r="C25" i="5"/>
  <c r="B13" i="5"/>
  <c r="B14" i="5"/>
  <c r="B15" i="5"/>
  <c r="B16" i="5"/>
  <c r="B17" i="5"/>
  <c r="B18" i="5"/>
  <c r="B19" i="5"/>
  <c r="B20" i="5"/>
  <c r="B21" i="5"/>
  <c r="B22" i="5"/>
  <c r="B23" i="5"/>
  <c r="B24" i="5"/>
  <c r="B12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25" i="5"/>
  <c r="K29" i="4"/>
  <c r="J29" i="4"/>
  <c r="I29" i="4"/>
  <c r="H29" i="4"/>
  <c r="G29" i="4"/>
  <c r="F29" i="4"/>
  <c r="E29" i="4"/>
  <c r="D29" i="4"/>
  <c r="C29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30" i="4"/>
  <c r="B17" i="4"/>
  <c r="B18" i="4"/>
  <c r="B19" i="4"/>
  <c r="B20" i="4"/>
  <c r="B21" i="4"/>
  <c r="B22" i="4"/>
  <c r="B23" i="4"/>
  <c r="B24" i="4"/>
  <c r="B25" i="4"/>
  <c r="B26" i="4"/>
  <c r="B27" i="4"/>
  <c r="B28" i="4"/>
  <c r="B16" i="4"/>
  <c r="B29" i="4"/>
  <c r="D13" i="2"/>
  <c r="E13" i="2"/>
  <c r="F13" i="2"/>
  <c r="G13" i="2"/>
  <c r="H13" i="2"/>
  <c r="I13" i="2"/>
  <c r="J13" i="2"/>
  <c r="K13" i="2"/>
  <c r="C13" i="2"/>
  <c r="K16" i="3"/>
  <c r="K17" i="3"/>
  <c r="K18" i="3"/>
  <c r="K19" i="3"/>
  <c r="K20" i="3"/>
  <c r="K21" i="3"/>
  <c r="K22" i="3"/>
  <c r="K23" i="3"/>
  <c r="K24" i="3"/>
  <c r="K25" i="3"/>
  <c r="K26" i="3"/>
  <c r="K27" i="3"/>
  <c r="K15" i="3"/>
  <c r="J16" i="3"/>
  <c r="J17" i="3"/>
  <c r="J18" i="3"/>
  <c r="J19" i="3"/>
  <c r="J20" i="3"/>
  <c r="J21" i="3"/>
  <c r="J22" i="3"/>
  <c r="J23" i="3"/>
  <c r="J24" i="3"/>
  <c r="J25" i="3"/>
  <c r="J26" i="3"/>
  <c r="J27" i="3"/>
  <c r="J15" i="3"/>
  <c r="I16" i="3"/>
  <c r="I17" i="3"/>
  <c r="I18" i="3"/>
  <c r="I19" i="3"/>
  <c r="I20" i="3"/>
  <c r="I21" i="3"/>
  <c r="I22" i="3"/>
  <c r="I23" i="3"/>
  <c r="I24" i="3"/>
  <c r="I25" i="3"/>
  <c r="I26" i="3"/>
  <c r="I27" i="3"/>
  <c r="I15" i="3"/>
  <c r="H16" i="3"/>
  <c r="H17" i="3"/>
  <c r="H18" i="3"/>
  <c r="H19" i="3"/>
  <c r="H20" i="3"/>
  <c r="H21" i="3"/>
  <c r="H22" i="3"/>
  <c r="H23" i="3"/>
  <c r="H24" i="3"/>
  <c r="H25" i="3"/>
  <c r="H26" i="3"/>
  <c r="H27" i="3"/>
  <c r="H15" i="3"/>
  <c r="G16" i="3"/>
  <c r="G17" i="3"/>
  <c r="G18" i="3"/>
  <c r="G19" i="3"/>
  <c r="G20" i="3"/>
  <c r="G21" i="3"/>
  <c r="G22" i="3"/>
  <c r="G23" i="3"/>
  <c r="G24" i="3"/>
  <c r="G25" i="3"/>
  <c r="G26" i="3"/>
  <c r="G27" i="3"/>
  <c r="G15" i="3"/>
  <c r="F16" i="3"/>
  <c r="F17" i="3"/>
  <c r="F18" i="3"/>
  <c r="F19" i="3"/>
  <c r="F20" i="3"/>
  <c r="F21" i="3"/>
  <c r="F22" i="3"/>
  <c r="F23" i="3"/>
  <c r="F24" i="3"/>
  <c r="F25" i="3"/>
  <c r="F26" i="3"/>
  <c r="F27" i="3"/>
  <c r="F15" i="3"/>
  <c r="E16" i="3"/>
  <c r="E17" i="3"/>
  <c r="E18" i="3"/>
  <c r="E19" i="3"/>
  <c r="E20" i="3"/>
  <c r="E21" i="3"/>
  <c r="E22" i="3"/>
  <c r="E23" i="3"/>
  <c r="E24" i="3"/>
  <c r="E25" i="3"/>
  <c r="E26" i="3"/>
  <c r="E27" i="3"/>
  <c r="E15" i="3"/>
  <c r="D16" i="3"/>
  <c r="D17" i="3"/>
  <c r="D18" i="3"/>
  <c r="D19" i="3"/>
  <c r="D20" i="3"/>
  <c r="D21" i="3"/>
  <c r="D22" i="3"/>
  <c r="D23" i="3"/>
  <c r="D24" i="3"/>
  <c r="D25" i="3"/>
  <c r="D26" i="3"/>
  <c r="D27" i="3"/>
  <c r="D15" i="3"/>
  <c r="C16" i="3"/>
  <c r="C17" i="3"/>
  <c r="C18" i="3"/>
  <c r="C19" i="3"/>
  <c r="C20" i="3"/>
  <c r="C21" i="3"/>
  <c r="C22" i="3"/>
  <c r="C23" i="3"/>
  <c r="C24" i="3"/>
  <c r="C25" i="3"/>
  <c r="C26" i="3"/>
  <c r="C27" i="3"/>
  <c r="C15" i="3"/>
  <c r="B16" i="3"/>
  <c r="B17" i="3"/>
  <c r="B18" i="3"/>
  <c r="B19" i="3"/>
  <c r="B20" i="3"/>
  <c r="B21" i="3"/>
  <c r="B22" i="3"/>
  <c r="B23" i="3"/>
  <c r="B24" i="3"/>
  <c r="B25" i="3"/>
  <c r="B26" i="3"/>
  <c r="B27" i="3"/>
  <c r="B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Sayuree Kulkarni</author>
  </authors>
  <commentList>
    <comment ref="L13" authorId="0" shapeId="0" xr:uid="{3E675A85-7531-724D-9318-3D8BBF1FE509}">
      <text>
        <r>
          <rPr>
            <b/>
            <sz val="10"/>
            <color rgb="FF000000"/>
            <rFont val="Tahoma"/>
            <family val="2"/>
          </rPr>
          <t>Sayuree Kulkarni: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assumed.</t>
        </r>
      </text>
    </comment>
    <comment ref="L14" authorId="0" shapeId="0" xr:uid="{B3E560A3-6B2C-9941-A2CF-C4F3CBBF72D6}">
      <text>
        <r>
          <rPr>
            <b/>
            <sz val="10"/>
            <color rgb="FF000000"/>
            <rFont val="Tahoma"/>
            <family val="2"/>
          </rPr>
          <t>Sayuree Kulkarni: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assumed from yr 2025</t>
        </r>
      </text>
    </comment>
  </commentList>
</comments>
</file>

<file path=xl/sharedStrings.xml><?xml version="1.0" encoding="utf-8"?>
<sst xmlns="http://schemas.openxmlformats.org/spreadsheetml/2006/main" count="442" uniqueCount="117">
  <si>
    <t>Powered by Clearbit</t>
  </si>
  <si>
    <t>NVIDIA Corp (NMS: NVDA)</t>
  </si>
  <si>
    <t xml:space="preserve">Exchange rate used is that of the Year End reported date </t>
  </si>
  <si>
    <t xml:space="preserve">Standardized Annual Balance Sheet </t>
  </si>
  <si>
    <t>Report Date</t>
  </si>
  <si>
    <t>01/28/2024</t>
  </si>
  <si>
    <t>01/29/2023</t>
  </si>
  <si>
    <t>01/30/2022</t>
  </si>
  <si>
    <t>01/31/2021</t>
  </si>
  <si>
    <t>01/26/2020</t>
  </si>
  <si>
    <t>01/27/2019</t>
  </si>
  <si>
    <t>01/28/2018</t>
  </si>
  <si>
    <t>01/29/2017</t>
  </si>
  <si>
    <t>01/31/2016</t>
  </si>
  <si>
    <t>01/25/2015</t>
  </si>
  <si>
    <t>Currency</t>
  </si>
  <si>
    <t>USD</t>
  </si>
  <si>
    <t>Audit Status</t>
  </si>
  <si>
    <t>Not Qualified</t>
  </si>
  <si>
    <t>Consolidated</t>
  </si>
  <si>
    <t>Yes</t>
  </si>
  <si>
    <t>Scale</t>
  </si>
  <si>
    <t>Thousands</t>
  </si>
  <si>
    <t>Cash &amp; Equivalents</t>
  </si>
  <si>
    <t>Short Term Investments</t>
  </si>
  <si>
    <t>Cash &amp; Equivs &amp; ST Investments</t>
  </si>
  <si>
    <t>Receivables (ST)</t>
  </si>
  <si>
    <t>Inventories</t>
  </si>
  <si>
    <t>-</t>
  </si>
  <si>
    <t>Other Current Assets</t>
  </si>
  <si>
    <t>Total Current Assets</t>
  </si>
  <si>
    <t>Gross Property Plant &amp; Equip</t>
  </si>
  <si>
    <t>Accumulated Depreciation</t>
  </si>
  <si>
    <t>Net Property Plant &amp; Equip</t>
  </si>
  <si>
    <t>Intangible Assets</t>
  </si>
  <si>
    <t>Deferred LT Assets</t>
  </si>
  <si>
    <t>Other Assets</t>
  </si>
  <si>
    <t>Total Assets</t>
  </si>
  <si>
    <t>Accounts Payable &amp; Accrued Exps</t>
  </si>
  <si>
    <t>Accounts Payable</t>
  </si>
  <si>
    <t>Accrued Expenses</t>
  </si>
  <si>
    <t>Current Debt</t>
  </si>
  <si>
    <t>Other Current Liabilities</t>
  </si>
  <si>
    <t>Total Current Liabilities</t>
  </si>
  <si>
    <t>LT Debt &amp; Leases</t>
  </si>
  <si>
    <t>Deferred LT Liabilities</t>
  </si>
  <si>
    <t>Other Liabilities</t>
  </si>
  <si>
    <t>Total Liabilities</t>
  </si>
  <si>
    <t>Common Share Capital</t>
  </si>
  <si>
    <t>Additional Paid-In Capital</t>
  </si>
  <si>
    <t>Retained Earnings</t>
  </si>
  <si>
    <t>Accum Other Comprehensive Income</t>
  </si>
  <si>
    <t>Treasury Stock</t>
  </si>
  <si>
    <t>Total Equity</t>
  </si>
  <si>
    <t>Total Liabilities &amp; Equity</t>
  </si>
  <si>
    <t xml:space="preserve">Standardized Annual Income Statement </t>
  </si>
  <si>
    <t>Sales Revenue</t>
  </si>
  <si>
    <t>Total Revenue</t>
  </si>
  <si>
    <t>Direct Costs</t>
  </si>
  <si>
    <t>Gross Profit</t>
  </si>
  <si>
    <t>Selling General &amp; Admin</t>
  </si>
  <si>
    <t>Research &amp; Development</t>
  </si>
  <si>
    <t>Total Indirect Operating Costs</t>
  </si>
  <si>
    <t>Operating Income</t>
  </si>
  <si>
    <t>Interest Income</t>
  </si>
  <si>
    <t>Other Non-Operating Income</t>
  </si>
  <si>
    <t>Total Non-Operating Income</t>
  </si>
  <si>
    <t>Earnings Before Tax</t>
  </si>
  <si>
    <t>Taxation</t>
  </si>
  <si>
    <t>Net Income</t>
  </si>
  <si>
    <t>Net Income to Common</t>
  </si>
  <si>
    <t>Average Shares Basic</t>
  </si>
  <si>
    <t>EPS Net Basic</t>
  </si>
  <si>
    <t>EPS Continuing Basic</t>
  </si>
  <si>
    <t>Average Shares Diluted</t>
  </si>
  <si>
    <t>EPS Net Diluted</t>
  </si>
  <si>
    <t>EPS Continuing Diluted</t>
  </si>
  <si>
    <t>Shares Outstanding</t>
  </si>
  <si>
    <t>#negative int income is expense.</t>
  </si>
  <si>
    <t>Sales growth</t>
  </si>
  <si>
    <t>CommonSize</t>
  </si>
  <si>
    <t xml:space="preserve">current ratio </t>
  </si>
  <si>
    <t>Quick ratio</t>
  </si>
  <si>
    <t xml:space="preserve">Cash ratio </t>
  </si>
  <si>
    <t>EPS</t>
  </si>
  <si>
    <t>Cash flow per share</t>
  </si>
  <si>
    <t>PE ratio</t>
  </si>
  <si>
    <t>Dividend yeild</t>
  </si>
  <si>
    <t>NVIDIA</t>
  </si>
  <si>
    <t>Intel</t>
  </si>
  <si>
    <t>Micron</t>
  </si>
  <si>
    <t>METRIC</t>
  </si>
  <si>
    <t>Revenue Growth</t>
  </si>
  <si>
    <t>Profit Margin</t>
  </si>
  <si>
    <t>Return on Equity (ROE)</t>
  </si>
  <si>
    <t>$ 3.26 Trillion</t>
  </si>
  <si>
    <t>Market capitalization(2024)</t>
  </si>
  <si>
    <t>$ 101.09 Billion</t>
  </si>
  <si>
    <t>$ 109.12 Billion</t>
  </si>
  <si>
    <t>NI</t>
  </si>
  <si>
    <t>Billion</t>
  </si>
  <si>
    <t>r</t>
  </si>
  <si>
    <t>equity</t>
  </si>
  <si>
    <t>micron</t>
  </si>
  <si>
    <t>Broadcom</t>
  </si>
  <si>
    <t>$ 2.70 Trillion</t>
  </si>
  <si>
    <t>COGS/revenue</t>
  </si>
  <si>
    <t>Tax/earnings berfore tax</t>
  </si>
  <si>
    <t>Taxation/earnings before tax</t>
  </si>
  <si>
    <t>Use 21% as tax rate for all the projected yrs</t>
  </si>
  <si>
    <t>Balance sheet</t>
  </si>
  <si>
    <t>Assets growth</t>
  </si>
  <si>
    <t>asset turnover ratio</t>
  </si>
  <si>
    <t>ROA (net)</t>
  </si>
  <si>
    <t>ROE (net)</t>
  </si>
  <si>
    <t>total long term</t>
  </si>
  <si>
    <t>Long term debt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</si>
</sst>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0.000"/>
    <numFmt numFmtId="166" formatCode="_(* #,##0_);_(* \(#,##0\);_(* &quot;-&quot;??_);_(@_)"/>
  </numFmts>
  <fonts count="13" x14ac:knownFonts="1">
    <font>
      <sz val="10"/>
      <color rgb="FF000000"/>
      <name val="Arial"/>
    </font>
    <font>
      <sz val="8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42526E"/>
      <name val="Helvetica Neue"/>
      <family val="2"/>
    </font>
    <font>
      <sz val="10"/>
      <color rgb="FF42526E"/>
      <name val="Helvetica Neue"/>
      <family val="2"/>
    </font>
    <font>
      <sz val="14"/>
      <color rgb="FF232A31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b/>
      <sz val="10"/>
      <color theme="1"/>
      <name val="Helvetica Neue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0" fontId="3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6" fillId="0" borderId="0" xfId="0" applyNumberFormat="1" applyFont="1"/>
    <xf numFmtId="0" fontId="3" fillId="0" borderId="0" xfId="0" applyFont="1"/>
    <xf numFmtId="15" fontId="6" fillId="0" borderId="0" xfId="0" applyNumberFormat="1" applyFont="1"/>
    <xf numFmtId="8" fontId="6" fillId="0" borderId="0" xfId="0" applyNumberFormat="1" applyFont="1"/>
    <xf numFmtId="0" fontId="0" fillId="0" borderId="1" xfId="0" applyBorder="1"/>
    <xf numFmtId="0" fontId="4" fillId="0" borderId="1" xfId="0" applyFont="1" applyBorder="1"/>
    <xf numFmtId="164" fontId="4" fillId="0" borderId="1" xfId="0" applyNumberFormat="1" applyFont="1" applyBorder="1"/>
    <xf numFmtId="10" fontId="0" fillId="0" borderId="1" xfId="0" applyNumberFormat="1" applyBorder="1"/>
    <xf numFmtId="0" fontId="7" fillId="0" borderId="0" xfId="0" applyFont="1"/>
    <xf numFmtId="3" fontId="0" fillId="0" borderId="0" xfId="0" applyNumberFormat="1"/>
    <xf numFmtId="3" fontId="7" fillId="0" borderId="0" xfId="0" applyNumberFormat="1" applyFont="1"/>
    <xf numFmtId="9" fontId="0" fillId="0" borderId="1" xfId="0" applyNumberFormat="1" applyBorder="1"/>
    <xf numFmtId="9" fontId="3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left"/>
    </xf>
    <xf numFmtId="9" fontId="0" fillId="0" borderId="0" xfId="0" applyNumberFormat="1"/>
    <xf numFmtId="10" fontId="3" fillId="0" borderId="0" xfId="0" applyNumberFormat="1" applyFont="1"/>
    <xf numFmtId="2" fontId="4" fillId="0" borderId="0" xfId="0" applyNumberFormat="1" applyFont="1"/>
    <xf numFmtId="0" fontId="11" fillId="0" borderId="0" xfId="0" applyFont="1"/>
    <xf numFmtId="10" fontId="11" fillId="0" borderId="0" xfId="0" applyNumberFormat="1" applyFont="1"/>
    <xf numFmtId="10" fontId="5" fillId="0" borderId="0" xfId="0" applyNumberFormat="1" applyFont="1"/>
    <xf numFmtId="0" fontId="12" fillId="0" borderId="0" xfId="0" applyFont="1" applyAlignment="1">
      <alignment horizontal="left"/>
    </xf>
    <xf numFmtId="166" fontId="0" fillId="0" borderId="0" xfId="1" applyNumberFormat="1" applyFont="1" applyFill="1"/>
    <xf numFmtId="166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colors>
    <mruColors>
      <color rgb="FF76B900"/>
      <color rgb="FF333F48"/>
      <color rgb="FF00A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Balancesheet!$A$19</c:f>
              <c:strCache>
                <c:ptCount val="1"/>
                <c:pt idx="0">
                  <c:v>Receivables (ST)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Balancesheet!$B$19:$L$19</c:f>
              <c:numCache>
                <c:formatCode>0</c:formatCode>
                <c:ptCount val="11"/>
                <c:pt idx="0">
                  <c:v>473637</c:v>
                </c:pt>
                <c:pt idx="1">
                  <c:v>505000</c:v>
                </c:pt>
                <c:pt idx="2">
                  <c:v>826000</c:v>
                </c:pt>
                <c:pt idx="3">
                  <c:v>1265000</c:v>
                </c:pt>
                <c:pt idx="4">
                  <c:v>1424000</c:v>
                </c:pt>
                <c:pt idx="5">
                  <c:v>1657000</c:v>
                </c:pt>
                <c:pt idx="6">
                  <c:v>2429000</c:v>
                </c:pt>
                <c:pt idx="7">
                  <c:v>4650000</c:v>
                </c:pt>
                <c:pt idx="8">
                  <c:v>3827000</c:v>
                </c:pt>
                <c:pt idx="9">
                  <c:v>9999000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9-A24D-ABAB-092A11445C4C}"/>
            </c:ext>
          </c:extLst>
        </c:ser>
        <c:ser>
          <c:idx val="1"/>
          <c:order val="1"/>
          <c:tx>
            <c:strRef>
              <c:f>Balancesheet!$A$31</c:f>
              <c:strCache>
                <c:ptCount val="1"/>
                <c:pt idx="0">
                  <c:v>Accounts Payable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Balancesheet!$B$31:$L$31</c:f>
              <c:numCache>
                <c:formatCode>0</c:formatCode>
                <c:ptCount val="11"/>
                <c:pt idx="0">
                  <c:v>293223</c:v>
                </c:pt>
                <c:pt idx="1">
                  <c:v>296000</c:v>
                </c:pt>
                <c:pt idx="2">
                  <c:v>485000</c:v>
                </c:pt>
                <c:pt idx="3">
                  <c:v>596000</c:v>
                </c:pt>
                <c:pt idx="4">
                  <c:v>511000</c:v>
                </c:pt>
                <c:pt idx="5">
                  <c:v>687000</c:v>
                </c:pt>
                <c:pt idx="6">
                  <c:v>1201000</c:v>
                </c:pt>
                <c:pt idx="7">
                  <c:v>1783000</c:v>
                </c:pt>
                <c:pt idx="8">
                  <c:v>1193000</c:v>
                </c:pt>
                <c:pt idx="9">
                  <c:v>2699000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9-A24D-ABAB-092A1144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696111"/>
        <c:axId val="1030697823"/>
      </c:barChart>
      <c:catAx>
        <c:axId val="103069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97823"/>
        <c:crosses val="autoZero"/>
        <c:auto val="1"/>
        <c:lblAlgn val="ctr"/>
        <c:lblOffset val="100"/>
        <c:noMultiLvlLbl val="0"/>
      </c:catAx>
      <c:valAx>
        <c:axId val="10306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9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tx1"/>
                </a:solidFill>
              </a:rPr>
              <a:t>Figure9: NIVIDIA: P/E ratio (2015-2024)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statement'!$A$49</c:f>
              <c:strCache>
                <c:ptCount val="1"/>
                <c:pt idx="0">
                  <c:v>PE ratio</c:v>
                </c:pt>
              </c:strCache>
            </c:strRef>
          </c:tx>
          <c:spPr>
            <a:ln w="28575" cap="rnd">
              <a:solidFill>
                <a:srgbClr val="76B9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76B9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'Income statement'!$B$11:$K$11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statement'!$B$49:$L$49</c:f>
              <c:numCache>
                <c:formatCode>General</c:formatCode>
                <c:ptCount val="11"/>
                <c:pt idx="0">
                  <c:v>17.27</c:v>
                </c:pt>
                <c:pt idx="1">
                  <c:v>24.4</c:v>
                </c:pt>
                <c:pt idx="2">
                  <c:v>34.93</c:v>
                </c:pt>
                <c:pt idx="3">
                  <c:v>46.79</c:v>
                </c:pt>
                <c:pt idx="4">
                  <c:v>23.55</c:v>
                </c:pt>
                <c:pt idx="5">
                  <c:v>52.18</c:v>
                </c:pt>
                <c:pt idx="6">
                  <c:v>72.17</c:v>
                </c:pt>
                <c:pt idx="7">
                  <c:v>58.56</c:v>
                </c:pt>
                <c:pt idx="8">
                  <c:v>113.14</c:v>
                </c:pt>
                <c:pt idx="9">
                  <c:v>50.44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3-A54F-AD35-93057D920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661167"/>
        <c:axId val="1052662879"/>
      </c:lineChart>
      <c:dateAx>
        <c:axId val="105266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62879"/>
        <c:crosses val="autoZero"/>
        <c:auto val="0"/>
        <c:lblOffset val="100"/>
        <c:baseTimeUnit val="days"/>
      </c:dateAx>
      <c:valAx>
        <c:axId val="10526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P/E</a:t>
                </a:r>
                <a:r>
                  <a:rPr lang="en-US" baseline="0">
                    <a:solidFill>
                      <a:schemeClr val="tx1"/>
                    </a:solidFill>
                  </a:rPr>
                  <a:t> ratio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6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tx1"/>
                </a:solidFill>
              </a:rPr>
              <a:t>Figure 10: Dividend yeild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statement'!$A$50</c:f>
              <c:strCache>
                <c:ptCount val="1"/>
                <c:pt idx="0">
                  <c:v>Dividend yeild</c:v>
                </c:pt>
              </c:strCache>
            </c:strRef>
          </c:tx>
          <c:spPr>
            <a:ln w="28575" cap="rnd">
              <a:solidFill>
                <a:srgbClr val="76B9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76B9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'Income statement'!$B$11:$K$11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statement'!$B$50:$K$50</c:f>
              <c:numCache>
                <c:formatCode>0.00%</c:formatCode>
                <c:ptCount val="10"/>
                <c:pt idx="0">
                  <c:v>1.4874999999999999E-2</c:v>
                </c:pt>
                <c:pt idx="1">
                  <c:v>8.9999999999999993E-3</c:v>
                </c:pt>
                <c:pt idx="2">
                  <c:v>3.6499999999999996E-3</c:v>
                </c:pt>
                <c:pt idx="3">
                  <c:v>2.7249999999999996E-3</c:v>
                </c:pt>
                <c:pt idx="4">
                  <c:v>3.8500000000000001E-3</c:v>
                </c:pt>
                <c:pt idx="5">
                  <c:v>1.6749999999999998E-3</c:v>
                </c:pt>
                <c:pt idx="6">
                  <c:v>8.5000000000000006E-4</c:v>
                </c:pt>
                <c:pt idx="7">
                  <c:v>9.2500000000000004E-4</c:v>
                </c:pt>
                <c:pt idx="8">
                  <c:v>4.2500000000000003E-4</c:v>
                </c:pt>
                <c:pt idx="9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F-7F4A-AD85-31469D956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15023"/>
        <c:axId val="1228035743"/>
      </c:lineChart>
      <c:catAx>
        <c:axId val="174631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35743"/>
        <c:crosses val="autoZero"/>
        <c:auto val="0"/>
        <c:lblAlgn val="ctr"/>
        <c:lblOffset val="100"/>
        <c:noMultiLvlLbl val="0"/>
      </c:catAx>
      <c:valAx>
        <c:axId val="12280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</a:t>
                </a:r>
                <a:r>
                  <a:rPr lang="en-US" baseline="0">
                    <a:solidFill>
                      <a:schemeClr val="tx1"/>
                    </a:solidFill>
                  </a:rPr>
                  <a:t> of dividend yield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1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statement'!$A$21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ln w="28575" cap="rnd">
              <a:solidFill>
                <a:srgbClr val="76B900"/>
              </a:solidFill>
              <a:round/>
            </a:ln>
            <a:effectLst/>
          </c:spPr>
          <c:marker>
            <c:symbol val="none"/>
          </c:marker>
          <c:cat>
            <c:numRef>
              <c:f>'Income statement'!$B$11:$K$11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statement'!$B$21:$L$21</c:f>
              <c:numCache>
                <c:formatCode>0</c:formatCode>
                <c:ptCount val="11"/>
                <c:pt idx="0">
                  <c:v>1359725</c:v>
                </c:pt>
                <c:pt idx="1">
                  <c:v>1331000</c:v>
                </c:pt>
                <c:pt idx="2">
                  <c:v>1463000</c:v>
                </c:pt>
                <c:pt idx="3">
                  <c:v>1797000</c:v>
                </c:pt>
                <c:pt idx="4">
                  <c:v>2376000</c:v>
                </c:pt>
                <c:pt idx="5">
                  <c:v>2829000</c:v>
                </c:pt>
                <c:pt idx="6">
                  <c:v>3924000</c:v>
                </c:pt>
                <c:pt idx="7">
                  <c:v>5268000</c:v>
                </c:pt>
                <c:pt idx="8">
                  <c:v>7339000</c:v>
                </c:pt>
                <c:pt idx="9">
                  <c:v>8675000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7D4C-BE19-FC1FAB21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44383"/>
        <c:axId val="138203999"/>
      </c:lineChart>
      <c:catAx>
        <c:axId val="28544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3999"/>
        <c:crosses val="autoZero"/>
        <c:auto val="1"/>
        <c:lblAlgn val="ctr"/>
        <c:lblOffset val="100"/>
        <c:noMultiLvlLbl val="0"/>
      </c:catAx>
      <c:valAx>
        <c:axId val="1382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Amount</a:t>
                </a:r>
                <a:r>
                  <a:rPr lang="en-US" baseline="0">
                    <a:solidFill>
                      <a:schemeClr val="tx1"/>
                    </a:solidFill>
                  </a:rPr>
                  <a:t> f expense in '000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4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ROA &amp;</a:t>
            </a:r>
            <a:r>
              <a:rPr lang="en-US" sz="1200" b="1" baseline="0">
                <a:solidFill>
                  <a:schemeClr val="tx1"/>
                </a:solidFill>
              </a:rPr>
              <a:t> ROE -</a:t>
            </a:r>
            <a:r>
              <a:rPr lang="en-US" sz="1200" b="1">
                <a:solidFill>
                  <a:schemeClr val="tx1"/>
                </a:solidFill>
              </a:rPr>
              <a:t>Return</a:t>
            </a:r>
            <a:r>
              <a:rPr lang="en-US" sz="1200" b="1" baseline="0">
                <a:solidFill>
                  <a:schemeClr val="tx1"/>
                </a:solidFill>
              </a:rPr>
              <a:t> ratios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statement'!$A$52</c:f>
              <c:strCache>
                <c:ptCount val="1"/>
                <c:pt idx="0">
                  <c:v>ROA (net)</c:v>
                </c:pt>
              </c:strCache>
            </c:strRef>
          </c:tx>
          <c:spPr>
            <a:solidFill>
              <a:srgbClr val="333F48"/>
            </a:solidFill>
            <a:ln>
              <a:noFill/>
            </a:ln>
            <a:effectLst/>
          </c:spPr>
          <c:invertIfNegative val="0"/>
          <c:cat>
            <c:numRef>
              <c:f>'Income statement'!$B$11:$K$11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statement'!$B$52:$K$52</c:f>
              <c:numCache>
                <c:formatCode>0.00%</c:formatCode>
                <c:ptCount val="10"/>
                <c:pt idx="0">
                  <c:v>8.7564890448592544E-2</c:v>
                </c:pt>
                <c:pt idx="1">
                  <c:v>8.3310719131614655E-2</c:v>
                </c:pt>
                <c:pt idx="2">
                  <c:v>0.16929173864444672</c:v>
                </c:pt>
                <c:pt idx="3">
                  <c:v>0.27106129347922781</c:v>
                </c:pt>
                <c:pt idx="4">
                  <c:v>0.31154077640686129</c:v>
                </c:pt>
                <c:pt idx="5">
                  <c:v>0.16147848686110308</c:v>
                </c:pt>
                <c:pt idx="6">
                  <c:v>0.15046368656871939</c:v>
                </c:pt>
                <c:pt idx="7">
                  <c:v>0.22069839545567702</c:v>
                </c:pt>
                <c:pt idx="8">
                  <c:v>0.10606575688407557</c:v>
                </c:pt>
                <c:pt idx="9">
                  <c:v>0.45277507302823761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3-1647-99F7-49E79762E19E}"/>
            </c:ext>
          </c:extLst>
        </c:ser>
        <c:ser>
          <c:idx val="1"/>
          <c:order val="1"/>
          <c:tx>
            <c:strRef>
              <c:f>'Income statement'!$A$53</c:f>
              <c:strCache>
                <c:ptCount val="1"/>
                <c:pt idx="0">
                  <c:v>ROE (net)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cat>
            <c:numRef>
              <c:f>'Income statement'!$B$11:$K$11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statement'!$B$53:$K$53</c:f>
              <c:numCache>
                <c:formatCode>0.00%</c:formatCode>
                <c:ptCount val="10"/>
                <c:pt idx="0">
                  <c:v>0.14273190791632923</c:v>
                </c:pt>
                <c:pt idx="1">
                  <c:v>0.13476733977172958</c:v>
                </c:pt>
                <c:pt idx="2">
                  <c:v>0.28758846884170552</c:v>
                </c:pt>
                <c:pt idx="3">
                  <c:v>0.40784366216035339</c:v>
                </c:pt>
                <c:pt idx="4">
                  <c:v>0.44326696638835367</c:v>
                </c:pt>
                <c:pt idx="5">
                  <c:v>0.22910521140609635</c:v>
                </c:pt>
                <c:pt idx="6">
                  <c:v>0.25643757769490322</c:v>
                </c:pt>
                <c:pt idx="7">
                  <c:v>0.36645122501127309</c:v>
                </c:pt>
                <c:pt idx="8">
                  <c:v>0.19763811592235644</c:v>
                </c:pt>
                <c:pt idx="9">
                  <c:v>0.69244729861789756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3-1647-99F7-49E79762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84767"/>
        <c:axId val="305386479"/>
      </c:barChart>
      <c:catAx>
        <c:axId val="30538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6479"/>
        <c:crosses val="autoZero"/>
        <c:auto val="1"/>
        <c:lblAlgn val="ctr"/>
        <c:lblOffset val="100"/>
        <c:noMultiLvlLbl val="0"/>
      </c:catAx>
      <c:valAx>
        <c:axId val="3053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of return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</a:t>
            </a:r>
            <a:r>
              <a:rPr lang="en-US" baseline="0">
                <a:solidFill>
                  <a:schemeClr val="tx1"/>
                </a:solidFill>
              </a:rPr>
              <a:t> of Financial Metrics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'Industry comparison'!$A$26</c:f>
              <c:strCache>
                <c:ptCount val="1"/>
                <c:pt idx="0">
                  <c:v>Revenue Growth</c:v>
                </c:pt>
              </c:strCache>
            </c:strRef>
          </c:tx>
          <c:spPr>
            <a:solidFill>
              <a:srgbClr val="00ADEF"/>
            </a:solidFill>
            <a:ln>
              <a:noFill/>
            </a:ln>
            <a:effectLst/>
          </c:spPr>
          <c:invertIfNegative val="0"/>
          <c:cat>
            <c:strRef>
              <c:f>'Industry comparison'!$B$25:$E$25</c:f>
              <c:strCache>
                <c:ptCount val="4"/>
                <c:pt idx="0">
                  <c:v>NVIDIA</c:v>
                </c:pt>
                <c:pt idx="1">
                  <c:v>Intel</c:v>
                </c:pt>
                <c:pt idx="2">
                  <c:v>Micron</c:v>
                </c:pt>
                <c:pt idx="3">
                  <c:v>Broadcom</c:v>
                </c:pt>
              </c:strCache>
            </c:strRef>
          </c:cat>
          <c:val>
            <c:numRef>
              <c:f>'Industry comparison'!$B$26:$E$26</c:f>
              <c:numCache>
                <c:formatCode>0%</c:formatCode>
                <c:ptCount val="4"/>
                <c:pt idx="0" formatCode="0.00%">
                  <c:v>1.2585</c:v>
                </c:pt>
                <c:pt idx="1">
                  <c:v>-0.02</c:v>
                </c:pt>
                <c:pt idx="2" formatCode="0.00%">
                  <c:v>0.38109999999999999</c:v>
                </c:pt>
                <c:pt idx="3" formatCode="0.00%">
                  <c:v>0.30549999999999999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A-EA4C-9EE3-3B176B727DCE}"/>
            </c:ext>
          </c:extLst>
        </c:ser>
        <c:ser>
          <c:idx val="1"/>
          <c:order val="1"/>
          <c:tx>
            <c:strRef>
              <c:f>'Industry comparison'!$A$27</c:f>
              <c:strCache>
                <c:ptCount val="1"/>
                <c:pt idx="0">
                  <c:v>Profit Margin</c:v>
                </c:pt>
              </c:strCache>
            </c:strRef>
          </c:tx>
          <c:spPr>
            <a:solidFill>
              <a:srgbClr val="76B900"/>
            </a:solidFill>
            <a:ln>
              <a:solidFill>
                <a:srgbClr val="76B900"/>
              </a:solidFill>
            </a:ln>
            <a:effectLst/>
          </c:spPr>
          <c:invertIfNegative val="0"/>
          <c:cat>
            <c:strRef>
              <c:f>'Industry comparison'!$B$25:$E$25</c:f>
              <c:strCache>
                <c:ptCount val="4"/>
                <c:pt idx="0">
                  <c:v>NVIDIA</c:v>
                </c:pt>
                <c:pt idx="1">
                  <c:v>Intel</c:v>
                </c:pt>
                <c:pt idx="2">
                  <c:v>Micron</c:v>
                </c:pt>
                <c:pt idx="3">
                  <c:v>Broadcom</c:v>
                </c:pt>
              </c:strCache>
            </c:strRef>
          </c:cat>
          <c:val>
            <c:numRef>
              <c:f>'Industry comparison'!$B$27:$E$27</c:f>
              <c:numCache>
                <c:formatCode>0.00%</c:formatCode>
                <c:ptCount val="4"/>
                <c:pt idx="0">
                  <c:v>0.48849999999999999</c:v>
                </c:pt>
                <c:pt idx="1">
                  <c:v>-0.35399999999999998</c:v>
                </c:pt>
                <c:pt idx="2">
                  <c:v>3.1E-2</c:v>
                </c:pt>
                <c:pt idx="3">
                  <c:v>0.1143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A-EA4C-9EE3-3B176B72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42924480"/>
        <c:axId val="842374240"/>
      </c:barChart>
      <c:lineChart>
        <c:grouping val="standard"/>
        <c:varyColors val="0"/>
        <c:ser>
          <c:idx val="2"/>
          <c:order val="2"/>
          <c:tx>
            <c:strRef>
              <c:f>'Industry comparison'!$A$28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rgbClr val="333F48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333F48"/>
              </a:solidFill>
              <a:ln w="9525">
                <a:solidFill>
                  <a:srgbClr val="333F48"/>
                </a:solidFill>
              </a:ln>
              <a:effectLst/>
            </c:spPr>
          </c:marker>
          <c:cat>
            <c:strRef>
              <c:f>'Industry comparison'!$B$25:$E$25</c:f>
              <c:strCache>
                <c:ptCount val="4"/>
                <c:pt idx="0">
                  <c:v>NVIDIA</c:v>
                </c:pt>
                <c:pt idx="1">
                  <c:v>Intel</c:v>
                </c:pt>
                <c:pt idx="2">
                  <c:v>Micron</c:v>
                </c:pt>
                <c:pt idx="3">
                  <c:v>Broadcom</c:v>
                </c:pt>
              </c:strCache>
            </c:strRef>
          </c:cat>
          <c:val>
            <c:numRef>
              <c:f>'Industry comparison'!$B$28:$E$28</c:f>
              <c:numCache>
                <c:formatCode>0.00%</c:formatCode>
                <c:ptCount val="4"/>
                <c:pt idx="0">
                  <c:v>0.69244729861789756</c:v>
                </c:pt>
                <c:pt idx="1">
                  <c:v>-0.17860000000000001</c:v>
                </c:pt>
                <c:pt idx="2">
                  <c:v>1.72E-2</c:v>
                </c:pt>
                <c:pt idx="3">
                  <c:v>8.7099999999999997E-2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A-EA4C-9EE3-3B176B72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24480"/>
        <c:axId val="842374240"/>
      </c:lineChart>
      <c:catAx>
        <c:axId val="8429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74240"/>
        <c:crosses val="autoZero"/>
        <c:auto val="1"/>
        <c:lblAlgn val="ctr"/>
        <c:lblOffset val="100"/>
        <c:noMultiLvlLbl val="0"/>
      </c:catAx>
      <c:valAx>
        <c:axId val="8423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Revenue</a:t>
                </a:r>
                <a:r>
                  <a:rPr lang="en-US" baseline="0">
                    <a:solidFill>
                      <a:schemeClr val="tx1"/>
                    </a:solidFill>
                  </a:rPr>
                  <a:t> growth, margin and ROE in %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7.44677748614756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'Commonsize Statement'!$A$27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'Commonsize Statement'!$B$27:$K$27</c:f>
              <c:numCache>
                <c:formatCode>0.00%</c:formatCode>
                <c:ptCount val="10"/>
                <c:pt idx="0">
                  <c:v>0.13469743823943872</c:v>
                </c:pt>
                <c:pt idx="1">
                  <c:v>0.12255489021956088</c:v>
                </c:pt>
                <c:pt idx="2">
                  <c:v>0.24109985528219971</c:v>
                </c:pt>
                <c:pt idx="3">
                  <c:v>0.3136709903232448</c:v>
                </c:pt>
                <c:pt idx="4">
                  <c:v>0.35344827586206895</c:v>
                </c:pt>
                <c:pt idx="5">
                  <c:v>0.25609085913170909</c:v>
                </c:pt>
                <c:pt idx="6">
                  <c:v>0.25979010494752625</c:v>
                </c:pt>
                <c:pt idx="7">
                  <c:v>0.36233930296499961</c:v>
                </c:pt>
                <c:pt idx="8">
                  <c:v>0.16193371394676356</c:v>
                </c:pt>
                <c:pt idx="9">
                  <c:v>0.4884934834706674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B-A14F-8BF6-F40BC6A6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255120"/>
        <c:axId val="1318515648"/>
      </c:barChart>
      <c:catAx>
        <c:axId val="29825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15648"/>
        <c:crosses val="autoZero"/>
        <c:auto val="1"/>
        <c:lblAlgn val="ctr"/>
        <c:lblOffset val="100"/>
        <c:noMultiLvlLbl val="0"/>
      </c:catAx>
      <c:valAx>
        <c:axId val="13185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5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>
                <a:solidFill>
                  <a:schemeClr val="tx1"/>
                </a:solidFill>
              </a:rPr>
              <a:t> Margin</a:t>
            </a:r>
            <a:r>
              <a:rPr lang="en-US" sz="1200" b="1">
                <a:solidFill>
                  <a:schemeClr val="tx1"/>
                </a:solidFill>
              </a:rPr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Operating margin</c:v>
          </c:tx>
          <c:spPr>
            <a:solidFill>
              <a:srgbClr val="333F48"/>
            </a:solidFill>
            <a:ln>
              <a:solidFill>
                <a:srgbClr val="333F48"/>
              </a:solidFill>
            </a:ln>
            <a:effectLst/>
          </c:spPr>
          <c:invertIfNegative val="0"/>
          <c:cat>
            <c:numRef>
              <c:f>'Commonsize Statement'!$B$9:$K$9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'Commonsize Statement'!$B$21:$K$21</c:f>
              <c:numCache>
                <c:formatCode>0.00%</c:formatCode>
                <c:ptCount val="10"/>
                <c:pt idx="0">
                  <c:v>0.16212493113862694</c:v>
                </c:pt>
                <c:pt idx="1">
                  <c:v>0.14910179640718563</c:v>
                </c:pt>
                <c:pt idx="2">
                  <c:v>0.27988422575976846</c:v>
                </c:pt>
                <c:pt idx="3">
                  <c:v>0.33045089561457691</c:v>
                </c:pt>
                <c:pt idx="4">
                  <c:v>0.32468419255718678</c:v>
                </c:pt>
                <c:pt idx="5">
                  <c:v>0.2606704524638212</c:v>
                </c:pt>
                <c:pt idx="6">
                  <c:v>0.27178410794602698</c:v>
                </c:pt>
                <c:pt idx="7">
                  <c:v>0.37307720888756779</c:v>
                </c:pt>
                <c:pt idx="8">
                  <c:v>0.1565952398606065</c:v>
                </c:pt>
                <c:pt idx="9">
                  <c:v>0.54121663766783756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E-274C-BC4A-8B459545883A}"/>
            </c:ext>
          </c:extLst>
        </c:ser>
        <c:ser>
          <c:idx val="1"/>
          <c:order val="1"/>
          <c:tx>
            <c:v>Net Income margin</c:v>
          </c:tx>
          <c:spPr>
            <a:solidFill>
              <a:schemeClr val="accent3"/>
            </a:solidFill>
            <a:ln>
              <a:solidFill>
                <a:srgbClr val="76B900"/>
              </a:solidFill>
            </a:ln>
            <a:effectLst/>
          </c:spPr>
          <c:invertIfNegative val="0"/>
          <c:cat>
            <c:numRef>
              <c:f>'Commonsize Statement'!$B$9:$K$9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'Commonsize Statement'!$B$27:$K$27</c:f>
              <c:numCache>
                <c:formatCode>0.00%</c:formatCode>
                <c:ptCount val="10"/>
                <c:pt idx="0">
                  <c:v>0.13469743823943872</c:v>
                </c:pt>
                <c:pt idx="1">
                  <c:v>0.12255489021956088</c:v>
                </c:pt>
                <c:pt idx="2">
                  <c:v>0.24109985528219971</c:v>
                </c:pt>
                <c:pt idx="3">
                  <c:v>0.3136709903232448</c:v>
                </c:pt>
                <c:pt idx="4">
                  <c:v>0.35344827586206895</c:v>
                </c:pt>
                <c:pt idx="5">
                  <c:v>0.25609085913170909</c:v>
                </c:pt>
                <c:pt idx="6">
                  <c:v>0.25979010494752625</c:v>
                </c:pt>
                <c:pt idx="7">
                  <c:v>0.36233930296499961</c:v>
                </c:pt>
                <c:pt idx="8">
                  <c:v>0.16193371394676356</c:v>
                </c:pt>
                <c:pt idx="9">
                  <c:v>0.4884934834706674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E-274C-BC4A-8B459545883A}"/>
            </c:ext>
          </c:extLst>
        </c:ser>
        <c:ser>
          <c:idx val="2"/>
          <c:order val="2"/>
          <c:tx>
            <c:v>Gross profit margin</c:v>
          </c:tx>
          <c:spPr>
            <a:solidFill>
              <a:schemeClr val="accent5"/>
            </a:solidFill>
            <a:ln>
              <a:solidFill>
                <a:srgbClr val="00ADEF"/>
              </a:solidFill>
            </a:ln>
            <a:effectLst/>
          </c:spPr>
          <c:invertIfNegative val="0"/>
          <c:cat>
            <c:numRef>
              <c:f>'Commonsize Statement'!$B$9:$K$9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'Commonsize Statement'!$B$17:$K$17</c:f>
              <c:numCache>
                <c:formatCode>0.00%</c:formatCode>
                <c:ptCount val="10"/>
                <c:pt idx="0">
                  <c:v>0.55526500334187257</c:v>
                </c:pt>
                <c:pt idx="1">
                  <c:v>0.56107784431137719</c:v>
                </c:pt>
                <c:pt idx="2">
                  <c:v>0.58798842257597683</c:v>
                </c:pt>
                <c:pt idx="3">
                  <c:v>0.59934115709285563</c:v>
                </c:pt>
                <c:pt idx="4">
                  <c:v>0.61206896551724133</c:v>
                </c:pt>
                <c:pt idx="5">
                  <c:v>0.61989375343469499</c:v>
                </c:pt>
                <c:pt idx="6">
                  <c:v>0.62344827586206897</c:v>
                </c:pt>
                <c:pt idx="7">
                  <c:v>0.64929033216913135</c:v>
                </c:pt>
                <c:pt idx="8">
                  <c:v>0.56928894490991322</c:v>
                </c:pt>
                <c:pt idx="9">
                  <c:v>0.72717573290436954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E-274C-BC4A-8B4595458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479231"/>
        <c:axId val="308477647"/>
      </c:barChart>
      <c:catAx>
        <c:axId val="30847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77647"/>
        <c:crosses val="autoZero"/>
        <c:auto val="1"/>
        <c:lblAlgn val="ctr"/>
        <c:lblOffset val="100"/>
        <c:noMultiLvlLbl val="0"/>
      </c:catAx>
      <c:valAx>
        <c:axId val="3084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%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of return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solidFill>
                  <a:schemeClr val="tx1"/>
                </a:solidFill>
                <a:effectLst/>
              </a:rPr>
              <a:t> </a:t>
            </a:r>
            <a:r>
              <a:rPr lang="en-US" sz="1100" b="0" i="0" u="none" strike="noStrike" baseline="0">
                <a:solidFill>
                  <a:schemeClr val="tx1"/>
                </a:solidFill>
                <a:effectLst/>
              </a:rPr>
              <a:t>NVIDIA: Cost Structure as % of Total Revenue (2015–2024)</a:t>
            </a:r>
            <a:endParaRPr lang="en-US" sz="11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997890463876601"/>
          <c:y val="2.9774676730141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'Commonsize Statement'!$A$16</c:f>
              <c:strCache>
                <c:ptCount val="1"/>
                <c:pt idx="0">
                  <c:v>Direct Costs</c:v>
                </c:pt>
              </c:strCache>
            </c:strRef>
          </c:tx>
          <c:spPr>
            <a:solidFill>
              <a:srgbClr val="76B900"/>
            </a:solidFill>
            <a:ln>
              <a:solidFill>
                <a:srgbClr val="76B900"/>
              </a:solidFill>
            </a:ln>
            <a:effectLst/>
          </c:spPr>
          <c:invertIfNegative val="0"/>
          <c:cat>
            <c:numRef>
              <c:f>'Commonsize Statement'!$B$9:$K$9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'Commonsize Statement'!$B$16:$K$16</c:f>
              <c:numCache>
                <c:formatCode>0.00%</c:formatCode>
                <c:ptCount val="10"/>
                <c:pt idx="0">
                  <c:v>0.44473499665812738</c:v>
                </c:pt>
                <c:pt idx="1">
                  <c:v>0.43892215568862275</c:v>
                </c:pt>
                <c:pt idx="2">
                  <c:v>0.41201157742402317</c:v>
                </c:pt>
                <c:pt idx="3">
                  <c:v>0.40065884290714432</c:v>
                </c:pt>
                <c:pt idx="4">
                  <c:v>0.38793103448275862</c:v>
                </c:pt>
                <c:pt idx="5">
                  <c:v>0.38010624656530501</c:v>
                </c:pt>
                <c:pt idx="6">
                  <c:v>0.37655172413793103</c:v>
                </c:pt>
                <c:pt idx="7">
                  <c:v>0.35070966783086871</c:v>
                </c:pt>
                <c:pt idx="8">
                  <c:v>0.43071105509008673</c:v>
                </c:pt>
                <c:pt idx="9">
                  <c:v>0.27282426709563046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AF4B-8ACA-272ABF2465BF}"/>
            </c:ext>
          </c:extLst>
        </c:ser>
        <c:ser>
          <c:idx val="1"/>
          <c:order val="1"/>
          <c:tx>
            <c:strRef>
              <c:f>'Commonsize Statement'!$A$18</c:f>
              <c:strCache>
                <c:ptCount val="1"/>
                <c:pt idx="0">
                  <c:v>Selling General &amp; Admin</c:v>
                </c:pt>
              </c:strCache>
            </c:strRef>
          </c:tx>
          <c:spPr>
            <a:solidFill>
              <a:srgbClr val="333F48"/>
            </a:solidFill>
            <a:ln>
              <a:solidFill>
                <a:srgbClr val="333F48"/>
              </a:solidFill>
            </a:ln>
            <a:effectLst/>
          </c:spPr>
          <c:invertIfNegative val="0"/>
          <c:cat>
            <c:numRef>
              <c:f>'Commonsize Statement'!$B$9:$K$9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'Commonsize Statement'!$B$18:$K$18</c:f>
              <c:numCache>
                <c:formatCode>0.00%</c:formatCode>
                <c:ptCount val="10"/>
                <c:pt idx="0">
                  <c:v>0.10269406838438989</c:v>
                </c:pt>
                <c:pt idx="1">
                  <c:v>0.12015968063872255</c:v>
                </c:pt>
                <c:pt idx="2">
                  <c:v>9.5947901591895798E-2</c:v>
                </c:pt>
                <c:pt idx="3">
                  <c:v>8.3899526456660489E-2</c:v>
                </c:pt>
                <c:pt idx="4">
                  <c:v>8.4585182656196647E-2</c:v>
                </c:pt>
                <c:pt idx="5">
                  <c:v>0.10010991023997069</c:v>
                </c:pt>
                <c:pt idx="6">
                  <c:v>0.11634182908545727</c:v>
                </c:pt>
                <c:pt idx="7">
                  <c:v>8.0478561343538674E-2</c:v>
                </c:pt>
                <c:pt idx="8">
                  <c:v>9.0457477570994288E-2</c:v>
                </c:pt>
                <c:pt idx="9">
                  <c:v>4.3563901382095135E-2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AF4B-8ACA-272ABF2465BF}"/>
            </c:ext>
          </c:extLst>
        </c:ser>
        <c:ser>
          <c:idx val="2"/>
          <c:order val="2"/>
          <c:tx>
            <c:strRef>
              <c:f>'Commonsize Statement'!$A$19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rgbClr val="00ADEF"/>
            </a:solidFill>
            <a:ln>
              <a:solidFill>
                <a:srgbClr val="00ADEF"/>
              </a:solidFill>
            </a:ln>
            <a:effectLst/>
          </c:spPr>
          <c:invertIfNegative val="0"/>
          <c:cat>
            <c:numRef>
              <c:f>'Commonsize Statement'!$B$9:$K$9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'Commonsize Statement'!$B$19:$K$19</c:f>
              <c:numCache>
                <c:formatCode>0.00%</c:formatCode>
                <c:ptCount val="10"/>
                <c:pt idx="0">
                  <c:v>0.29044600381885577</c:v>
                </c:pt>
                <c:pt idx="1">
                  <c:v>0.26566866267465072</c:v>
                </c:pt>
                <c:pt idx="2">
                  <c:v>0.21172214182344429</c:v>
                </c:pt>
                <c:pt idx="3">
                  <c:v>0.18499073502161828</c:v>
                </c:pt>
                <c:pt idx="4">
                  <c:v>0.20279959030385797</c:v>
                </c:pt>
                <c:pt idx="5">
                  <c:v>0.25911339073090311</c:v>
                </c:pt>
                <c:pt idx="6">
                  <c:v>0.2353223388305847</c:v>
                </c:pt>
                <c:pt idx="7">
                  <c:v>0.19573456193802483</c:v>
                </c:pt>
                <c:pt idx="8">
                  <c:v>0.27207681471046191</c:v>
                </c:pt>
                <c:pt idx="9">
                  <c:v>0.14239519385443683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9-AF4B-8ACA-272ABF24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71503"/>
        <c:axId val="406792895"/>
      </c:barChart>
      <c:catAx>
        <c:axId val="34227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92895"/>
        <c:crosses val="autoZero"/>
        <c:auto val="1"/>
        <c:lblAlgn val="ctr"/>
        <c:lblOffset val="100"/>
        <c:noMultiLvlLbl val="0"/>
      </c:catAx>
      <c:valAx>
        <c:axId val="4067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Cost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as % of total revenue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682927035369851E-2"/>
              <c:y val="0.12212771172725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tx1"/>
                </a:solidFill>
              </a:rPr>
              <a:t>Figure8: Liquidity</a:t>
            </a:r>
            <a:r>
              <a:rPr lang="en-US" sz="1000" baseline="0">
                <a:solidFill>
                  <a:schemeClr val="tx1"/>
                </a:solidFill>
              </a:rPr>
              <a:t> ratios</a:t>
            </a:r>
            <a:endParaRPr lang="en-US" sz="1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'Balancesheet (2)'!$A$50</c:f>
              <c:strCache>
                <c:ptCount val="1"/>
                <c:pt idx="0">
                  <c:v>current ratio 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cat>
            <c:numRef>
              <c:f>'Balancesheet (2)'!$B$11:$K$11</c:f>
              <c:numCache>
                <c:formatCode>General</c:formatCode>
                <c:ptCount val="3"/>
                <c:pt idx="0">
                  <c:v>2015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'Balancesheet (2)'!$B$50:$L$50</c:f>
              <c:numCache>
                <c:formatCode>0.00</c:formatCode>
                <c:ptCount val="4"/>
                <c:pt idx="0">
                  <c:v>6.3762340546633487</c:v>
                </c:pt>
                <c:pt idx="1">
                  <c:v>3.5156178576870332</c:v>
                </c:pt>
                <c:pt idx="2">
                  <c:v>4.1712915059730973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7-FA40-9E60-8F96EBFEB74D}"/>
            </c:ext>
          </c:extLst>
        </c:ser>
        <c:ser>
          <c:idx val="1"/>
          <c:order val="1"/>
          <c:tx>
            <c:strRef>
              <c:f>'Balancesheet (2)'!$A$51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rgbClr val="333F48"/>
            </a:solidFill>
            <a:ln>
              <a:noFill/>
            </a:ln>
            <a:effectLst/>
          </c:spPr>
          <c:invertIfNegative val="0"/>
          <c:cat>
            <c:numRef>
              <c:f>'Balancesheet (2)'!$B$11:$K$11</c:f>
              <c:numCache>
                <c:formatCode>General</c:formatCode>
                <c:ptCount val="3"/>
                <c:pt idx="0">
                  <c:v>2015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'Balancesheet (2)'!$B$51:$L$51</c:f>
              <c:numCache>
                <c:formatCode>0.00</c:formatCode>
                <c:ptCount val="4"/>
                <c:pt idx="0">
                  <c:v>5.8373090186712497</c:v>
                </c:pt>
                <c:pt idx="1">
                  <c:v>2.7295444156635686</c:v>
                </c:pt>
                <c:pt idx="2">
                  <c:v>3.6744426676700215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7-FA40-9E60-8F96EBFEB74D}"/>
            </c:ext>
          </c:extLst>
        </c:ser>
        <c:ser>
          <c:idx val="2"/>
          <c:order val="2"/>
          <c:tx>
            <c:strRef>
              <c:f>'Balancesheet (2)'!$A$52</c:f>
              <c:strCache>
                <c:ptCount val="1"/>
                <c:pt idx="0">
                  <c:v>Cash ratio </c:v>
                </c:pt>
              </c:strCache>
            </c:strRef>
          </c:tx>
          <c:spPr>
            <a:solidFill>
              <a:srgbClr val="00ADEF"/>
            </a:solidFill>
            <a:ln>
              <a:noFill/>
            </a:ln>
            <a:effectLst/>
          </c:spPr>
          <c:invertIfNegative val="0"/>
          <c:cat>
            <c:numRef>
              <c:f>'Balancesheet (2)'!$B$11:$K$11</c:f>
              <c:numCache>
                <c:formatCode>General</c:formatCode>
                <c:ptCount val="3"/>
                <c:pt idx="0">
                  <c:v>2015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'Balancesheet (2)'!$B$52:$L$52</c:f>
              <c:numCache>
                <c:formatCode>0.00</c:formatCode>
                <c:ptCount val="4"/>
                <c:pt idx="0">
                  <c:v>5.71408658192248</c:v>
                </c:pt>
                <c:pt idx="1">
                  <c:v>2.5422824927624563</c:v>
                </c:pt>
                <c:pt idx="2">
                  <c:v>3.1289624682532216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7-FA40-9E60-8F96EBFE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329807"/>
        <c:axId val="1565001295"/>
      </c:barChart>
      <c:catAx>
        <c:axId val="97732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01295"/>
        <c:crosses val="autoZero"/>
        <c:auto val="1"/>
        <c:lblAlgn val="ctr"/>
        <c:lblOffset val="100"/>
        <c:noMultiLvlLbl val="0"/>
      </c:catAx>
      <c:valAx>
        <c:axId val="15650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Liquidity</a:t>
                </a:r>
                <a:r>
                  <a:rPr lang="en-US" baseline="0">
                    <a:solidFill>
                      <a:schemeClr val="tx1"/>
                    </a:solidFill>
                  </a:rPr>
                  <a:t>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2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tx1"/>
                </a:solidFill>
              </a:rPr>
              <a:t>Liquidity</a:t>
            </a:r>
            <a:r>
              <a:rPr lang="en-US" sz="1000" baseline="0">
                <a:solidFill>
                  <a:schemeClr val="tx1"/>
                </a:solidFill>
              </a:rPr>
              <a:t> ratios</a:t>
            </a:r>
            <a:endParaRPr lang="en-US" sz="1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Balancesheet!$A$50</c:f>
              <c:strCache>
                <c:ptCount val="1"/>
                <c:pt idx="0">
                  <c:v>current ratio 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cat>
            <c:numRef>
              <c:f>Balancesheet!$B$11:$K$11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Balancesheet!$B$50:$L$50</c:f>
              <c:numCache>
                <c:formatCode>0.00</c:formatCode>
                <c:ptCount val="11"/>
                <c:pt idx="0">
                  <c:v>6.3762340546633487</c:v>
                </c:pt>
                <c:pt idx="1">
                  <c:v>2.5746490854955337</c:v>
                </c:pt>
                <c:pt idx="2">
                  <c:v>4.7740492170022373</c:v>
                </c:pt>
                <c:pt idx="3">
                  <c:v>8.0268863833477884</c:v>
                </c:pt>
                <c:pt idx="4">
                  <c:v>7.9435665914221216</c:v>
                </c:pt>
                <c:pt idx="5">
                  <c:v>7.6737668161434973</c:v>
                </c:pt>
                <c:pt idx="6">
                  <c:v>4.0904458598726112</c:v>
                </c:pt>
                <c:pt idx="7">
                  <c:v>6.6502883506343711</c:v>
                </c:pt>
                <c:pt idx="8">
                  <c:v>3.5156178576870332</c:v>
                </c:pt>
                <c:pt idx="9">
                  <c:v>4.1712915059730973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0-F94D-99B5-7451FC1C4B9B}"/>
            </c:ext>
          </c:extLst>
        </c:ser>
        <c:ser>
          <c:idx val="1"/>
          <c:order val="1"/>
          <c:tx>
            <c:strRef>
              <c:f>Balancesheet!$A$51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rgbClr val="333F48"/>
            </a:solidFill>
            <a:ln>
              <a:noFill/>
            </a:ln>
            <a:effectLst/>
          </c:spPr>
          <c:invertIfNegative val="0"/>
          <c:cat>
            <c:numRef>
              <c:f>Balancesheet!$B$11:$K$11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Balancesheet!$B$51:$L$51</c:f>
              <c:numCache>
                <c:formatCode>0.00</c:formatCode>
                <c:ptCount val="11"/>
                <c:pt idx="0">
                  <c:v>5.8373090186712497</c:v>
                </c:pt>
                <c:pt idx="1">
                  <c:v>2.3968524032326668</c:v>
                </c:pt>
                <c:pt idx="2">
                  <c:v>4.3299776286353469</c:v>
                </c:pt>
                <c:pt idx="3">
                  <c:v>7.3365134431916736</c:v>
                </c:pt>
                <c:pt idx="4">
                  <c:v>6.758465011286682</c:v>
                </c:pt>
                <c:pt idx="5">
                  <c:v>7.125</c:v>
                </c:pt>
                <c:pt idx="6">
                  <c:v>3.6252229299363057</c:v>
                </c:pt>
                <c:pt idx="7">
                  <c:v>6.0493656286043826</c:v>
                </c:pt>
                <c:pt idx="8">
                  <c:v>2.7295444156635686</c:v>
                </c:pt>
                <c:pt idx="9">
                  <c:v>3.6744426676700215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0-F94D-99B5-7451FC1C4B9B}"/>
            </c:ext>
          </c:extLst>
        </c:ser>
        <c:ser>
          <c:idx val="2"/>
          <c:order val="2"/>
          <c:tx>
            <c:strRef>
              <c:f>Balancesheet!$A$52</c:f>
              <c:strCache>
                <c:ptCount val="1"/>
                <c:pt idx="0">
                  <c:v>Cash ratio </c:v>
                </c:pt>
              </c:strCache>
            </c:strRef>
          </c:tx>
          <c:spPr>
            <a:solidFill>
              <a:srgbClr val="00ADEF"/>
            </a:solidFill>
            <a:ln>
              <a:noFill/>
            </a:ln>
            <a:effectLst/>
          </c:spPr>
          <c:invertIfNegative val="0"/>
          <c:cat>
            <c:numRef>
              <c:f>Balancesheet!$B$11:$K$11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Balancesheet!$B$52:$L$52</c:f>
              <c:numCache>
                <c:formatCode>0.00</c:formatCode>
                <c:ptCount val="11"/>
                <c:pt idx="0">
                  <c:v>5.71408658192248</c:v>
                </c:pt>
                <c:pt idx="1">
                  <c:v>2.3960017014036579</c:v>
                </c:pt>
                <c:pt idx="2">
                  <c:v>4.7897091722595082</c:v>
                </c:pt>
                <c:pt idx="3">
                  <c:v>9.6357328707718999</c:v>
                </c:pt>
                <c:pt idx="4">
                  <c:v>6.1730624529721592</c:v>
                </c:pt>
                <c:pt idx="5">
                  <c:v>12.215807174887892</c:v>
                </c:pt>
                <c:pt idx="6">
                  <c:v>3.1612738853503184</c:v>
                </c:pt>
                <c:pt idx="7">
                  <c:v>5.3513264129181088</c:v>
                </c:pt>
                <c:pt idx="8">
                  <c:v>2.5422824927624563</c:v>
                </c:pt>
                <c:pt idx="9">
                  <c:v>3.1289624682532216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0-F94D-99B5-7451FC1C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329807"/>
        <c:axId val="1565001295"/>
      </c:barChart>
      <c:catAx>
        <c:axId val="97732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01295"/>
        <c:crosses val="autoZero"/>
        <c:auto val="1"/>
        <c:lblAlgn val="ctr"/>
        <c:lblOffset val="100"/>
        <c:noMultiLvlLbl val="0"/>
      </c:catAx>
      <c:valAx>
        <c:axId val="15650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Liquidity</a:t>
                </a:r>
                <a:r>
                  <a:rPr lang="en-US" baseline="0">
                    <a:solidFill>
                      <a:schemeClr val="tx1"/>
                    </a:solidFill>
                  </a:rPr>
                  <a:t>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2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Long term debt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Balancesheet!$A$61</c:f>
              <c:strCache>
                <c:ptCount val="1"/>
                <c:pt idx="0">
                  <c:v>Long term debt ratio</c:v>
                </c:pt>
              </c:strCache>
            </c:strRef>
          </c:tx>
          <c:spPr>
            <a:ln w="28575" cap="rnd">
              <a:solidFill>
                <a:srgbClr val="76B900"/>
              </a:solidFill>
              <a:round/>
            </a:ln>
            <a:effectLst/>
          </c:spPr>
          <c:marker>
            <c:symbol val="none"/>
          </c:marker>
          <c:cat>
            <c:numRef>
              <c:f>Balancesheet!$B$11:$L$11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Balancesheet!$B$61:$K$61</c:f>
              <c:numCache>
                <c:formatCode>0.000</c:formatCode>
                <c:ptCount val="10"/>
                <c:pt idx="0">
                  <c:v>0.26208298201119568</c:v>
                </c:pt>
                <c:pt idx="1">
                  <c:v>6.2822252374491183E-2</c:v>
                </c:pt>
                <c:pt idx="2">
                  <c:v>0.22965145818514379</c:v>
                </c:pt>
                <c:pt idx="3">
                  <c:v>0.23280846899742016</c:v>
                </c:pt>
                <c:pt idx="4">
                  <c:v>0.1971862774601264</c:v>
                </c:pt>
                <c:pt idx="5">
                  <c:v>0.19214553855038982</c:v>
                </c:pt>
                <c:pt idx="6">
                  <c:v>0.27692681740821784</c:v>
                </c:pt>
                <c:pt idx="7">
                  <c:v>0.29963563944146471</c:v>
                </c:pt>
                <c:pt idx="8">
                  <c:v>0.30396775290175321</c:v>
                </c:pt>
                <c:pt idx="9">
                  <c:v>0.18438108568646544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D-B347-81AE-B021424A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64239"/>
        <c:axId val="631465951"/>
      </c:lineChart>
      <c:catAx>
        <c:axId val="63146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65951"/>
        <c:crosses val="autoZero"/>
        <c:auto val="1"/>
        <c:lblAlgn val="ctr"/>
        <c:lblOffset val="100"/>
        <c:noMultiLvlLbl val="0"/>
      </c:catAx>
      <c:valAx>
        <c:axId val="6314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long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term debt/Total assets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6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Receivables/Total</a:t>
            </a:r>
            <a:r>
              <a:rPr lang="en-US" baseline="0"/>
              <a:t> Assets</a:t>
            </a:r>
          </a:p>
        </c:rich>
      </c:tx>
      <c:layout>
        <c:manualLayout>
          <c:xMode val="edge"/>
          <c:yMode val="edge"/>
          <c:x val="0.299541557305336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 Commonsize'!$A$19</c:f>
              <c:strCache>
                <c:ptCount val="1"/>
                <c:pt idx="0">
                  <c:v>Receivables (ST)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'BS Commonsize'!$B$11:$K$11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'BS Commonsize'!$B$19:$K$19</c:f>
              <c:numCache>
                <c:formatCode>0.00%</c:formatCode>
                <c:ptCount val="10"/>
                <c:pt idx="0">
                  <c:v>6.5770420286812167E-2</c:v>
                </c:pt>
                <c:pt idx="1">
                  <c:v>6.8521031207598365E-2</c:v>
                </c:pt>
                <c:pt idx="2">
                  <c:v>8.3934559495986175E-2</c:v>
                </c:pt>
                <c:pt idx="3">
                  <c:v>0.1125344720220621</c:v>
                </c:pt>
                <c:pt idx="4">
                  <c:v>0.10713210953957268</c:v>
                </c:pt>
                <c:pt idx="5">
                  <c:v>9.5697372220617957E-2</c:v>
                </c:pt>
                <c:pt idx="6">
                  <c:v>8.4366642353513252E-2</c:v>
                </c:pt>
                <c:pt idx="7">
                  <c:v>0.10523457125398873</c:v>
                </c:pt>
                <c:pt idx="8">
                  <c:v>9.2928949541061623E-2</c:v>
                </c:pt>
                <c:pt idx="9">
                  <c:v>0.15212694741966895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5-4A41-A192-734F53137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524143"/>
        <c:axId val="1029881071"/>
      </c:barChart>
      <c:catAx>
        <c:axId val="97752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1071"/>
        <c:crosses val="autoZero"/>
        <c:auto val="1"/>
        <c:lblAlgn val="ctr"/>
        <c:lblOffset val="100"/>
        <c:noMultiLvlLbl val="0"/>
      </c:catAx>
      <c:valAx>
        <c:axId val="10298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2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tx1"/>
                </a:solidFill>
              </a:rPr>
              <a:t>Figure:6</a:t>
            </a:r>
            <a:r>
              <a:rPr lang="en-US" sz="1000" baseline="0">
                <a:solidFill>
                  <a:schemeClr val="tx1"/>
                </a:solidFill>
              </a:rPr>
              <a:t> </a:t>
            </a:r>
            <a:r>
              <a:rPr lang="en-US" sz="1000">
                <a:solidFill>
                  <a:schemeClr val="tx1"/>
                </a:solidFill>
              </a:rPr>
              <a:t>Current Assets and Property &amp; Equipment as a Percentage of Total Assets</a:t>
            </a:r>
          </a:p>
        </c:rich>
      </c:tx>
      <c:layout>
        <c:manualLayout>
          <c:xMode val="edge"/>
          <c:yMode val="edge"/>
          <c:x val="0.17135135135135135"/>
          <c:y val="3.026634382566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Commonsize'!$A$22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ln w="25400" cap="rnd">
              <a:solidFill>
                <a:srgbClr val="76B9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76B900"/>
              </a:solidFill>
              <a:ln w="3175">
                <a:solidFill>
                  <a:srgbClr val="76B900"/>
                </a:solidFill>
              </a:ln>
              <a:effectLst/>
            </c:spPr>
          </c:marker>
          <c:cat>
            <c:numRef>
              <c:f>'BS Commonsize'!$B$11:$K$11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'BS Commonsize'!$B$22:$L$22</c:f>
              <c:numCache>
                <c:formatCode>0.00%</c:formatCode>
                <c:ptCount val="11"/>
                <c:pt idx="0">
                  <c:v>0.79336273330289464</c:v>
                </c:pt>
                <c:pt idx="1">
                  <c:v>0.82130257801899598</c:v>
                </c:pt>
                <c:pt idx="2">
                  <c:v>0.86739152525149887</c:v>
                </c:pt>
                <c:pt idx="3">
                  <c:v>0.82332532692820926</c:v>
                </c:pt>
                <c:pt idx="4">
                  <c:v>0.79423713511886851</c:v>
                </c:pt>
                <c:pt idx="5">
                  <c:v>0.79064395033208201</c:v>
                </c:pt>
                <c:pt idx="6">
                  <c:v>0.55763954013406969</c:v>
                </c:pt>
                <c:pt idx="7">
                  <c:v>0.65243171068413786</c:v>
                </c:pt>
                <c:pt idx="8">
                  <c:v>0.56026904958477008</c:v>
                </c:pt>
                <c:pt idx="9">
                  <c:v>0.67467441577409937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E-8B4D-8902-4FD5217CF985}"/>
            </c:ext>
          </c:extLst>
        </c:ser>
        <c:ser>
          <c:idx val="1"/>
          <c:order val="1"/>
          <c:tx>
            <c:strRef>
              <c:f>'BS Commonsize'!$A$25</c:f>
              <c:strCache>
                <c:ptCount val="1"/>
                <c:pt idx="0">
                  <c:v>Net Property Plant &amp; Equip</c:v>
                </c:pt>
              </c:strCache>
            </c:strRef>
          </c:tx>
          <c:spPr>
            <a:ln w="25400" cap="rnd">
              <a:solidFill>
                <a:srgbClr val="333F48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333F48"/>
              </a:solidFill>
              <a:ln w="3175">
                <a:solidFill>
                  <a:srgbClr val="333F48"/>
                </a:solidFill>
              </a:ln>
              <a:effectLst/>
            </c:spPr>
          </c:marker>
          <c:cat>
            <c:numRef>
              <c:f>'BS Commonsize'!$B$11:$K$11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'BS Commonsize'!$B$25:$K$25</c:f>
              <c:numCache>
                <c:formatCode>0.00%</c:formatCode>
                <c:ptCount val="10"/>
                <c:pt idx="0">
                  <c:v>7.7385574518619243E-2</c:v>
                </c:pt>
                <c:pt idx="1">
                  <c:v>6.3229308005427406E-2</c:v>
                </c:pt>
                <c:pt idx="2">
                  <c:v>5.2941774209938015E-2</c:v>
                </c:pt>
                <c:pt idx="3">
                  <c:v>8.8693176763633128E-2</c:v>
                </c:pt>
                <c:pt idx="4">
                  <c:v>0.10562744507974722</c:v>
                </c:pt>
                <c:pt idx="5">
                  <c:v>9.6679179901819234E-2</c:v>
                </c:pt>
                <c:pt idx="6">
                  <c:v>7.4641380987114023E-2</c:v>
                </c:pt>
                <c:pt idx="7">
                  <c:v>6.2869169665286176E-2</c:v>
                </c:pt>
                <c:pt idx="8">
                  <c:v>9.2443300471079598E-2</c:v>
                </c:pt>
                <c:pt idx="9">
                  <c:v>5.954844206426485E-2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E-8B4D-8902-4FD5217C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9087"/>
        <c:axId val="99936015"/>
      </c:lineChart>
      <c:dateAx>
        <c:axId val="1435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6015"/>
        <c:crosses val="autoZero"/>
        <c:auto val="0"/>
        <c:lblOffset val="100"/>
        <c:baseTimeUnit val="days"/>
      </c:dateAx>
      <c:valAx>
        <c:axId val="999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%</a:t>
                </a:r>
                <a:r>
                  <a:rPr lang="en-US" b="0" baseline="0">
                    <a:solidFill>
                      <a:schemeClr val="tx1"/>
                    </a:solidFill>
                  </a:rPr>
                  <a:t> of current Assets &amp; P&amp;E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tx1"/>
                    </a:solidFill>
                  </a:rPr>
                  <a:t>of Total assets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3783783783783786E-2"/>
              <c:y val="0.10300802139037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baseline="0">
                <a:solidFill>
                  <a:schemeClr val="tx1"/>
                </a:solidFill>
                <a:effectLst/>
              </a:rPr>
              <a:t>Figure 7: Total Liabilities vs. Shareholders’ Equity</a:t>
            </a:r>
            <a:endParaRPr lang="en-US" sz="1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Commonsize'!$A$39</c:f>
              <c:strCache>
                <c:ptCount val="1"/>
                <c:pt idx="0">
                  <c:v>Total Liabilities</c:v>
                </c:pt>
              </c:strCache>
            </c:strRef>
          </c:tx>
          <c:spPr>
            <a:ln w="28575" cap="rnd">
              <a:solidFill>
                <a:srgbClr val="333F48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333F48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'BS Commonsize'!$B$11:$K$11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'BS Commonsize'!$B$39:$K$39</c:f>
              <c:numCache>
                <c:formatCode>0.00%</c:formatCode>
                <c:ptCount val="10"/>
                <c:pt idx="0">
                  <c:v>0.38650795237793706</c:v>
                </c:pt>
                <c:pt idx="1">
                  <c:v>0.38181818181818183</c:v>
                </c:pt>
                <c:pt idx="2">
                  <c:v>0.41134031094400975</c:v>
                </c:pt>
                <c:pt idx="3">
                  <c:v>0.33537941464282539</c:v>
                </c:pt>
                <c:pt idx="4">
                  <c:v>0.29717123081552815</c:v>
                </c:pt>
                <c:pt idx="5">
                  <c:v>0.29517759168351143</c:v>
                </c:pt>
                <c:pt idx="6">
                  <c:v>0.41325414191934978</c:v>
                </c:pt>
                <c:pt idx="7">
                  <c:v>0.39774141715889288</c:v>
                </c:pt>
                <c:pt idx="8">
                  <c:v>0.46333349521635664</c:v>
                </c:pt>
                <c:pt idx="9">
                  <c:v>0.346123417721519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F-E64B-A860-70C9278125C9}"/>
            </c:ext>
          </c:extLst>
        </c:ser>
        <c:ser>
          <c:idx val="1"/>
          <c:order val="1"/>
          <c:tx>
            <c:strRef>
              <c:f>'BS Commonsize'!$A$45</c:f>
              <c:strCache>
                <c:ptCount val="1"/>
                <c:pt idx="0">
                  <c:v>Total Equity</c:v>
                </c:pt>
              </c:strCache>
            </c:strRef>
          </c:tx>
          <c:spPr>
            <a:ln w="28575" cap="rnd">
              <a:solidFill>
                <a:srgbClr val="76B9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76B900"/>
              </a:solidFill>
              <a:ln w="9525">
                <a:solidFill>
                  <a:srgbClr val="76B900"/>
                </a:solidFill>
              </a:ln>
              <a:effectLst/>
            </c:spPr>
          </c:marker>
          <c:cat>
            <c:numRef>
              <c:f>'BS Commonsize'!$B$11:$K$11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'BS Commonsize'!$B$45:$K$45</c:f>
              <c:numCache>
                <c:formatCode>0.00%</c:formatCode>
                <c:ptCount val="10"/>
                <c:pt idx="0">
                  <c:v>0.61349204762206289</c:v>
                </c:pt>
                <c:pt idx="1">
                  <c:v>0.61818181818181817</c:v>
                </c:pt>
                <c:pt idx="2">
                  <c:v>0.5886596890559902</c:v>
                </c:pt>
                <c:pt idx="3">
                  <c:v>0.66462058535717461</c:v>
                </c:pt>
                <c:pt idx="4">
                  <c:v>0.7028287691844719</c:v>
                </c:pt>
                <c:pt idx="5">
                  <c:v>0.70482240831648857</c:v>
                </c:pt>
                <c:pt idx="6">
                  <c:v>0.58674585808065016</c:v>
                </c:pt>
                <c:pt idx="7">
                  <c:v>0.60225858284110712</c:v>
                </c:pt>
                <c:pt idx="8">
                  <c:v>0.53666650478364331</c:v>
                </c:pt>
                <c:pt idx="9">
                  <c:v>0.653876582278481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F-E64B-A860-70C92781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383311"/>
        <c:axId val="481228543"/>
      </c:lineChart>
      <c:catAx>
        <c:axId val="101638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28543"/>
        <c:crosses val="autoZero"/>
        <c:auto val="1"/>
        <c:lblAlgn val="ctr"/>
        <c:lblOffset val="100"/>
        <c:noMultiLvlLbl val="0"/>
      </c:catAx>
      <c:valAx>
        <c:axId val="4812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</a:t>
                </a:r>
                <a:r>
                  <a:rPr lang="en-US" baseline="0">
                    <a:solidFill>
                      <a:schemeClr val="tx1"/>
                    </a:solidFill>
                  </a:rPr>
                  <a:t> of liabilities &amp; equity by total assets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0381944444444444E-2"/>
              <c:y val="0.11745283018867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Receivables &amp; Payables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'Commonsize-BS Sales'!$A$15</c:f>
              <c:strCache>
                <c:ptCount val="1"/>
                <c:pt idx="0">
                  <c:v>Receivables (ST)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'Commonsize-BS Sales'!$B$11:$K$11</c:f>
              <c:strCache>
                <c:ptCount val="10"/>
                <c:pt idx="0">
                  <c:v>01/25/2015</c:v>
                </c:pt>
                <c:pt idx="1">
                  <c:v>01/31/2016</c:v>
                </c:pt>
                <c:pt idx="2">
                  <c:v>01/29/2017</c:v>
                </c:pt>
                <c:pt idx="3">
                  <c:v>01/28/2018</c:v>
                </c:pt>
                <c:pt idx="4">
                  <c:v>01/27/2019</c:v>
                </c:pt>
                <c:pt idx="5">
                  <c:v>01/26/2020</c:v>
                </c:pt>
                <c:pt idx="6">
                  <c:v>01/31/2021</c:v>
                </c:pt>
                <c:pt idx="7">
                  <c:v>01/30/2022</c:v>
                </c:pt>
                <c:pt idx="8">
                  <c:v>01/29/2023</c:v>
                </c:pt>
                <c:pt idx="9">
                  <c:v>01/28/2024</c:v>
                </c:pt>
              </c:strCache>
            </c:strRef>
          </c:cat>
          <c:val>
            <c:numRef>
              <c:f>'Commonsize-BS Sales'!$B$15:$K$15</c:f>
              <c:numCache>
                <c:formatCode>0.00%</c:formatCode>
                <c:ptCount val="10"/>
                <c:pt idx="0">
                  <c:v>0.10117190896008486</c:v>
                </c:pt>
                <c:pt idx="1">
                  <c:v>0.10079840319361277</c:v>
                </c:pt>
                <c:pt idx="2">
                  <c:v>0.1195369030390738</c:v>
                </c:pt>
                <c:pt idx="3">
                  <c:v>0.13022441836524604</c:v>
                </c:pt>
                <c:pt idx="4">
                  <c:v>0.12154318880163878</c:v>
                </c:pt>
                <c:pt idx="5">
                  <c:v>0.15176772302619526</c:v>
                </c:pt>
                <c:pt idx="6">
                  <c:v>0.14566716641679162</c:v>
                </c:pt>
                <c:pt idx="7">
                  <c:v>0.17277253474028387</c:v>
                </c:pt>
                <c:pt idx="8">
                  <c:v>0.14187736338696522</c:v>
                </c:pt>
                <c:pt idx="9">
                  <c:v>0.1641279012507797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0-C045-8D7B-600BEE3BA1B9}"/>
            </c:ext>
          </c:extLst>
        </c:ser>
        <c:ser>
          <c:idx val="1"/>
          <c:order val="1"/>
          <c:tx>
            <c:strRef>
              <c:f>'Commonsize-BS Sales'!$A$27</c:f>
              <c:strCache>
                <c:ptCount val="1"/>
                <c:pt idx="0">
                  <c:v>Accounts Payable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'Commonsize-BS Sales'!$B$11:$K$11</c:f>
              <c:strCache>
                <c:ptCount val="10"/>
                <c:pt idx="0">
                  <c:v>01/25/2015</c:v>
                </c:pt>
                <c:pt idx="1">
                  <c:v>01/31/2016</c:v>
                </c:pt>
                <c:pt idx="2">
                  <c:v>01/29/2017</c:v>
                </c:pt>
                <c:pt idx="3">
                  <c:v>01/28/2018</c:v>
                </c:pt>
                <c:pt idx="4">
                  <c:v>01/27/2019</c:v>
                </c:pt>
                <c:pt idx="5">
                  <c:v>01/26/2020</c:v>
                </c:pt>
                <c:pt idx="6">
                  <c:v>01/31/2021</c:v>
                </c:pt>
                <c:pt idx="7">
                  <c:v>01/30/2022</c:v>
                </c:pt>
                <c:pt idx="8">
                  <c:v>01/29/2023</c:v>
                </c:pt>
                <c:pt idx="9">
                  <c:v>01/28/2024</c:v>
                </c:pt>
              </c:strCache>
            </c:strRef>
          </c:cat>
          <c:val>
            <c:numRef>
              <c:f>'Commonsize-BS Sales'!$B$27:$K$27</c:f>
              <c:numCache>
                <c:formatCode>0.00%</c:formatCode>
                <c:ptCount val="10"/>
                <c:pt idx="0">
                  <c:v>6.2634318393628374E-2</c:v>
                </c:pt>
                <c:pt idx="1">
                  <c:v>5.9081836327345309E-2</c:v>
                </c:pt>
                <c:pt idx="2">
                  <c:v>7.0188133140376266E-2</c:v>
                </c:pt>
                <c:pt idx="3">
                  <c:v>6.1354745727815525E-2</c:v>
                </c:pt>
                <c:pt idx="4">
                  <c:v>4.3615568453397063E-2</c:v>
                </c:pt>
                <c:pt idx="5">
                  <c:v>6.2923612383220376E-2</c:v>
                </c:pt>
                <c:pt idx="6">
                  <c:v>7.2023988005997006E-2</c:v>
                </c:pt>
                <c:pt idx="7">
                  <c:v>6.6248049342349707E-2</c:v>
                </c:pt>
                <c:pt idx="8">
                  <c:v>4.4227774894342702E-2</c:v>
                </c:pt>
                <c:pt idx="9">
                  <c:v>4.4302550802665701E-2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0-C045-8D7B-600BEE3B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6524127"/>
        <c:axId val="173641919"/>
      </c:barChart>
      <c:catAx>
        <c:axId val="51652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1919"/>
        <c:crosses val="autoZero"/>
        <c:auto val="1"/>
        <c:lblAlgn val="ctr"/>
        <c:lblOffset val="100"/>
        <c:noMultiLvlLbl val="0"/>
      </c:catAx>
      <c:valAx>
        <c:axId val="1736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2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NVIDIA</a:t>
            </a:r>
            <a:r>
              <a:rPr lang="en-US" baseline="0">
                <a:solidFill>
                  <a:schemeClr val="tx1"/>
                </a:solidFill>
              </a:rPr>
              <a:t> Revenue &amp; Net Income (2015-2024)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4781933508311462"/>
          <c:y val="2.678571428571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statement'!$A$17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cat>
            <c:numRef>
              <c:f>'Income statement'!$B$11:$K$11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statement'!$B$17:$L$17</c:f>
              <c:numCache>
                <c:formatCode>0</c:formatCode>
                <c:ptCount val="11"/>
                <c:pt idx="0">
                  <c:v>4681507</c:v>
                </c:pt>
                <c:pt idx="1">
                  <c:v>5010000</c:v>
                </c:pt>
                <c:pt idx="2">
                  <c:v>6910000</c:v>
                </c:pt>
                <c:pt idx="3">
                  <c:v>9714000</c:v>
                </c:pt>
                <c:pt idx="4">
                  <c:v>11716000</c:v>
                </c:pt>
                <c:pt idx="5">
                  <c:v>10918000</c:v>
                </c:pt>
                <c:pt idx="6">
                  <c:v>16675000</c:v>
                </c:pt>
                <c:pt idx="7">
                  <c:v>26914000</c:v>
                </c:pt>
                <c:pt idx="8">
                  <c:v>26974000</c:v>
                </c:pt>
                <c:pt idx="9">
                  <c:v>60922000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B-E544-8B36-726C68F3DD32}"/>
            </c:ext>
          </c:extLst>
        </c:ser>
        <c:ser>
          <c:idx val="1"/>
          <c:order val="1"/>
          <c:tx>
            <c:strRef>
              <c:f>'Income statement'!$A$29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rgbClr val="333F48"/>
            </a:solidFill>
            <a:ln>
              <a:noFill/>
            </a:ln>
            <a:effectLst/>
          </c:spPr>
          <c:invertIfNegative val="0"/>
          <c:cat>
            <c:numRef>
              <c:f>'Income statement'!$B$11:$K$11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statement'!$B$29:$L$29</c:f>
              <c:numCache>
                <c:formatCode>0</c:formatCode>
                <c:ptCount val="11"/>
                <c:pt idx="0">
                  <c:v>630587</c:v>
                </c:pt>
                <c:pt idx="1">
                  <c:v>614000</c:v>
                </c:pt>
                <c:pt idx="2">
                  <c:v>1666000</c:v>
                </c:pt>
                <c:pt idx="3">
                  <c:v>3047000</c:v>
                </c:pt>
                <c:pt idx="4">
                  <c:v>4141000</c:v>
                </c:pt>
                <c:pt idx="5">
                  <c:v>2796000</c:v>
                </c:pt>
                <c:pt idx="6">
                  <c:v>4332000</c:v>
                </c:pt>
                <c:pt idx="7">
                  <c:v>9752000</c:v>
                </c:pt>
                <c:pt idx="8">
                  <c:v>4368000</c:v>
                </c:pt>
                <c:pt idx="9">
                  <c:v>29760000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B-E544-8B36-726C68F3D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43779215"/>
        <c:axId val="444413903"/>
      </c:barChart>
      <c:dateAx>
        <c:axId val="44377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3639457567804019"/>
              <c:y val="0.79874929696287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13903"/>
        <c:crosses val="autoZero"/>
        <c:auto val="0"/>
        <c:lblOffset val="100"/>
        <c:baseTimeUnit val="days"/>
      </c:dateAx>
      <c:valAx>
        <c:axId val="4444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Amount in thousands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statement'!$A$18</c:f>
              <c:strCache>
                <c:ptCount val="1"/>
                <c:pt idx="0">
                  <c:v>Direct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'Income statement'!$B$18:$K$18</c:f>
              <c:numCache>
                <c:formatCode>0</c:formatCode>
                <c:ptCount val="10"/>
                <c:pt idx="0">
                  <c:v>2082030</c:v>
                </c:pt>
                <c:pt idx="1">
                  <c:v>2199000</c:v>
                </c:pt>
                <c:pt idx="2">
                  <c:v>2847000</c:v>
                </c:pt>
                <c:pt idx="3">
                  <c:v>3892000</c:v>
                </c:pt>
                <c:pt idx="4">
                  <c:v>4545000</c:v>
                </c:pt>
                <c:pt idx="5">
                  <c:v>4150000</c:v>
                </c:pt>
                <c:pt idx="6">
                  <c:v>6279000</c:v>
                </c:pt>
                <c:pt idx="7">
                  <c:v>9439000</c:v>
                </c:pt>
                <c:pt idx="8">
                  <c:v>11618000</c:v>
                </c:pt>
                <c:pt idx="9">
                  <c:v>16621000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7-1A4B-8515-C5041763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368736"/>
        <c:axId val="173190463"/>
      </c:barChart>
      <c:catAx>
        <c:axId val="39236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463"/>
        <c:crosses val="autoZero"/>
        <c:auto val="1"/>
        <c:lblAlgn val="ctr"/>
        <c:lblOffset val="100"/>
        <c:noMultiLvlLbl val="0"/>
      </c:catAx>
      <c:valAx>
        <c:axId val="1731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1.png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11</xdr:col>
      <xdr:colOff>134598</xdr:colOff>
      <xdr:row>12</xdr:row>
      <xdr:rowOff>12373</xdr:rowOff>
    </xdr:from>
    <xdr:to>
      <xdr:col>16</xdr:col>
      <xdr:colOff>147624</xdr:colOff>
      <xdr:row>28</xdr:row>
      <xdr:rowOff>117881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F970E-C555-4E03-3F4E-1AAB2002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358205</xdr:colOff>
      <xdr:row>73</xdr:row>
      <xdr:rowOff>34086</xdr:rowOff>
    </xdr:from>
    <xdr:to>
      <xdr:col>5</xdr:col>
      <xdr:colOff>332153</xdr:colOff>
      <xdr:row>85</xdr:row>
      <xdr:rowOff>119403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EA4806-2352-03BB-13EE-8DC959139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112890</xdr:colOff>
      <xdr:row>63</xdr:row>
      <xdr:rowOff>126348</xdr:rowOff>
    </xdr:from>
    <xdr:to>
      <xdr:col>11</xdr:col>
      <xdr:colOff>125915</xdr:colOff>
      <xdr:row>80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B73FF-86AA-C73B-6F73-0EBE3C75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9C7AA130-FA35-BD4B-AB95-6B38C07A9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11</xdr:col>
      <xdr:colOff>60960</xdr:colOff>
      <xdr:row>16</xdr:row>
      <xdr:rowOff>127000</xdr:rowOff>
    </xdr:from>
    <xdr:to>
      <xdr:col>16</xdr:col>
      <xdr:colOff>518160</xdr:colOff>
      <xdr:row>33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021C50-3F59-082A-9793-D43F2DEFD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1330960</xdr:colOff>
      <xdr:row>48</xdr:row>
      <xdr:rowOff>121920</xdr:rowOff>
    </xdr:from>
    <xdr:to>
      <xdr:col>2</xdr:col>
      <xdr:colOff>81280</xdr:colOff>
      <xdr:row>60</xdr:row>
      <xdr:rowOff>71120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D83241-581E-C480-36A7-6AF815AA1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609600</xdr:colOff>
      <xdr:row>47</xdr:row>
      <xdr:rowOff>106680</xdr:rowOff>
    </xdr:from>
    <xdr:to>
      <xdr:col>6</xdr:col>
      <xdr:colOff>243840</xdr:colOff>
      <xdr:row>62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17B6D2-9B12-3A8F-4A60-7A351CCBC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9FC2AD6D-BFAC-5849-A929-217D7A9CD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59</xdr:row>
      <xdr:rowOff>6350</xdr:rowOff>
    </xdr:from>
    <xdr:to>
      <xdr:col>1</xdr:col>
      <xdr:colOff>762000</xdr:colOff>
      <xdr:row>75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9C734-28EF-898F-1029-A28783F6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59760939-11E7-4B44-98A7-8BF2E7965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11</xdr:col>
      <xdr:colOff>142240</xdr:colOff>
      <xdr:row>1</xdr:row>
      <xdr:rowOff>55880</xdr:rowOff>
    </xdr:from>
    <xdr:to>
      <xdr:col>16</xdr:col>
      <xdr:colOff>142240</xdr:colOff>
      <xdr:row>15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CF3B6-A5AA-AB77-8B0E-3260161F6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17</xdr:row>
      <xdr:rowOff>25400</xdr:rowOff>
    </xdr:from>
    <xdr:to>
      <xdr:col>18</xdr:col>
      <xdr:colOff>457200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43C2E2-D5B5-5C22-5BE8-FA57EA726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68</xdr:row>
      <xdr:rowOff>132080</xdr:rowOff>
    </xdr:from>
    <xdr:to>
      <xdr:col>15</xdr:col>
      <xdr:colOff>782320</xdr:colOff>
      <xdr:row>84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E5705-A3AE-CE83-73CA-A0EC609A9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680720</xdr:colOff>
      <xdr:row>35</xdr:row>
      <xdr:rowOff>10160</xdr:rowOff>
    </xdr:from>
    <xdr:to>
      <xdr:col>16</xdr:col>
      <xdr:colOff>10160</xdr:colOff>
      <xdr:row>51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2E10B9-9A35-AC52-D917-55928195E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335280</xdr:colOff>
      <xdr:row>51</xdr:row>
      <xdr:rowOff>45720</xdr:rowOff>
    </xdr:from>
    <xdr:to>
      <xdr:col>16</xdr:col>
      <xdr:colOff>335280</xdr:colOff>
      <xdr:row>68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191CE-F3C5-E3AE-B043-0CA48F4D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203200</xdr:colOff>
      <xdr:row>57</xdr:row>
      <xdr:rowOff>137160</xdr:rowOff>
    </xdr:from>
    <xdr:to>
      <xdr:col>6</xdr:col>
      <xdr:colOff>670560</xdr:colOff>
      <xdr:row>74</xdr:row>
      <xdr:rowOff>116840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B7A3E5-7B6D-7AC9-8A38-63DE95AE8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13</xdr:row>
      <xdr:rowOff>69850</xdr:rowOff>
    </xdr:from>
    <xdr:to>
      <xdr:col>10</xdr:col>
      <xdr:colOff>196850</xdr:colOff>
      <xdr:row>29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AC1D86-E756-5129-DA59-91D418D02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504AC6A4-0027-E940-868B-1857BFB4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12</xdr:col>
      <xdr:colOff>403128</xdr:colOff>
      <xdr:row>30</xdr:row>
      <xdr:rowOff>110066</xdr:rowOff>
    </xdr:from>
    <xdr:to>
      <xdr:col>18</xdr:col>
      <xdr:colOff>10583</xdr:colOff>
      <xdr:row>47</xdr:row>
      <xdr:rowOff>72736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FC34AB-29F6-939B-5985-5C2D69C5E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1183409</xdr:colOff>
      <xdr:row>31</xdr:row>
      <xdr:rowOff>153941</xdr:rowOff>
    </xdr:from>
    <xdr:to>
      <xdr:col>2</xdr:col>
      <xdr:colOff>750455</xdr:colOff>
      <xdr:row>45</xdr:row>
      <xdr:rowOff>76970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81E66F-1FAF-C005-EC0E-57604A497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144319</xdr:colOff>
      <xdr:row>29</xdr:row>
      <xdr:rowOff>76970</xdr:rowOff>
    </xdr:from>
    <xdr:to>
      <xdr:col>8</xdr:col>
      <xdr:colOff>740833</xdr:colOff>
      <xdr:row>43</xdr:row>
      <xdr:rowOff>96212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95B1BD-5095-6040-B66B-20ED0415E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CB987C1D-63A1-B042-8087-B044A6B5C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9C539628-E472-2649-8DF4-5FFC040AC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58</xdr:row>
      <xdr:rowOff>142632</xdr:rowOff>
    </xdr:from>
    <xdr:to>
      <xdr:col>0</xdr:col>
      <xdr:colOff>3621127</xdr:colOff>
      <xdr:row>71</xdr:row>
      <xdr:rowOff>65129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9FAE5A-3F76-384A-96B0-7BE62F166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64"/>
  <sheetViews>
    <sheetView topLeftCell="A8" zoomScale="117" workbookViewId="0">
      <pane ySplit="8" topLeftCell="A49" activePane="bottomLeft" state="frozen"/>
      <selection activeCell="A8" sqref="A8"/>
      <selection pane="bottomLeft" activeCell="G53" sqref="G53"/>
    </sheetView>
  </sheetViews>
  <sheetFormatPr baseColWidth="10" defaultColWidth="8.83203125" defaultRowHeight="13" x14ac:dyDescent="0.15"/>
  <cols>
    <col min="1" max="1" width="50" customWidth="1"/>
    <col min="2" max="191" width="12" customWidth="1"/>
  </cols>
  <sheetData>
    <row r="4" spans="1:12" x14ac:dyDescent="0.15">
      <c r="A4" s="1" t="s">
        <v>0</v>
      </c>
    </row>
    <row r="5" spans="1:12" ht="20" x14ac:dyDescent="0.2">
      <c r="A5" s="2" t="s">
        <v>1</v>
      </c>
    </row>
    <row r="7" spans="1:12" ht="14" x14ac:dyDescent="0.15">
      <c r="A7" s="3" t="s">
        <v>2</v>
      </c>
    </row>
    <row r="10" spans="1:12" ht="14" x14ac:dyDescent="0.15">
      <c r="A10" s="4" t="s">
        <v>3</v>
      </c>
    </row>
    <row r="11" spans="1:12" x14ac:dyDescent="0.15">
      <c r="A11" s="5" t="s">
        <v>4</v>
      </c>
      <c r="B11" s="6">
        <v>2015</v>
      </c>
      <c r="C11" s="6">
        <v>2016</v>
      </c>
      <c r="D11" s="6">
        <v>2017</v>
      </c>
      <c r="E11" s="6">
        <v>2018</v>
      </c>
      <c r="F11" s="6">
        <v>2019</v>
      </c>
      <c r="G11" s="6">
        <v>2020</v>
      </c>
      <c r="H11" s="6">
        <v>2021</v>
      </c>
      <c r="I11" s="6">
        <v>2022</v>
      </c>
      <c r="J11" s="6">
        <v>2023</v>
      </c>
      <c r="K11" s="6">
        <v>2024</v>
      </c>
      <c r="L11" s="5"/>
    </row>
    <row r="12" spans="1:12" ht="14" x14ac:dyDescent="0.15">
      <c r="A12" s="5" t="s">
        <v>15</v>
      </c>
      <c r="B12" s="6" t="s">
        <v>16</v>
      </c>
      <c r="C12" s="6" t="s">
        <v>16</v>
      </c>
      <c r="D12" s="6" t="s">
        <v>16</v>
      </c>
      <c r="E12" s="6" t="s">
        <v>16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5"/>
    </row>
    <row r="13" spans="1:12" ht="14" x14ac:dyDescent="0.15">
      <c r="A13" s="5" t="s">
        <v>17</v>
      </c>
      <c r="B13" s="6" t="s">
        <v>18</v>
      </c>
      <c r="C13" s="6" t="s">
        <v>18</v>
      </c>
      <c r="D13" s="6" t="s">
        <v>18</v>
      </c>
      <c r="E13" s="6" t="s">
        <v>18</v>
      </c>
      <c r="F13" s="6" t="s">
        <v>18</v>
      </c>
      <c r="G13" s="6" t="s">
        <v>18</v>
      </c>
      <c r="H13" s="6" t="s">
        <v>18</v>
      </c>
      <c r="I13" s="6" t="s">
        <v>18</v>
      </c>
      <c r="J13" s="6" t="s">
        <v>18</v>
      </c>
      <c r="K13" s="6" t="s">
        <v>18</v>
      </c>
      <c r="L13" s="5"/>
    </row>
    <row r="14" spans="1:12" ht="14" x14ac:dyDescent="0.15">
      <c r="A14" s="5" t="s">
        <v>19</v>
      </c>
      <c r="B14" s="6" t="s">
        <v>20</v>
      </c>
      <c r="C14" s="6" t="s">
        <v>20</v>
      </c>
      <c r="D14" s="6" t="s">
        <v>20</v>
      </c>
      <c r="E14" s="6" t="s">
        <v>20</v>
      </c>
      <c r="F14" s="6" t="s">
        <v>20</v>
      </c>
      <c r="G14" s="6" t="s">
        <v>20</v>
      </c>
      <c r="H14" s="6" t="s">
        <v>20</v>
      </c>
      <c r="I14" s="6" t="s">
        <v>20</v>
      </c>
      <c r="J14" s="6" t="s">
        <v>20</v>
      </c>
      <c r="K14" s="6" t="s">
        <v>20</v>
      </c>
      <c r="L14" s="5"/>
    </row>
    <row r="15" spans="1:12" ht="14" x14ac:dyDescent="0.15">
      <c r="A15" s="5" t="s">
        <v>21</v>
      </c>
      <c r="B15" s="6" t="s">
        <v>22</v>
      </c>
      <c r="C15" s="6" t="s">
        <v>22</v>
      </c>
      <c r="D15" s="6" t="s">
        <v>22</v>
      </c>
      <c r="E15" s="6" t="s">
        <v>22</v>
      </c>
      <c r="F15" s="6" t="s">
        <v>22</v>
      </c>
      <c r="G15" s="6" t="s">
        <v>22</v>
      </c>
      <c r="H15" s="6" t="s">
        <v>22</v>
      </c>
      <c r="I15" s="6" t="s">
        <v>22</v>
      </c>
      <c r="J15" s="6" t="s">
        <v>22</v>
      </c>
      <c r="K15" s="6" t="s">
        <v>22</v>
      </c>
      <c r="L15" s="5"/>
    </row>
    <row r="16" spans="1:12" x14ac:dyDescent="0.15">
      <c r="A16" s="7" t="s">
        <v>23</v>
      </c>
      <c r="B16" s="8">
        <v>496654</v>
      </c>
      <c r="C16" s="8">
        <v>596000</v>
      </c>
      <c r="D16" s="8">
        <v>1766000</v>
      </c>
      <c r="E16" s="8">
        <v>4002000</v>
      </c>
      <c r="F16" s="8">
        <v>782000</v>
      </c>
      <c r="G16" s="8">
        <v>10896000</v>
      </c>
      <c r="H16" s="8">
        <v>847000</v>
      </c>
      <c r="I16" s="8">
        <v>1990000</v>
      </c>
      <c r="J16" s="8">
        <v>3389000</v>
      </c>
      <c r="K16" s="8">
        <v>7280000</v>
      </c>
      <c r="L16" s="7"/>
    </row>
    <row r="17" spans="1:12" x14ac:dyDescent="0.15">
      <c r="A17" s="7" t="s">
        <v>24</v>
      </c>
      <c r="B17" s="8">
        <v>4126685</v>
      </c>
      <c r="C17" s="8">
        <v>4441000</v>
      </c>
      <c r="D17" s="8">
        <v>5032000</v>
      </c>
      <c r="E17" s="8">
        <v>3106000</v>
      </c>
      <c r="F17" s="8">
        <v>6640000</v>
      </c>
      <c r="G17" s="8">
        <v>1000</v>
      </c>
      <c r="H17" s="8">
        <v>10714000</v>
      </c>
      <c r="I17" s="8">
        <v>19218000</v>
      </c>
      <c r="J17" s="8">
        <v>9907000</v>
      </c>
      <c r="K17" s="8">
        <v>18704000</v>
      </c>
      <c r="L17" s="7"/>
    </row>
    <row r="18" spans="1:12" x14ac:dyDescent="0.15">
      <c r="A18" s="7" t="s">
        <v>25</v>
      </c>
      <c r="B18" s="8">
        <v>4623339</v>
      </c>
      <c r="C18" s="8">
        <v>5037000</v>
      </c>
      <c r="D18" s="8">
        <v>6798000</v>
      </c>
      <c r="E18" s="8">
        <v>7108000</v>
      </c>
      <c r="F18" s="8">
        <v>7422000</v>
      </c>
      <c r="G18" s="8">
        <v>10897000</v>
      </c>
      <c r="H18" s="8">
        <v>11561000</v>
      </c>
      <c r="I18" s="8">
        <v>21208000</v>
      </c>
      <c r="J18" s="8">
        <v>13296000</v>
      </c>
      <c r="K18" s="8">
        <v>25984000</v>
      </c>
      <c r="L18" s="7"/>
    </row>
    <row r="19" spans="1:12" x14ac:dyDescent="0.15">
      <c r="A19" s="7" t="s">
        <v>26</v>
      </c>
      <c r="B19" s="8">
        <v>473637</v>
      </c>
      <c r="C19" s="8">
        <v>505000</v>
      </c>
      <c r="D19" s="8">
        <v>826000</v>
      </c>
      <c r="E19" s="8">
        <v>1265000</v>
      </c>
      <c r="F19" s="8">
        <v>1424000</v>
      </c>
      <c r="G19" s="8">
        <v>1657000</v>
      </c>
      <c r="H19" s="8">
        <v>2429000</v>
      </c>
      <c r="I19" s="8">
        <v>4650000</v>
      </c>
      <c r="J19" s="8">
        <v>3827000</v>
      </c>
      <c r="K19" s="8">
        <v>9999000</v>
      </c>
      <c r="L19" s="7"/>
    </row>
    <row r="20" spans="1:12" x14ac:dyDescent="0.15">
      <c r="A20" s="7" t="s">
        <v>27</v>
      </c>
      <c r="B20" s="8">
        <v>482893</v>
      </c>
      <c r="C20" s="8">
        <v>418000</v>
      </c>
      <c r="D20" s="8">
        <v>794000</v>
      </c>
      <c r="E20" s="8">
        <v>796000</v>
      </c>
      <c r="F20" s="8">
        <v>1575000</v>
      </c>
      <c r="G20" s="8">
        <v>979000</v>
      </c>
      <c r="H20" s="8">
        <v>1826000</v>
      </c>
      <c r="I20" s="8">
        <v>2605000</v>
      </c>
      <c r="J20" s="8">
        <v>5159000</v>
      </c>
      <c r="K20" s="8">
        <v>5282000</v>
      </c>
      <c r="L20" s="7"/>
    </row>
    <row r="21" spans="1:12" x14ac:dyDescent="0.15">
      <c r="A21" s="7" t="s">
        <v>29</v>
      </c>
      <c r="B21" s="8">
        <v>70174</v>
      </c>
      <c r="C21" s="8">
        <v>93000</v>
      </c>
      <c r="D21" s="8">
        <v>118000</v>
      </c>
      <c r="E21" s="8">
        <v>86000</v>
      </c>
      <c r="F21" s="8">
        <v>136000</v>
      </c>
      <c r="G21" s="8">
        <v>157000</v>
      </c>
      <c r="H21" s="8">
        <v>239000</v>
      </c>
      <c r="I21" s="8">
        <v>366000</v>
      </c>
      <c r="J21" s="8">
        <v>791000</v>
      </c>
      <c r="K21" s="8">
        <v>3080000</v>
      </c>
      <c r="L21" s="7"/>
    </row>
    <row r="22" spans="1:12" x14ac:dyDescent="0.15">
      <c r="A22" s="11" t="s">
        <v>30</v>
      </c>
      <c r="B22" s="8">
        <v>5713297</v>
      </c>
      <c r="C22" s="8">
        <v>6053000</v>
      </c>
      <c r="D22" s="8">
        <v>8536000</v>
      </c>
      <c r="E22" s="8">
        <v>9255000</v>
      </c>
      <c r="F22" s="8">
        <v>10557000</v>
      </c>
      <c r="G22" s="8">
        <v>13690000</v>
      </c>
      <c r="H22" s="8">
        <v>16055000</v>
      </c>
      <c r="I22" s="8">
        <v>28829000</v>
      </c>
      <c r="J22" s="8">
        <v>23073000</v>
      </c>
      <c r="K22" s="8">
        <v>44345000</v>
      </c>
      <c r="L22" s="7"/>
    </row>
    <row r="23" spans="1:12" x14ac:dyDescent="0.15">
      <c r="A23" s="7" t="s">
        <v>31</v>
      </c>
      <c r="B23" s="8">
        <v>1179257</v>
      </c>
      <c r="C23" s="8">
        <v>1100000</v>
      </c>
      <c r="D23" s="8">
        <v>1191000</v>
      </c>
      <c r="E23" s="8">
        <v>1737000</v>
      </c>
      <c r="F23" s="8">
        <v>2171000</v>
      </c>
      <c r="G23" s="8">
        <v>2685000</v>
      </c>
      <c r="H23" s="8">
        <v>3557000</v>
      </c>
      <c r="I23" s="8">
        <v>4681000</v>
      </c>
      <c r="J23" s="8">
        <v>6501000</v>
      </c>
      <c r="K23" s="8">
        <v>7423000</v>
      </c>
      <c r="L23" s="7"/>
    </row>
    <row r="24" spans="1:12" x14ac:dyDescent="0.15">
      <c r="A24" s="7" t="s">
        <v>32</v>
      </c>
      <c r="B24" s="8">
        <v>621975</v>
      </c>
      <c r="C24" s="8">
        <v>634000</v>
      </c>
      <c r="D24" s="8">
        <v>670000</v>
      </c>
      <c r="E24" s="8">
        <v>740000</v>
      </c>
      <c r="F24" s="8">
        <v>767000</v>
      </c>
      <c r="G24" s="8">
        <v>1011000</v>
      </c>
      <c r="H24" s="8">
        <v>1408000</v>
      </c>
      <c r="I24" s="8">
        <v>1903000</v>
      </c>
      <c r="J24" s="8">
        <v>2694000</v>
      </c>
      <c r="K24" s="8">
        <v>3509000</v>
      </c>
      <c r="L24" s="7"/>
    </row>
    <row r="25" spans="1:12" x14ac:dyDescent="0.15">
      <c r="A25" s="7" t="s">
        <v>33</v>
      </c>
      <c r="B25" s="8">
        <v>557282</v>
      </c>
      <c r="C25" s="8">
        <v>466000</v>
      </c>
      <c r="D25" s="8">
        <v>521000</v>
      </c>
      <c r="E25" s="8">
        <v>997000</v>
      </c>
      <c r="F25" s="8">
        <v>1404000</v>
      </c>
      <c r="G25" s="8">
        <v>1674000</v>
      </c>
      <c r="H25" s="8">
        <v>2149000</v>
      </c>
      <c r="I25" s="8">
        <v>2778000</v>
      </c>
      <c r="J25" s="8">
        <v>3807000</v>
      </c>
      <c r="K25" s="8">
        <v>3914000</v>
      </c>
      <c r="L25" s="7"/>
    </row>
    <row r="26" spans="1:12" x14ac:dyDescent="0.15">
      <c r="A26" s="7" t="s">
        <v>34</v>
      </c>
      <c r="B26" s="8">
        <v>839893</v>
      </c>
      <c r="C26" s="8">
        <v>784000</v>
      </c>
      <c r="D26" s="8">
        <v>722000</v>
      </c>
      <c r="E26" s="8">
        <v>670000</v>
      </c>
      <c r="F26" s="8">
        <v>663000</v>
      </c>
      <c r="G26" s="8">
        <v>667000</v>
      </c>
      <c r="H26" s="8">
        <v>6930000</v>
      </c>
      <c r="I26" s="8">
        <v>6688000</v>
      </c>
      <c r="J26" s="8">
        <v>6048000</v>
      </c>
      <c r="K26" s="8">
        <v>5542000</v>
      </c>
      <c r="L26" s="7"/>
    </row>
    <row r="27" spans="1:12" x14ac:dyDescent="0.15">
      <c r="A27" s="7" t="s">
        <v>35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8">
        <v>548000</v>
      </c>
      <c r="H27" s="8">
        <v>806000</v>
      </c>
      <c r="I27" s="8">
        <v>1222000</v>
      </c>
      <c r="J27" s="8">
        <v>3396000</v>
      </c>
      <c r="K27" s="8">
        <v>6081000</v>
      </c>
      <c r="L27" s="7"/>
    </row>
    <row r="28" spans="1:12" x14ac:dyDescent="0.15">
      <c r="A28" s="7" t="s">
        <v>36</v>
      </c>
      <c r="B28" s="8">
        <v>90896</v>
      </c>
      <c r="C28" s="8">
        <v>67000</v>
      </c>
      <c r="D28" s="8">
        <v>62000</v>
      </c>
      <c r="E28" s="8">
        <v>319000</v>
      </c>
      <c r="F28" s="8">
        <v>668000</v>
      </c>
      <c r="G28" s="8">
        <v>736000</v>
      </c>
      <c r="H28" s="8">
        <v>2851000</v>
      </c>
      <c r="I28" s="8">
        <v>2248000</v>
      </c>
      <c r="J28" s="8">
        <v>1183000</v>
      </c>
      <c r="K28" s="8">
        <v>5846000</v>
      </c>
      <c r="L28" s="7"/>
    </row>
    <row r="29" spans="1:12" x14ac:dyDescent="0.15">
      <c r="A29" s="11" t="s">
        <v>37</v>
      </c>
      <c r="B29" s="8">
        <v>7201368</v>
      </c>
      <c r="C29" s="8">
        <v>7370000</v>
      </c>
      <c r="D29" s="8">
        <v>9841000</v>
      </c>
      <c r="E29" s="8">
        <v>11241000</v>
      </c>
      <c r="F29" s="8">
        <v>13292000</v>
      </c>
      <c r="G29" s="8">
        <v>17315000</v>
      </c>
      <c r="H29" s="8">
        <v>28791000</v>
      </c>
      <c r="I29" s="8">
        <v>44187000</v>
      </c>
      <c r="J29" s="8">
        <v>41182000</v>
      </c>
      <c r="K29" s="8">
        <v>65728000</v>
      </c>
      <c r="L29" s="7"/>
    </row>
    <row r="30" spans="1:12" x14ac:dyDescent="0.15">
      <c r="A30" s="7" t="s">
        <v>38</v>
      </c>
      <c r="B30" s="8">
        <v>573315</v>
      </c>
      <c r="C30" s="8">
        <v>587000</v>
      </c>
      <c r="D30" s="8">
        <v>861000</v>
      </c>
      <c r="E30" s="8">
        <v>1008000</v>
      </c>
      <c r="F30" s="8">
        <v>1051000</v>
      </c>
      <c r="G30" s="8">
        <v>1334000</v>
      </c>
      <c r="H30" s="8">
        <v>2128000</v>
      </c>
      <c r="I30" s="8">
        <v>3192000</v>
      </c>
      <c r="J30" s="8">
        <v>2919000</v>
      </c>
      <c r="K30" s="8">
        <v>7496000</v>
      </c>
      <c r="L30" s="7"/>
    </row>
    <row r="31" spans="1:12" x14ac:dyDescent="0.15">
      <c r="A31" s="7" t="s">
        <v>39</v>
      </c>
      <c r="B31" s="8">
        <v>293223</v>
      </c>
      <c r="C31" s="8">
        <v>296000</v>
      </c>
      <c r="D31" s="8">
        <v>485000</v>
      </c>
      <c r="E31" s="8">
        <v>596000</v>
      </c>
      <c r="F31" s="8">
        <v>511000</v>
      </c>
      <c r="G31" s="8">
        <v>687000</v>
      </c>
      <c r="H31" s="8">
        <v>1201000</v>
      </c>
      <c r="I31" s="8">
        <v>1783000</v>
      </c>
      <c r="J31" s="8">
        <v>1193000</v>
      </c>
      <c r="K31" s="8">
        <v>2699000</v>
      </c>
      <c r="L31" s="7"/>
    </row>
    <row r="32" spans="1:12" x14ac:dyDescent="0.15">
      <c r="A32" s="7" t="s">
        <v>40</v>
      </c>
      <c r="B32" s="8">
        <v>280092</v>
      </c>
      <c r="C32" s="8">
        <v>291000</v>
      </c>
      <c r="D32" s="8">
        <v>376000</v>
      </c>
      <c r="E32" s="8">
        <v>412000</v>
      </c>
      <c r="F32" s="8">
        <v>540000</v>
      </c>
      <c r="G32" s="8">
        <v>647000</v>
      </c>
      <c r="H32" s="8">
        <v>927000</v>
      </c>
      <c r="I32" s="8">
        <v>1409000</v>
      </c>
      <c r="J32" s="8">
        <v>1726000</v>
      </c>
      <c r="K32" s="8">
        <v>4797000</v>
      </c>
      <c r="L32" s="7"/>
    </row>
    <row r="33" spans="1:12" x14ac:dyDescent="0.15">
      <c r="A33" s="7" t="s">
        <v>41</v>
      </c>
      <c r="B33" s="9" t="s">
        <v>28</v>
      </c>
      <c r="C33" s="8">
        <v>1413000</v>
      </c>
      <c r="D33" s="8">
        <v>796000</v>
      </c>
      <c r="E33" s="8">
        <v>15000</v>
      </c>
      <c r="F33" s="9" t="s">
        <v>28</v>
      </c>
      <c r="G33" s="9" t="s">
        <v>28</v>
      </c>
      <c r="H33" s="8">
        <v>999000</v>
      </c>
      <c r="I33" s="9" t="s">
        <v>28</v>
      </c>
      <c r="J33" s="8">
        <v>1250000</v>
      </c>
      <c r="K33" s="8">
        <v>1250000</v>
      </c>
      <c r="L33" s="7"/>
    </row>
    <row r="34" spans="1:12" x14ac:dyDescent="0.15">
      <c r="A34" s="7" t="s">
        <v>42</v>
      </c>
      <c r="B34" s="8">
        <v>322715</v>
      </c>
      <c r="C34" s="8">
        <v>351000</v>
      </c>
      <c r="D34" s="8">
        <v>131000</v>
      </c>
      <c r="E34" s="8">
        <v>130000</v>
      </c>
      <c r="F34" s="8">
        <v>278000</v>
      </c>
      <c r="G34" s="8">
        <v>450000</v>
      </c>
      <c r="H34" s="8">
        <v>798000</v>
      </c>
      <c r="I34" s="8">
        <v>1143000</v>
      </c>
      <c r="J34" s="8">
        <v>2394000</v>
      </c>
      <c r="K34" s="8">
        <v>1885000</v>
      </c>
      <c r="L34" s="7"/>
    </row>
    <row r="35" spans="1:12" x14ac:dyDescent="0.15">
      <c r="A35" s="11" t="s">
        <v>43</v>
      </c>
      <c r="B35" s="8">
        <v>896030</v>
      </c>
      <c r="C35" s="8">
        <v>2351000</v>
      </c>
      <c r="D35" s="8">
        <v>1788000</v>
      </c>
      <c r="E35" s="8">
        <v>1153000</v>
      </c>
      <c r="F35" s="8">
        <v>1329000</v>
      </c>
      <c r="G35" s="8">
        <v>1784000</v>
      </c>
      <c r="H35" s="8">
        <v>3925000</v>
      </c>
      <c r="I35" s="8">
        <v>4335000</v>
      </c>
      <c r="J35" s="8">
        <v>6563000</v>
      </c>
      <c r="K35" s="8">
        <v>10631000</v>
      </c>
      <c r="L35" s="7"/>
    </row>
    <row r="36" spans="1:12" x14ac:dyDescent="0.15">
      <c r="A36" s="7" t="s">
        <v>44</v>
      </c>
      <c r="B36" s="8">
        <v>1398428</v>
      </c>
      <c r="C36" s="8">
        <v>10000</v>
      </c>
      <c r="D36" s="8">
        <v>1989000</v>
      </c>
      <c r="E36" s="8">
        <v>1985000</v>
      </c>
      <c r="F36" s="8">
        <v>1988000</v>
      </c>
      <c r="G36" s="8">
        <v>1991000</v>
      </c>
      <c r="H36" s="8">
        <v>5964000</v>
      </c>
      <c r="I36" s="8">
        <v>10946000</v>
      </c>
      <c r="J36" s="8">
        <v>9703000</v>
      </c>
      <c r="K36" s="8">
        <v>8459000</v>
      </c>
      <c r="L36" s="7"/>
    </row>
    <row r="37" spans="1:12" x14ac:dyDescent="0.15">
      <c r="A37" s="7" t="s">
        <v>45</v>
      </c>
      <c r="B37" s="8">
        <v>340145</v>
      </c>
      <c r="C37" s="8">
        <v>345000</v>
      </c>
      <c r="D37" s="8">
        <v>145000</v>
      </c>
      <c r="E37" s="8">
        <v>33000</v>
      </c>
      <c r="F37" s="8">
        <v>65000</v>
      </c>
      <c r="G37" s="8">
        <v>89000</v>
      </c>
      <c r="H37" s="8">
        <v>404000</v>
      </c>
      <c r="I37" s="8">
        <v>447000</v>
      </c>
      <c r="J37" s="8">
        <v>465000</v>
      </c>
      <c r="K37" s="8">
        <v>1035000</v>
      </c>
      <c r="L37" s="7"/>
    </row>
    <row r="38" spans="1:12" x14ac:dyDescent="0.15">
      <c r="A38" s="7" t="s">
        <v>46</v>
      </c>
      <c r="B38" s="8">
        <v>148783</v>
      </c>
      <c r="C38" s="8">
        <v>108000</v>
      </c>
      <c r="D38" s="8">
        <v>126000</v>
      </c>
      <c r="E38" s="8">
        <v>599000</v>
      </c>
      <c r="F38" s="8">
        <v>568000</v>
      </c>
      <c r="G38" s="8">
        <v>1247000</v>
      </c>
      <c r="H38" s="8">
        <v>1605000</v>
      </c>
      <c r="I38" s="8">
        <v>1847000</v>
      </c>
      <c r="J38" s="8">
        <v>2350000</v>
      </c>
      <c r="K38" s="8">
        <v>2625000</v>
      </c>
      <c r="L38" s="7"/>
    </row>
    <row r="39" spans="1:12" x14ac:dyDescent="0.15">
      <c r="A39" s="11" t="s">
        <v>47</v>
      </c>
      <c r="B39" s="8">
        <v>2783386</v>
      </c>
      <c r="C39" s="8">
        <v>2814000</v>
      </c>
      <c r="D39" s="8">
        <v>4048000</v>
      </c>
      <c r="E39" s="8">
        <v>3770000</v>
      </c>
      <c r="F39" s="8">
        <v>3950000</v>
      </c>
      <c r="G39" s="8">
        <v>5111000</v>
      </c>
      <c r="H39" s="8">
        <v>11898000</v>
      </c>
      <c r="I39" s="8">
        <v>17575000</v>
      </c>
      <c r="J39" s="8">
        <v>19081000</v>
      </c>
      <c r="K39" s="8">
        <v>22750000</v>
      </c>
      <c r="L39" s="7"/>
    </row>
    <row r="40" spans="1:12" x14ac:dyDescent="0.15">
      <c r="A40" s="7" t="s">
        <v>48</v>
      </c>
      <c r="B40" s="8">
        <v>754</v>
      </c>
      <c r="C40" s="8">
        <v>1000</v>
      </c>
      <c r="D40" s="8">
        <v>1000</v>
      </c>
      <c r="E40" s="8">
        <v>1000</v>
      </c>
      <c r="F40" s="8">
        <v>1000</v>
      </c>
      <c r="G40" s="8">
        <v>1000</v>
      </c>
      <c r="H40" s="8">
        <v>1000</v>
      </c>
      <c r="I40" s="8">
        <v>3000</v>
      </c>
      <c r="J40" s="8">
        <v>2000</v>
      </c>
      <c r="K40" s="8">
        <v>2000</v>
      </c>
      <c r="L40" s="7"/>
    </row>
    <row r="41" spans="1:12" x14ac:dyDescent="0.15">
      <c r="A41" s="7" t="s">
        <v>49</v>
      </c>
      <c r="B41" s="8">
        <v>3855092</v>
      </c>
      <c r="C41" s="8">
        <v>4170000</v>
      </c>
      <c r="D41" s="8">
        <v>4708000</v>
      </c>
      <c r="E41" s="8">
        <v>5351000</v>
      </c>
      <c r="F41" s="8">
        <v>6051000</v>
      </c>
      <c r="G41" s="8">
        <v>7045000</v>
      </c>
      <c r="H41" s="8">
        <v>8721000</v>
      </c>
      <c r="I41" s="8">
        <v>10385000</v>
      </c>
      <c r="J41" s="8">
        <v>11971000</v>
      </c>
      <c r="K41" s="8">
        <v>13132000</v>
      </c>
      <c r="L41" s="7"/>
    </row>
    <row r="42" spans="1:12" x14ac:dyDescent="0.15">
      <c r="A42" s="7" t="s">
        <v>50</v>
      </c>
      <c r="B42" s="8">
        <v>3948877</v>
      </c>
      <c r="C42" s="8">
        <v>4350000</v>
      </c>
      <c r="D42" s="8">
        <v>6108000</v>
      </c>
      <c r="E42" s="8">
        <v>8787000</v>
      </c>
      <c r="F42" s="8">
        <v>12565000</v>
      </c>
      <c r="G42" s="8">
        <v>14971000</v>
      </c>
      <c r="H42" s="8">
        <v>18908000</v>
      </c>
      <c r="I42" s="8">
        <v>16235000</v>
      </c>
      <c r="J42" s="8">
        <v>10171000</v>
      </c>
      <c r="K42" s="8">
        <v>29817000</v>
      </c>
      <c r="L42" s="7"/>
    </row>
    <row r="43" spans="1:12" x14ac:dyDescent="0.15">
      <c r="A43" s="7" t="s">
        <v>51</v>
      </c>
      <c r="B43" s="8">
        <v>7844</v>
      </c>
      <c r="C43" s="8">
        <v>-4000</v>
      </c>
      <c r="D43" s="8">
        <v>-16000</v>
      </c>
      <c r="E43" s="8">
        <v>-18000</v>
      </c>
      <c r="F43" s="8">
        <v>-12000</v>
      </c>
      <c r="G43" s="8">
        <v>1000</v>
      </c>
      <c r="H43" s="8">
        <v>19000</v>
      </c>
      <c r="I43" s="8">
        <v>-11000</v>
      </c>
      <c r="J43" s="8">
        <v>-43000</v>
      </c>
      <c r="K43" s="8">
        <v>27000</v>
      </c>
      <c r="L43" s="7"/>
    </row>
    <row r="44" spans="1:12" x14ac:dyDescent="0.15">
      <c r="A44" s="7" t="s">
        <v>52</v>
      </c>
      <c r="B44" s="8">
        <v>3394585</v>
      </c>
      <c r="C44" s="8">
        <v>4048000</v>
      </c>
      <c r="D44" s="8">
        <v>5039000</v>
      </c>
      <c r="E44" s="8">
        <v>6650000</v>
      </c>
      <c r="F44" s="8">
        <v>9263000</v>
      </c>
      <c r="G44" s="8">
        <v>9814000</v>
      </c>
      <c r="H44" s="8">
        <v>10756000</v>
      </c>
      <c r="I44" s="9" t="s">
        <v>28</v>
      </c>
      <c r="J44" s="9" t="s">
        <v>28</v>
      </c>
      <c r="K44" s="9" t="s">
        <v>28</v>
      </c>
      <c r="L44" s="7"/>
    </row>
    <row r="45" spans="1:12" x14ac:dyDescent="0.15">
      <c r="A45" s="11" t="s">
        <v>53</v>
      </c>
      <c r="B45" s="8">
        <v>4417982</v>
      </c>
      <c r="C45" s="8">
        <v>4556000</v>
      </c>
      <c r="D45" s="8">
        <v>5793000</v>
      </c>
      <c r="E45" s="8">
        <v>7471000</v>
      </c>
      <c r="F45" s="8">
        <v>9342000</v>
      </c>
      <c r="G45" s="8">
        <v>12204000</v>
      </c>
      <c r="H45" s="8">
        <v>16893000</v>
      </c>
      <c r="I45" s="8">
        <v>26612000</v>
      </c>
      <c r="J45" s="8">
        <v>22101000</v>
      </c>
      <c r="K45" s="8">
        <v>42978000</v>
      </c>
      <c r="L45" s="7">
        <f>'Income statement'!K29/Balancesheet!K45</f>
        <v>0.69244729861789756</v>
      </c>
    </row>
    <row r="46" spans="1:12" x14ac:dyDescent="0.15">
      <c r="A46" s="11" t="s">
        <v>54</v>
      </c>
      <c r="B46" s="8">
        <v>7201368</v>
      </c>
      <c r="C46" s="8">
        <v>7370000</v>
      </c>
      <c r="D46" s="8">
        <v>9841000</v>
      </c>
      <c r="E46" s="8">
        <v>11241000</v>
      </c>
      <c r="F46" s="8">
        <v>13292000</v>
      </c>
      <c r="G46" s="8">
        <v>17315000</v>
      </c>
      <c r="H46" s="8">
        <v>28791000</v>
      </c>
      <c r="I46" s="8">
        <v>44187000</v>
      </c>
      <c r="J46" s="8">
        <v>41182000</v>
      </c>
      <c r="K46" s="8">
        <v>65728000</v>
      </c>
      <c r="L46" s="7"/>
    </row>
    <row r="50" spans="1:12" x14ac:dyDescent="0.15">
      <c r="A50" s="16" t="s">
        <v>81</v>
      </c>
      <c r="B50" s="10">
        <f>B22/B35</f>
        <v>6.3762340546633487</v>
      </c>
      <c r="C50" s="10">
        <f t="shared" ref="C50:K50" si="0">C22/C35</f>
        <v>2.5746490854955337</v>
      </c>
      <c r="D50" s="10">
        <f t="shared" si="0"/>
        <v>4.7740492170022373</v>
      </c>
      <c r="E50" s="10">
        <f t="shared" si="0"/>
        <v>8.0268863833477884</v>
      </c>
      <c r="F50" s="10">
        <f t="shared" si="0"/>
        <v>7.9435665914221216</v>
      </c>
      <c r="G50" s="10">
        <f t="shared" si="0"/>
        <v>7.6737668161434973</v>
      </c>
      <c r="H50" s="10">
        <f t="shared" si="0"/>
        <v>4.0904458598726112</v>
      </c>
      <c r="I50" s="10">
        <f t="shared" si="0"/>
        <v>6.6502883506343711</v>
      </c>
      <c r="J50" s="10">
        <f t="shared" si="0"/>
        <v>3.5156178576870332</v>
      </c>
      <c r="K50" s="10">
        <f t="shared" si="0"/>
        <v>4.1712915059730973</v>
      </c>
    </row>
    <row r="51" spans="1:12" x14ac:dyDescent="0.15">
      <c r="A51" s="16" t="s">
        <v>82</v>
      </c>
      <c r="B51" s="10">
        <f>(B22-B20)/B35</f>
        <v>5.8373090186712497</v>
      </c>
      <c r="C51" s="10">
        <f t="shared" ref="C51:K51" si="1">(C22-C20)/C35</f>
        <v>2.3968524032326668</v>
      </c>
      <c r="D51" s="10">
        <f t="shared" si="1"/>
        <v>4.3299776286353469</v>
      </c>
      <c r="E51" s="10">
        <f t="shared" si="1"/>
        <v>7.3365134431916736</v>
      </c>
      <c r="F51" s="10">
        <f t="shared" si="1"/>
        <v>6.758465011286682</v>
      </c>
      <c r="G51" s="10">
        <f t="shared" si="1"/>
        <v>7.125</v>
      </c>
      <c r="H51" s="10">
        <f t="shared" si="1"/>
        <v>3.6252229299363057</v>
      </c>
      <c r="I51" s="10">
        <f t="shared" si="1"/>
        <v>6.0493656286043826</v>
      </c>
      <c r="J51" s="10">
        <f t="shared" si="1"/>
        <v>2.7295444156635686</v>
      </c>
      <c r="K51" s="10">
        <f t="shared" si="1"/>
        <v>3.6744426676700215</v>
      </c>
    </row>
    <row r="52" spans="1:12" x14ac:dyDescent="0.15">
      <c r="A52" s="16" t="s">
        <v>83</v>
      </c>
      <c r="B52" s="10">
        <f>(B18+B16)/B35</f>
        <v>5.71408658192248</v>
      </c>
      <c r="C52" s="10">
        <f t="shared" ref="C52:K52" si="2">(C18+C16)/C35</f>
        <v>2.3960017014036579</v>
      </c>
      <c r="D52" s="10">
        <f t="shared" si="2"/>
        <v>4.7897091722595082</v>
      </c>
      <c r="E52" s="10">
        <f t="shared" si="2"/>
        <v>9.6357328707718999</v>
      </c>
      <c r="F52" s="10">
        <f t="shared" si="2"/>
        <v>6.1730624529721592</v>
      </c>
      <c r="G52" s="10">
        <f t="shared" si="2"/>
        <v>12.215807174887892</v>
      </c>
      <c r="H52" s="10">
        <f t="shared" si="2"/>
        <v>3.1612738853503184</v>
      </c>
      <c r="I52" s="10">
        <f t="shared" si="2"/>
        <v>5.3513264129181088</v>
      </c>
      <c r="J52" s="10">
        <f t="shared" si="2"/>
        <v>2.5422824927624563</v>
      </c>
      <c r="K52" s="10">
        <f t="shared" si="2"/>
        <v>3.1289624682532216</v>
      </c>
    </row>
    <row r="54" spans="1:12" x14ac:dyDescent="0.15">
      <c r="A54" s="16" t="s">
        <v>112</v>
      </c>
      <c r="B54" s="35">
        <f>'Income statement'!B17/Balancesheet!B29</f>
        <v>0.65008578925559701</v>
      </c>
      <c r="C54" s="35">
        <f>'Income statement'!C17/Balancesheet!C29</f>
        <v>0.67978290366350069</v>
      </c>
      <c r="D54" s="35">
        <f>'Income statement'!D17/Balancesheet!D29</f>
        <v>0.7021644141855502</v>
      </c>
      <c r="E54" s="35">
        <f>'Income statement'!E17/Balancesheet!E29</f>
        <v>0.86415799306111551</v>
      </c>
      <c r="F54" s="35">
        <f>'Income statement'!F17/Balancesheet!F29</f>
        <v>0.88143244056575387</v>
      </c>
      <c r="G54" s="35">
        <f>'Income statement'!G17/Balancesheet!G29</f>
        <v>0.63055154490326304</v>
      </c>
      <c r="H54" s="35">
        <f>'Income statement'!H17/Balancesheet!H29</f>
        <v>0.57917404744538226</v>
      </c>
      <c r="I54" s="35">
        <f>'Income statement'!I17/Balancesheet!I29</f>
        <v>0.60909317219996828</v>
      </c>
      <c r="J54" s="35">
        <f>'Income statement'!J17/Balancesheet!J29</f>
        <v>0.65499490068476518</v>
      </c>
      <c r="K54" s="35">
        <f>'Income statement'!K17/Balancesheet!K29</f>
        <v>0.92688047711781885</v>
      </c>
    </row>
    <row r="55" spans="1:12" x14ac:dyDescent="0.15">
      <c r="B55" s="10">
        <f>AVERAGE(B54:K54)</f>
        <v>0.71783176830827156</v>
      </c>
    </row>
    <row r="57" spans="1:12" x14ac:dyDescent="0.15">
      <c r="A57" s="7" t="s">
        <v>44</v>
      </c>
      <c r="B57" s="8">
        <v>1398428</v>
      </c>
      <c r="C57" s="8">
        <v>10000</v>
      </c>
      <c r="D57" s="8">
        <v>1989000</v>
      </c>
      <c r="E57" s="8">
        <v>1985000</v>
      </c>
      <c r="F57" s="8">
        <v>1988000</v>
      </c>
      <c r="G57" s="8">
        <v>1991000</v>
      </c>
      <c r="H57" s="8">
        <v>5964000</v>
      </c>
      <c r="I57" s="8">
        <v>10946000</v>
      </c>
      <c r="J57" s="8">
        <v>9703000</v>
      </c>
      <c r="K57" s="8">
        <v>8459000</v>
      </c>
    </row>
    <row r="58" spans="1:12" x14ac:dyDescent="0.15">
      <c r="A58" s="7" t="s">
        <v>45</v>
      </c>
      <c r="B58" s="8">
        <v>340145</v>
      </c>
      <c r="C58" s="8">
        <v>345000</v>
      </c>
      <c r="D58" s="8">
        <v>145000</v>
      </c>
      <c r="E58" s="8">
        <v>33000</v>
      </c>
      <c r="F58" s="8">
        <v>65000</v>
      </c>
      <c r="G58" s="8">
        <v>89000</v>
      </c>
      <c r="H58" s="8">
        <v>404000</v>
      </c>
      <c r="I58" s="8">
        <v>447000</v>
      </c>
      <c r="J58" s="8">
        <v>465000</v>
      </c>
      <c r="K58" s="8">
        <v>1035000</v>
      </c>
    </row>
    <row r="59" spans="1:12" x14ac:dyDescent="0.15">
      <c r="A59" s="7" t="s">
        <v>46</v>
      </c>
      <c r="B59" s="8">
        <v>148783</v>
      </c>
      <c r="C59" s="8">
        <v>108000</v>
      </c>
      <c r="D59" s="8">
        <v>126000</v>
      </c>
      <c r="E59" s="8">
        <v>599000</v>
      </c>
      <c r="F59" s="8">
        <v>568000</v>
      </c>
      <c r="G59" s="8">
        <v>1247000</v>
      </c>
      <c r="H59" s="8">
        <v>1605000</v>
      </c>
      <c r="I59" s="8">
        <v>1847000</v>
      </c>
      <c r="J59" s="8">
        <v>2350000</v>
      </c>
      <c r="K59" s="8">
        <v>2625000</v>
      </c>
    </row>
    <row r="60" spans="1:12" x14ac:dyDescent="0.15">
      <c r="A60" s="7" t="s">
        <v>115</v>
      </c>
      <c r="B60" s="8">
        <f>B57+B58+B59</f>
        <v>1887356</v>
      </c>
      <c r="C60" s="8">
        <f t="shared" ref="C60:K60" si="3">C57+C58+C59</f>
        <v>463000</v>
      </c>
      <c r="D60" s="8">
        <f t="shared" si="3"/>
        <v>2260000</v>
      </c>
      <c r="E60" s="8">
        <f t="shared" si="3"/>
        <v>2617000</v>
      </c>
      <c r="F60" s="8">
        <f t="shared" si="3"/>
        <v>2621000</v>
      </c>
      <c r="G60" s="8">
        <f t="shared" si="3"/>
        <v>3327000</v>
      </c>
      <c r="H60" s="8">
        <f t="shared" si="3"/>
        <v>7973000</v>
      </c>
      <c r="I60" s="8">
        <f t="shared" si="3"/>
        <v>13240000</v>
      </c>
      <c r="J60" s="8">
        <f t="shared" si="3"/>
        <v>12518000</v>
      </c>
      <c r="K60" s="8">
        <f t="shared" si="3"/>
        <v>12119000</v>
      </c>
    </row>
    <row r="61" spans="1:12" x14ac:dyDescent="0.15">
      <c r="A61" s="7" t="s">
        <v>116</v>
      </c>
      <c r="B61" s="42">
        <f>B60/B29</f>
        <v>0.26208298201119568</v>
      </c>
      <c r="C61" s="42">
        <f t="shared" ref="C61:K61" si="4">C60/C29</f>
        <v>6.2822252374491183E-2</v>
      </c>
      <c r="D61" s="42">
        <f t="shared" si="4"/>
        <v>0.22965145818514379</v>
      </c>
      <c r="E61" s="42">
        <f t="shared" si="4"/>
        <v>0.23280846899742016</v>
      </c>
      <c r="F61" s="42">
        <f t="shared" si="4"/>
        <v>0.1971862774601264</v>
      </c>
      <c r="G61" s="42">
        <f t="shared" si="4"/>
        <v>0.19214553855038982</v>
      </c>
      <c r="H61" s="42">
        <f t="shared" si="4"/>
        <v>0.27692681740821784</v>
      </c>
      <c r="I61" s="42">
        <f t="shared" si="4"/>
        <v>0.29963563944146471</v>
      </c>
      <c r="J61" s="42">
        <f t="shared" si="4"/>
        <v>0.30396775290175321</v>
      </c>
      <c r="K61" s="42">
        <f t="shared" si="4"/>
        <v>0.18438108568646544</v>
      </c>
    </row>
    <row r="64" spans="1:12" x14ac:dyDescent="0.15">
      <c r="A64" s="39"/>
      <c r="B64" s="40"/>
      <c r="C64" s="40"/>
      <c r="D64" s="40"/>
      <c r="E64" s="41"/>
      <c r="F64" s="41"/>
      <c r="G64" s="41"/>
      <c r="H64" s="41"/>
      <c r="I64" s="41"/>
      <c r="J64" s="41"/>
      <c r="K64" s="41"/>
      <c r="L64" s="41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columnSort="1" ref="B11:K46">
    <sortCondition ref="B11:K11"/>
  </sortState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2864-1E72-824C-B26E-75D4B87E42D5}">
  <dimension ref="A4:K46"/>
  <sheetViews>
    <sheetView topLeftCell="A28" zoomScale="125" workbookViewId="0">
      <selection activeCell="C49" sqref="C49"/>
    </sheetView>
  </sheetViews>
  <sheetFormatPr baseColWidth="10" defaultRowHeight="13" x14ac:dyDescent="0.15"/>
  <cols>
    <col min="1" max="1" width="50" customWidth="1"/>
  </cols>
  <sheetData>
    <row r="4" spans="1:11" x14ac:dyDescent="0.15">
      <c r="A4" s="1" t="s">
        <v>0</v>
      </c>
    </row>
    <row r="5" spans="1:11" ht="20" x14ac:dyDescent="0.2">
      <c r="A5" s="2" t="s">
        <v>1</v>
      </c>
    </row>
    <row r="7" spans="1:11" ht="14" x14ac:dyDescent="0.15">
      <c r="A7" s="3" t="s">
        <v>2</v>
      </c>
    </row>
    <row r="10" spans="1:11" ht="14" x14ac:dyDescent="0.15">
      <c r="A10" s="4" t="s">
        <v>3</v>
      </c>
    </row>
    <row r="11" spans="1:11" x14ac:dyDescent="0.15">
      <c r="A11" s="5" t="s">
        <v>4</v>
      </c>
      <c r="B11" s="6">
        <v>2015</v>
      </c>
      <c r="C11" s="6">
        <v>2016</v>
      </c>
      <c r="D11" s="6">
        <v>2017</v>
      </c>
      <c r="E11" s="6">
        <v>2018</v>
      </c>
      <c r="F11" s="6">
        <v>2019</v>
      </c>
      <c r="G11" s="6">
        <v>2020</v>
      </c>
      <c r="H11" s="6">
        <v>2021</v>
      </c>
      <c r="I11" s="6">
        <v>2022</v>
      </c>
      <c r="J11" s="6">
        <v>2023</v>
      </c>
      <c r="K11" s="6">
        <v>2024</v>
      </c>
    </row>
    <row r="12" spans="1:11" x14ac:dyDescent="0.15">
      <c r="A12" s="5" t="s">
        <v>15</v>
      </c>
    </row>
    <row r="13" spans="1:11" x14ac:dyDescent="0.15">
      <c r="A13" s="5" t="s">
        <v>17</v>
      </c>
    </row>
    <row r="14" spans="1:11" x14ac:dyDescent="0.15">
      <c r="A14" s="5" t="s">
        <v>19</v>
      </c>
    </row>
    <row r="15" spans="1:11" x14ac:dyDescent="0.15">
      <c r="A15" s="5" t="s">
        <v>21</v>
      </c>
    </row>
    <row r="16" spans="1:11" x14ac:dyDescent="0.15">
      <c r="A16" s="7" t="s">
        <v>23</v>
      </c>
      <c r="B16" s="15">
        <f>Balancesheet!B16/Balancesheet!$B$29</f>
        <v>6.8966618564694937E-2</v>
      </c>
      <c r="C16" s="15">
        <f>Balancesheet!C16/Balancesheet!$C$29</f>
        <v>8.0868385345997287E-2</v>
      </c>
      <c r="D16" s="15">
        <f>Balancesheet!D16/Balancesheet!$D$29</f>
        <v>0.179453307590692</v>
      </c>
      <c r="E16" s="15">
        <f>Balancesheet!E16/Balancesheet!$E$29</f>
        <v>0.35601814785161462</v>
      </c>
      <c r="F16" s="15">
        <f>Balancesheet!F16/Balancesheet!$F$29</f>
        <v>5.8832380379175445E-2</v>
      </c>
      <c r="G16" s="15">
        <f>Balancesheet!G16/Balancesheet!$G$29</f>
        <v>0.62928097025700258</v>
      </c>
      <c r="H16" s="15">
        <f>Balancesheet!H16/Balancesheet!$H$29</f>
        <v>2.9418915633357648E-2</v>
      </c>
      <c r="I16" s="15">
        <f>Balancesheet!I16/Balancesheet!$I$29</f>
        <v>4.5035870278588727E-2</v>
      </c>
      <c r="J16" s="15">
        <f>Balancesheet!J16/Balancesheet!$J$29</f>
        <v>8.2293234908455151E-2</v>
      </c>
      <c r="K16" s="15">
        <f>Balancesheet!K16/Balancesheet!$K$29</f>
        <v>0.11075949367088607</v>
      </c>
    </row>
    <row r="17" spans="1:11" x14ac:dyDescent="0.15">
      <c r="A17" s="7" t="s">
        <v>24</v>
      </c>
      <c r="B17" s="15">
        <f>Balancesheet!B17/Balancesheet!$B$29</f>
        <v>0.57304181649930963</v>
      </c>
      <c r="C17" s="15">
        <f>Balancesheet!C17/Balancesheet!$C$29</f>
        <v>0.60257801899592944</v>
      </c>
      <c r="D17" s="15">
        <f>Balancesheet!D17/Balancesheet!$D$29</f>
        <v>0.51133014937506349</v>
      </c>
      <c r="E17" s="15">
        <f>Balancesheet!E17/Balancesheet!$E$29</f>
        <v>0.27630993683835958</v>
      </c>
      <c r="F17" s="15">
        <f>Balancesheet!F17/Balancesheet!$F$29</f>
        <v>0.49954860066205237</v>
      </c>
      <c r="G17" s="15">
        <f>Balancesheet!G17/Balancesheet!$G$29</f>
        <v>5.7753393011839443E-5</v>
      </c>
      <c r="H17" s="15">
        <f>Balancesheet!H17/Balancesheet!$H$29</f>
        <v>0.37213017957000449</v>
      </c>
      <c r="I17" s="15">
        <f>Balancesheet!I17/Balancesheet!$I$29</f>
        <v>0.43492429900196888</v>
      </c>
      <c r="J17" s="15">
        <f>Balancesheet!J17/Balancesheet!$J$29</f>
        <v>0.24056626681559906</v>
      </c>
      <c r="K17" s="15">
        <f>Balancesheet!K17/Balancesheet!$K$29</f>
        <v>0.28456669912366117</v>
      </c>
    </row>
    <row r="18" spans="1:11" x14ac:dyDescent="0.15">
      <c r="A18" s="7" t="s">
        <v>25</v>
      </c>
      <c r="B18" s="15">
        <f>Balancesheet!B18/Balancesheet!$B$29</f>
        <v>0.64200843506400451</v>
      </c>
      <c r="C18" s="15">
        <f>Balancesheet!C18/Balancesheet!$C$29</f>
        <v>0.68344640434192672</v>
      </c>
      <c r="D18" s="15">
        <f>Balancesheet!D18/Balancesheet!$D$29</f>
        <v>0.69078345696575549</v>
      </c>
      <c r="E18" s="15">
        <f>Balancesheet!E18/Balancesheet!$E$29</f>
        <v>0.63232808468997426</v>
      </c>
      <c r="F18" s="15">
        <f>Balancesheet!F18/Balancesheet!$F$29</f>
        <v>0.5583809810412278</v>
      </c>
      <c r="G18" s="15">
        <f>Balancesheet!G18/Balancesheet!$G$29</f>
        <v>0.62933872365001442</v>
      </c>
      <c r="H18" s="15">
        <f>Balancesheet!H18/Balancesheet!$H$29</f>
        <v>0.40154909520336218</v>
      </c>
      <c r="I18" s="15">
        <f>Balancesheet!I18/Balancesheet!$I$29</f>
        <v>0.47996016928055762</v>
      </c>
      <c r="J18" s="15">
        <f>Balancesheet!J18/Balancesheet!$J$29</f>
        <v>0.3228595017240542</v>
      </c>
      <c r="K18" s="15">
        <f>Balancesheet!K18/Balancesheet!$K$29</f>
        <v>0.39532619279454723</v>
      </c>
    </row>
    <row r="19" spans="1:11" x14ac:dyDescent="0.15">
      <c r="A19" s="7" t="s">
        <v>26</v>
      </c>
      <c r="B19" s="15">
        <f>Balancesheet!B19/Balancesheet!$B$29</f>
        <v>6.5770420286812167E-2</v>
      </c>
      <c r="C19" s="15">
        <f>Balancesheet!C19/Balancesheet!$C$29</f>
        <v>6.8521031207598365E-2</v>
      </c>
      <c r="D19" s="15">
        <f>Balancesheet!D19/Balancesheet!$D$29</f>
        <v>8.3934559495986175E-2</v>
      </c>
      <c r="E19" s="15">
        <f>Balancesheet!E19/Balancesheet!$E$29</f>
        <v>0.1125344720220621</v>
      </c>
      <c r="F19" s="15">
        <f>Balancesheet!F19/Balancesheet!$F$29</f>
        <v>0.10713210953957268</v>
      </c>
      <c r="G19" s="15">
        <f>Balancesheet!G19/Balancesheet!$G$29</f>
        <v>9.5697372220617957E-2</v>
      </c>
      <c r="H19" s="15">
        <f>Balancesheet!H19/Balancesheet!$H$29</f>
        <v>8.4366642353513252E-2</v>
      </c>
      <c r="I19" s="15">
        <f>Balancesheet!I19/Balancesheet!$I$29</f>
        <v>0.10523457125398873</v>
      </c>
      <c r="J19" s="15">
        <f>Balancesheet!J19/Balancesheet!$J$29</f>
        <v>9.2928949541061623E-2</v>
      </c>
      <c r="K19" s="15">
        <f>Balancesheet!K19/Balancesheet!$K$29</f>
        <v>0.15212694741966895</v>
      </c>
    </row>
    <row r="20" spans="1:11" x14ac:dyDescent="0.15">
      <c r="A20" s="7" t="s">
        <v>27</v>
      </c>
      <c r="B20" s="15">
        <f>Balancesheet!B20/Balancesheet!$B$29</f>
        <v>6.7055731633211907E-2</v>
      </c>
      <c r="C20" s="15">
        <f>Balancesheet!C20/Balancesheet!$C$29</f>
        <v>5.6716417910447764E-2</v>
      </c>
      <c r="D20" s="15">
        <f>Balancesheet!D20/Balancesheet!$D$29</f>
        <v>8.0682857433187691E-2</v>
      </c>
      <c r="E20" s="15">
        <f>Balancesheet!E20/Balancesheet!$E$29</f>
        <v>7.0812205319811403E-2</v>
      </c>
      <c r="F20" s="15">
        <f>Balancesheet!F20/Balancesheet!$F$29</f>
        <v>0.11849232621125488</v>
      </c>
      <c r="G20" s="15">
        <f>Balancesheet!G20/Balancesheet!$G$29</f>
        <v>5.654057175859082E-2</v>
      </c>
      <c r="H20" s="15">
        <f>Balancesheet!H20/Balancesheet!$H$29</f>
        <v>6.3422597339446357E-2</v>
      </c>
      <c r="I20" s="15">
        <f>Balancesheet!I20/Balancesheet!$I$29</f>
        <v>5.8953990992825944E-2</v>
      </c>
      <c r="J20" s="15">
        <f>Balancesheet!J20/Balancesheet!$J$29</f>
        <v>0.1252731776018649</v>
      </c>
      <c r="K20" s="15">
        <f>Balancesheet!K20/Balancesheet!$K$29</f>
        <v>8.0361489776046735E-2</v>
      </c>
    </row>
    <row r="21" spans="1:11" x14ac:dyDescent="0.15">
      <c r="A21" s="7" t="s">
        <v>29</v>
      </c>
      <c r="B21" s="15">
        <f>Balancesheet!B21/Balancesheet!$B$29</f>
        <v>9.7445374267778016E-3</v>
      </c>
      <c r="C21" s="15">
        <f>Balancesheet!C21/Balancesheet!$C$29</f>
        <v>1.2618724559023067E-2</v>
      </c>
      <c r="D21" s="15">
        <f>Balancesheet!D21/Balancesheet!$D$29</f>
        <v>1.1990651356569454E-2</v>
      </c>
      <c r="E21" s="15">
        <f>Balancesheet!E21/Balancesheet!$E$29</f>
        <v>7.6505648963615339E-3</v>
      </c>
      <c r="F21" s="15">
        <f>Balancesheet!F21/Balancesheet!$F$29</f>
        <v>1.0231718326813121E-2</v>
      </c>
      <c r="G21" s="15">
        <f>Balancesheet!G21/Balancesheet!$G$29</f>
        <v>9.0672827028587932E-3</v>
      </c>
      <c r="H21" s="15">
        <f>Balancesheet!H21/Balancesheet!$H$29</f>
        <v>8.3012052377479072E-3</v>
      </c>
      <c r="I21" s="15">
        <f>Balancesheet!I21/Balancesheet!$I$29</f>
        <v>8.2829791567655651E-3</v>
      </c>
      <c r="J21" s="15">
        <f>Balancesheet!J21/Balancesheet!$J$29</f>
        <v>1.9207420717789324E-2</v>
      </c>
      <c r="K21" s="15">
        <f>Balancesheet!K21/Balancesheet!$K$29</f>
        <v>4.6859785783836413E-2</v>
      </c>
    </row>
    <row r="22" spans="1:11" x14ac:dyDescent="0.15">
      <c r="A22" s="11" t="s">
        <v>30</v>
      </c>
      <c r="B22" s="15">
        <f>Balancesheet!B22/Balancesheet!$B$29</f>
        <v>0.79336273330289464</v>
      </c>
      <c r="C22" s="15">
        <f>Balancesheet!C22/Balancesheet!$C$29</f>
        <v>0.82130257801899598</v>
      </c>
      <c r="D22" s="15">
        <f>Balancesheet!D22/Balancesheet!$D$29</f>
        <v>0.86739152525149887</v>
      </c>
      <c r="E22" s="15">
        <f>Balancesheet!E22/Balancesheet!$E$29</f>
        <v>0.82332532692820926</v>
      </c>
      <c r="F22" s="15">
        <f>Balancesheet!F22/Balancesheet!$F$29</f>
        <v>0.79423713511886851</v>
      </c>
      <c r="G22" s="15">
        <f>Balancesheet!G22/Balancesheet!$G$29</f>
        <v>0.79064395033208201</v>
      </c>
      <c r="H22" s="15">
        <f>Balancesheet!H22/Balancesheet!$H$29</f>
        <v>0.55763954013406969</v>
      </c>
      <c r="I22" s="15">
        <f>Balancesheet!I22/Balancesheet!$I$29</f>
        <v>0.65243171068413786</v>
      </c>
      <c r="J22" s="15">
        <f>Balancesheet!J22/Balancesheet!$J$29</f>
        <v>0.56026904958477008</v>
      </c>
      <c r="K22" s="15">
        <f>Balancesheet!K22/Balancesheet!$K$29</f>
        <v>0.67467441577409937</v>
      </c>
    </row>
    <row r="23" spans="1:11" x14ac:dyDescent="0.15">
      <c r="A23" s="7" t="s">
        <v>31</v>
      </c>
      <c r="B23" s="15">
        <f>Balancesheet!B23/Balancesheet!$B$29</f>
        <v>0.16375458107404037</v>
      </c>
      <c r="C23" s="15">
        <f>Balancesheet!C23/Balancesheet!$C$29</f>
        <v>0.14925373134328357</v>
      </c>
      <c r="D23" s="15">
        <f>Balancesheet!D23/Balancesheet!$D$29</f>
        <v>0.12102428614978153</v>
      </c>
      <c r="E23" s="15">
        <f>Balancesheet!E23/Balancesheet!$E$29</f>
        <v>0.15452361889511609</v>
      </c>
      <c r="F23" s="15">
        <f>Balancesheet!F23/Balancesheet!$F$29</f>
        <v>0.16333132711405357</v>
      </c>
      <c r="G23" s="15">
        <f>Balancesheet!G23/Balancesheet!$G$29</f>
        <v>0.15506786023678892</v>
      </c>
      <c r="H23" s="15">
        <f>Balancesheet!H23/Balancesheet!$H$29</f>
        <v>0.12354555242957868</v>
      </c>
      <c r="I23" s="15">
        <f>Balancesheet!I23/Balancesheet!$I$29</f>
        <v>0.10593613506234865</v>
      </c>
      <c r="J23" s="15">
        <f>Balancesheet!J23/Balancesheet!$J$29</f>
        <v>0.15786023019765918</v>
      </c>
      <c r="K23" s="15">
        <f>Balancesheet!K23/Balancesheet!$K$29</f>
        <v>0.11293512658227849</v>
      </c>
    </row>
    <row r="24" spans="1:11" x14ac:dyDescent="0.15">
      <c r="A24" s="7" t="s">
        <v>32</v>
      </c>
      <c r="B24" s="15">
        <f>Balancesheet!B24/Balancesheet!$B$29</f>
        <v>8.6369006555421138E-2</v>
      </c>
      <c r="C24" s="15">
        <f>Balancesheet!C24/Balancesheet!$C$29</f>
        <v>8.6024423337856176E-2</v>
      </c>
      <c r="D24" s="15">
        <f>Balancesheet!D24/Balancesheet!$D$29</f>
        <v>6.8082511939843507E-2</v>
      </c>
      <c r="E24" s="15">
        <f>Balancesheet!E24/Balancesheet!$E$29</f>
        <v>6.5830442131482966E-2</v>
      </c>
      <c r="F24" s="15">
        <f>Balancesheet!F24/Balancesheet!$F$29</f>
        <v>5.7703882034306347E-2</v>
      </c>
      <c r="G24" s="15">
        <f>Balancesheet!G24/Balancesheet!$G$29</f>
        <v>5.8388680334969682E-2</v>
      </c>
      <c r="H24" s="15">
        <f>Balancesheet!H24/Balancesheet!$H$29</f>
        <v>4.8904171442464658E-2</v>
      </c>
      <c r="I24" s="15">
        <f>Balancesheet!I24/Balancesheet!$I$29</f>
        <v>4.3066965397062486E-2</v>
      </c>
      <c r="J24" s="15">
        <f>Balancesheet!J24/Balancesheet!$J$29</f>
        <v>6.5416929726579573E-2</v>
      </c>
      <c r="K24" s="15">
        <f>Balancesheet!K24/Balancesheet!$K$29</f>
        <v>5.3386684518013629E-2</v>
      </c>
    </row>
    <row r="25" spans="1:11" x14ac:dyDescent="0.15">
      <c r="A25" s="7" t="s">
        <v>33</v>
      </c>
      <c r="B25" s="15">
        <f>Balancesheet!B25/Balancesheet!$B$29</f>
        <v>7.7385574518619243E-2</v>
      </c>
      <c r="C25" s="15">
        <f>Balancesheet!C25/Balancesheet!$C$29</f>
        <v>6.3229308005427406E-2</v>
      </c>
      <c r="D25" s="15">
        <f>Balancesheet!D25/Balancesheet!$D$29</f>
        <v>5.2941774209938015E-2</v>
      </c>
      <c r="E25" s="15">
        <f>Balancesheet!E25/Balancesheet!$E$29</f>
        <v>8.8693176763633128E-2</v>
      </c>
      <c r="F25" s="15">
        <f>Balancesheet!F25/Balancesheet!$F$29</f>
        <v>0.10562744507974722</v>
      </c>
      <c r="G25" s="15">
        <f>Balancesheet!G25/Balancesheet!$G$29</f>
        <v>9.6679179901819234E-2</v>
      </c>
      <c r="H25" s="15">
        <f>Balancesheet!H25/Balancesheet!$H$29</f>
        <v>7.4641380987114023E-2</v>
      </c>
      <c r="I25" s="15">
        <f>Balancesheet!I25/Balancesheet!$I$29</f>
        <v>6.2869169665286176E-2</v>
      </c>
      <c r="J25" s="15">
        <f>Balancesheet!J25/Balancesheet!$J$29</f>
        <v>9.2443300471079598E-2</v>
      </c>
      <c r="K25" s="15">
        <f>Balancesheet!K25/Balancesheet!$K$29</f>
        <v>5.954844206426485E-2</v>
      </c>
    </row>
    <row r="26" spans="1:11" x14ac:dyDescent="0.15">
      <c r="A26" s="7" t="s">
        <v>34</v>
      </c>
      <c r="B26" s="15">
        <f>Balancesheet!B26/Balancesheet!$B$29</f>
        <v>0.11662964592283022</v>
      </c>
      <c r="C26" s="15">
        <f>Balancesheet!C26/Balancesheet!$C$29</f>
        <v>0.10637720488466756</v>
      </c>
      <c r="D26" s="15">
        <f>Balancesheet!D26/Balancesheet!$D$29</f>
        <v>7.3366527791891067E-2</v>
      </c>
      <c r="E26" s="15">
        <f>Balancesheet!E26/Balancesheet!$E$29</f>
        <v>5.9603238146072414E-2</v>
      </c>
      <c r="F26" s="15">
        <f>Balancesheet!F26/Balancesheet!$F$29</f>
        <v>4.987962684321396E-2</v>
      </c>
      <c r="G26" s="15">
        <f>Balancesheet!G26/Balancesheet!$G$29</f>
        <v>3.8521513138896908E-2</v>
      </c>
      <c r="H26" s="15">
        <f>Balancesheet!H26/Balancesheet!$H$29</f>
        <v>0.24070021881838075</v>
      </c>
      <c r="I26" s="15">
        <f>Balancesheet!I26/Balancesheet!$I$29</f>
        <v>0.15135673388100573</v>
      </c>
      <c r="J26" s="15">
        <f>Balancesheet!J26/Balancesheet!$J$29</f>
        <v>0.14686027876256616</v>
      </c>
      <c r="K26" s="15">
        <f>Balancesheet!K26/Balancesheet!$K$29</f>
        <v>8.4317185978578388E-2</v>
      </c>
    </row>
    <row r="27" spans="1:11" x14ac:dyDescent="0.15">
      <c r="A27" s="7" t="s">
        <v>35</v>
      </c>
      <c r="B27" s="15" t="e">
        <f>Balancesheet!B27/Balancesheet!$B$29</f>
        <v>#VALUE!</v>
      </c>
      <c r="C27" s="15" t="e">
        <f>Balancesheet!C27/Balancesheet!$C$29</f>
        <v>#VALUE!</v>
      </c>
      <c r="D27" s="15" t="e">
        <f>Balancesheet!D27/Balancesheet!$D$29</f>
        <v>#VALUE!</v>
      </c>
      <c r="E27" s="15" t="e">
        <f>Balancesheet!E27/Balancesheet!$E$29</f>
        <v>#VALUE!</v>
      </c>
      <c r="F27" s="15" t="e">
        <f>Balancesheet!F27/Balancesheet!$F$29</f>
        <v>#VALUE!</v>
      </c>
      <c r="G27" s="15">
        <f>Balancesheet!G27/Balancesheet!$G$29</f>
        <v>3.1648859370488017E-2</v>
      </c>
      <c r="H27" s="15">
        <f>Balancesheet!H27/Balancesheet!$H$29</f>
        <v>2.7994859504706333E-2</v>
      </c>
      <c r="I27" s="15">
        <f>Balancesheet!I27/Balancesheet!$I$29</f>
        <v>2.7655192703736394E-2</v>
      </c>
      <c r="J27" s="15">
        <f>Balancesheet!J27/Balancesheet!$J$29</f>
        <v>8.2463212082948864E-2</v>
      </c>
      <c r="K27" s="15">
        <f>Balancesheet!K27/Balancesheet!$K$29</f>
        <v>9.2517648490749754E-2</v>
      </c>
    </row>
    <row r="28" spans="1:11" x14ac:dyDescent="0.15">
      <c r="A28" s="7" t="s">
        <v>36</v>
      </c>
      <c r="B28" s="15">
        <f>Balancesheet!B28/Balancesheet!$B$29</f>
        <v>1.2622046255655869E-2</v>
      </c>
      <c r="C28" s="15">
        <f>Balancesheet!C28/Balancesheet!$C$29</f>
        <v>9.0909090909090905E-3</v>
      </c>
      <c r="D28" s="15">
        <f>Balancesheet!D28/Balancesheet!$D$29</f>
        <v>6.3001727466720859E-3</v>
      </c>
      <c r="E28" s="15">
        <f>Balancesheet!E28/Balancesheet!$E$29</f>
        <v>2.8378258162085224E-2</v>
      </c>
      <c r="F28" s="15">
        <f>Balancesheet!F28/Balancesheet!$F$29</f>
        <v>5.0255792958170328E-2</v>
      </c>
      <c r="G28" s="15">
        <f>Balancesheet!G28/Balancesheet!$G$29</f>
        <v>4.2506497256713835E-2</v>
      </c>
      <c r="H28" s="15">
        <f>Balancesheet!H28/Balancesheet!$H$29</f>
        <v>9.9024000555729227E-2</v>
      </c>
      <c r="I28" s="15">
        <f>Balancesheet!I28/Balancesheet!$I$29</f>
        <v>5.0874691651390677E-2</v>
      </c>
      <c r="J28" s="15">
        <f>Balancesheet!J28/Balancesheet!$J$29</f>
        <v>2.8726142489437133E-2</v>
      </c>
      <c r="K28" s="15">
        <f>Balancesheet!K28/Balancesheet!$K$29</f>
        <v>8.8942307692307696E-2</v>
      </c>
    </row>
    <row r="29" spans="1:11" x14ac:dyDescent="0.15">
      <c r="A29" s="11" t="s">
        <v>37</v>
      </c>
      <c r="B29" s="15">
        <f>Balancesheet!B29/Balancesheet!$B$29</f>
        <v>1</v>
      </c>
      <c r="C29" s="15">
        <f>Balancesheet!C29/Balancesheet!$C$29</f>
        <v>1</v>
      </c>
      <c r="D29" s="15">
        <f>Balancesheet!D29/Balancesheet!$D$29</f>
        <v>1</v>
      </c>
      <c r="E29" s="15">
        <f>Balancesheet!E29/Balancesheet!$E$29</f>
        <v>1</v>
      </c>
      <c r="F29" s="15">
        <f>Balancesheet!F29/Balancesheet!$F$29</f>
        <v>1</v>
      </c>
      <c r="G29" s="15">
        <f>Balancesheet!G29/Balancesheet!$G$29</f>
        <v>1</v>
      </c>
      <c r="H29" s="15">
        <f>Balancesheet!H29/Balancesheet!$H$29</f>
        <v>1</v>
      </c>
      <c r="I29" s="15">
        <f>Balancesheet!I29/Balancesheet!$I$29</f>
        <v>1</v>
      </c>
      <c r="J29" s="15">
        <f>Balancesheet!J29/Balancesheet!$J$29</f>
        <v>1</v>
      </c>
      <c r="K29" s="15">
        <f>Balancesheet!K29/Balancesheet!$K$29</f>
        <v>1</v>
      </c>
    </row>
    <row r="30" spans="1:11" x14ac:dyDescent="0.15">
      <c r="A30" s="7" t="s">
        <v>38</v>
      </c>
      <c r="B30" s="15">
        <f>Balancesheet!B30/Balancesheet!$B$29</f>
        <v>7.9611957061491656E-2</v>
      </c>
      <c r="C30" s="15">
        <f>Balancesheet!C30/Balancesheet!$C$29</f>
        <v>7.9647218453188603E-2</v>
      </c>
      <c r="D30" s="15">
        <f>Balancesheet!D30/Balancesheet!$D$29</f>
        <v>8.7491108627172035E-2</v>
      </c>
      <c r="E30" s="15">
        <f>Balancesheet!E30/Balancesheet!$E$29</f>
        <v>8.9671737389911924E-2</v>
      </c>
      <c r="F30" s="15">
        <f>Balancesheet!F30/Balancesheet!$F$29</f>
        <v>7.9070117363827866E-2</v>
      </c>
      <c r="G30" s="15">
        <f>Balancesheet!G30/Balancesheet!$G$29</f>
        <v>7.7043026277793816E-2</v>
      </c>
      <c r="H30" s="15">
        <f>Balancesheet!H30/Balancesheet!$H$29</f>
        <v>7.3911986384634087E-2</v>
      </c>
      <c r="I30" s="15">
        <f>Balancesheet!I30/Balancesheet!$I$29</f>
        <v>7.2238441170480006E-2</v>
      </c>
      <c r="J30" s="15">
        <f>Balancesheet!J30/Balancesheet!$J$29</f>
        <v>7.0880481763877429E-2</v>
      </c>
      <c r="K30" s="15">
        <f>Balancesheet!K30/Balancesheet!$K$29</f>
        <v>0.11404576436222005</v>
      </c>
    </row>
    <row r="31" spans="1:11" x14ac:dyDescent="0.15">
      <c r="A31" s="7" t="s">
        <v>39</v>
      </c>
      <c r="B31" s="15">
        <f>Balancesheet!B31/Balancesheet!$B$29</f>
        <v>4.0717680307408258E-2</v>
      </c>
      <c r="C31" s="15">
        <f>Balancesheet!C31/Balancesheet!$C$29</f>
        <v>4.016282225237449E-2</v>
      </c>
      <c r="D31" s="15">
        <f>Balancesheet!D31/Balancesheet!$D$29</f>
        <v>4.9283609389289704E-2</v>
      </c>
      <c r="E31" s="15">
        <f>Balancesheet!E31/Balancesheet!$E$29</f>
        <v>5.302019393292412E-2</v>
      </c>
      <c r="F31" s="15">
        <f>Balancesheet!F31/Balancesheet!$F$29</f>
        <v>3.8444176948540479E-2</v>
      </c>
      <c r="G31" s="15">
        <f>Balancesheet!G31/Balancesheet!$G$29</f>
        <v>3.9676580999133702E-2</v>
      </c>
      <c r="H31" s="15">
        <f>Balancesheet!H31/Balancesheet!$H$29</f>
        <v>4.1714424646590947E-2</v>
      </c>
      <c r="I31" s="15">
        <f>Balancesheet!I31/Balancesheet!$I$29</f>
        <v>4.0351234525991805E-2</v>
      </c>
      <c r="J31" s="15">
        <f>Balancesheet!J31/Balancesheet!$J$29</f>
        <v>2.8968967024428149E-2</v>
      </c>
      <c r="K31" s="15">
        <f>Balancesheet!K31/Balancesheet!$K$29</f>
        <v>4.1063169425511199E-2</v>
      </c>
    </row>
    <row r="32" spans="1:11" x14ac:dyDescent="0.15">
      <c r="A32" s="7" t="s">
        <v>40</v>
      </c>
      <c r="B32" s="15">
        <f>Balancesheet!B32/Balancesheet!$B$29</f>
        <v>3.8894276754083391E-2</v>
      </c>
      <c r="C32" s="15">
        <f>Balancesheet!C32/Balancesheet!$C$29</f>
        <v>3.9484396200814113E-2</v>
      </c>
      <c r="D32" s="15">
        <f>Balancesheet!D32/Balancesheet!$D$29</f>
        <v>3.8207499237882331E-2</v>
      </c>
      <c r="E32" s="15">
        <f>Balancesheet!E32/Balancesheet!$E$29</f>
        <v>3.665154345698781E-2</v>
      </c>
      <c r="F32" s="15">
        <f>Balancesheet!F32/Balancesheet!$F$29</f>
        <v>4.0625940415287394E-2</v>
      </c>
      <c r="G32" s="15">
        <f>Balancesheet!G32/Balancesheet!$G$29</f>
        <v>3.7366445278660121E-2</v>
      </c>
      <c r="H32" s="15">
        <f>Balancesheet!H32/Balancesheet!$H$29</f>
        <v>3.219756173804314E-2</v>
      </c>
      <c r="I32" s="15">
        <f>Balancesheet!I32/Balancesheet!$I$29</f>
        <v>3.18872066444882E-2</v>
      </c>
      <c r="J32" s="15">
        <f>Balancesheet!J32/Balancesheet!$J$29</f>
        <v>4.1911514739449277E-2</v>
      </c>
      <c r="K32" s="15">
        <f>Balancesheet!K32/Balancesheet!$K$29</f>
        <v>7.2982594936708861E-2</v>
      </c>
    </row>
    <row r="33" spans="1:11" x14ac:dyDescent="0.15">
      <c r="A33" s="7" t="s">
        <v>41</v>
      </c>
      <c r="B33" s="15" t="e">
        <f>Balancesheet!B33/Balancesheet!$B$29</f>
        <v>#VALUE!</v>
      </c>
      <c r="C33" s="15">
        <f>Balancesheet!C33/Balancesheet!$C$29</f>
        <v>0.19172320217096336</v>
      </c>
      <c r="D33" s="15">
        <f>Balancesheet!D33/Balancesheet!$D$29</f>
        <v>8.0886088812112594E-2</v>
      </c>
      <c r="E33" s="15">
        <f>Balancesheet!E33/Balancesheet!$E$29</f>
        <v>1.3344008540165466E-3</v>
      </c>
      <c r="F33" s="15" t="e">
        <f>Balancesheet!F33/Balancesheet!$F$29</f>
        <v>#VALUE!</v>
      </c>
      <c r="G33" s="15" t="e">
        <f>Balancesheet!G33/Balancesheet!$G$29</f>
        <v>#VALUE!</v>
      </c>
      <c r="H33" s="15">
        <f>Balancesheet!H33/Balancesheet!$H$29</f>
        <v>3.4698343232260079E-2</v>
      </c>
      <c r="I33" s="15" t="e">
        <f>Balancesheet!I33/Balancesheet!$I$29</f>
        <v>#VALUE!</v>
      </c>
      <c r="J33" s="15">
        <f>Balancesheet!J33/Balancesheet!$J$29</f>
        <v>3.0353066873876938E-2</v>
      </c>
      <c r="K33" s="15">
        <f>Balancesheet!K33/Balancesheet!$K$29</f>
        <v>1.9017770204479065E-2</v>
      </c>
    </row>
    <row r="34" spans="1:11" x14ac:dyDescent="0.15">
      <c r="A34" s="7" t="s">
        <v>42</v>
      </c>
      <c r="B34" s="15">
        <f>Balancesheet!B34/Balancesheet!$B$29</f>
        <v>4.4813013305249783E-2</v>
      </c>
      <c r="C34" s="15">
        <f>Balancesheet!C34/Balancesheet!$C$29</f>
        <v>4.762550881953867E-2</v>
      </c>
      <c r="D34" s="15">
        <f>Balancesheet!D34/Balancesheet!$D$29</f>
        <v>1.3311655319581343E-2</v>
      </c>
      <c r="E34" s="15">
        <f>Balancesheet!E34/Balancesheet!$E$29</f>
        <v>1.1564807401476737E-2</v>
      </c>
      <c r="F34" s="15">
        <f>Balancesheet!F34/Balancesheet!$F$29</f>
        <v>2.0914835991573878E-2</v>
      </c>
      <c r="G34" s="15">
        <f>Balancesheet!G34/Balancesheet!$G$29</f>
        <v>2.5989026855327751E-2</v>
      </c>
      <c r="H34" s="15">
        <f>Balancesheet!H34/Balancesheet!$H$29</f>
        <v>2.7716994894237783E-2</v>
      </c>
      <c r="I34" s="15">
        <f>Balancesheet!I34/Balancesheet!$I$29</f>
        <v>2.5867336546948196E-2</v>
      </c>
      <c r="J34" s="15">
        <f>Balancesheet!J34/Balancesheet!$J$29</f>
        <v>5.813219367684911E-2</v>
      </c>
      <c r="K34" s="15">
        <f>Balancesheet!K34/Balancesheet!$K$29</f>
        <v>2.8678797468354431E-2</v>
      </c>
    </row>
    <row r="35" spans="1:11" x14ac:dyDescent="0.15">
      <c r="A35" s="11" t="s">
        <v>43</v>
      </c>
      <c r="B35" s="15">
        <f>Balancesheet!B35/Balancesheet!$B$29</f>
        <v>0.12442497036674142</v>
      </c>
      <c r="C35" s="15">
        <f>Balancesheet!C35/Balancesheet!$C$29</f>
        <v>0.31899592944369065</v>
      </c>
      <c r="D35" s="15">
        <f>Balancesheet!D35/Balancesheet!$D$29</f>
        <v>0.18168885275886598</v>
      </c>
      <c r="E35" s="15">
        <f>Balancesheet!E35/Balancesheet!$E$29</f>
        <v>0.10257094564540521</v>
      </c>
      <c r="F35" s="15">
        <f>Balancesheet!F35/Balancesheet!$F$29</f>
        <v>9.9984953355401751E-2</v>
      </c>
      <c r="G35" s="15">
        <f>Balancesheet!G35/Balancesheet!$G$29</f>
        <v>0.10303205313312157</v>
      </c>
      <c r="H35" s="15">
        <f>Balancesheet!H35/Balancesheet!$H$29</f>
        <v>0.13632732451113194</v>
      </c>
      <c r="I35" s="15">
        <f>Balancesheet!I35/Balancesheet!$I$29</f>
        <v>9.8105777717428205E-2</v>
      </c>
      <c r="J35" s="15">
        <f>Balancesheet!J35/Balancesheet!$J$29</f>
        <v>0.15936574231460346</v>
      </c>
      <c r="K35" s="15">
        <f>Balancesheet!K35/Balancesheet!$K$29</f>
        <v>0.16174233203505356</v>
      </c>
    </row>
    <row r="36" spans="1:11" x14ac:dyDescent="0.15">
      <c r="A36" s="7" t="s">
        <v>44</v>
      </c>
      <c r="B36" s="15">
        <f>Balancesheet!B36/Balancesheet!$B$29</f>
        <v>0.19418921516023066</v>
      </c>
      <c r="C36" s="15">
        <f>Balancesheet!C36/Balancesheet!$C$29</f>
        <v>1.3568521031207597E-3</v>
      </c>
      <c r="D36" s="15">
        <f>Balancesheet!D36/Balancesheet!$D$29</f>
        <v>0.20211360634081901</v>
      </c>
      <c r="E36" s="15">
        <f>Balancesheet!E36/Balancesheet!$E$29</f>
        <v>0.17658571301485632</v>
      </c>
      <c r="F36" s="15">
        <f>Balancesheet!F36/Balancesheet!$F$29</f>
        <v>0.14956364730665062</v>
      </c>
      <c r="G36" s="15">
        <f>Balancesheet!G36/Balancesheet!$G$29</f>
        <v>0.11498700548657234</v>
      </c>
      <c r="H36" s="15">
        <f>Balancesheet!H36/Balancesheet!$H$29</f>
        <v>0.20714806710430342</v>
      </c>
      <c r="I36" s="15">
        <f>Balancesheet!I36/Balancesheet!$I$29</f>
        <v>0.24771991762283024</v>
      </c>
      <c r="J36" s="15">
        <f>Balancesheet!J36/Balancesheet!$J$29</f>
        <v>0.23561264630178233</v>
      </c>
      <c r="K36" s="15">
        <f>Balancesheet!K36/Balancesheet!$K$29</f>
        <v>0.12869705452775074</v>
      </c>
    </row>
    <row r="37" spans="1:11" x14ac:dyDescent="0.15">
      <c r="A37" s="7" t="s">
        <v>45</v>
      </c>
      <c r="B37" s="15">
        <f>Balancesheet!B37/Balancesheet!$B$29</f>
        <v>4.7233386767625264E-2</v>
      </c>
      <c r="C37" s="15">
        <f>Balancesheet!C37/Balancesheet!$C$29</f>
        <v>4.6811397557666216E-2</v>
      </c>
      <c r="D37" s="15">
        <f>Balancesheet!D37/Balancesheet!$D$29</f>
        <v>1.4734274972055685E-2</v>
      </c>
      <c r="E37" s="15">
        <f>Balancesheet!E37/Balancesheet!$E$29</f>
        <v>2.9356818788364024E-3</v>
      </c>
      <c r="F37" s="15">
        <f>Balancesheet!F37/Balancesheet!$F$29</f>
        <v>4.8901594944327411E-3</v>
      </c>
      <c r="G37" s="15">
        <f>Balancesheet!G37/Balancesheet!$G$29</f>
        <v>5.1400519780537106E-3</v>
      </c>
      <c r="H37" s="15">
        <f>Balancesheet!H37/Balancesheet!$H$29</f>
        <v>1.4032162828661734E-2</v>
      </c>
      <c r="I37" s="15">
        <f>Balancesheet!I37/Balancesheet!$I$29</f>
        <v>1.0116097494738272E-2</v>
      </c>
      <c r="J37" s="15">
        <f>Balancesheet!J37/Balancesheet!$J$29</f>
        <v>1.129134087708222E-2</v>
      </c>
      <c r="K37" s="15">
        <f>Balancesheet!K37/Balancesheet!$K$29</f>
        <v>1.5746713729308665E-2</v>
      </c>
    </row>
    <row r="38" spans="1:11" x14ac:dyDescent="0.15">
      <c r="A38" s="7" t="s">
        <v>46</v>
      </c>
      <c r="B38" s="15">
        <f>Balancesheet!B38/Balancesheet!$B$29</f>
        <v>2.066038008333972E-2</v>
      </c>
      <c r="C38" s="15">
        <f>Balancesheet!C38/Balancesheet!$C$29</f>
        <v>1.4654002713704206E-2</v>
      </c>
      <c r="D38" s="15">
        <f>Balancesheet!D38/Balancesheet!$D$29</f>
        <v>1.2803576872269079E-2</v>
      </c>
      <c r="E38" s="15">
        <f>Balancesheet!E38/Balancesheet!$E$29</f>
        <v>5.3287074103727426E-2</v>
      </c>
      <c r="F38" s="15">
        <f>Balancesheet!F38/Balancesheet!$F$29</f>
        <v>4.273247065904303E-2</v>
      </c>
      <c r="G38" s="15">
        <f>Balancesheet!G38/Balancesheet!$G$29</f>
        <v>7.2018481085763794E-2</v>
      </c>
      <c r="H38" s="15">
        <f>Balancesheet!H38/Balancesheet!$H$29</f>
        <v>5.5746587475252685E-2</v>
      </c>
      <c r="I38" s="15">
        <f>Balancesheet!I38/Balancesheet!$I$29</f>
        <v>4.1799624323896167E-2</v>
      </c>
      <c r="J38" s="15">
        <f>Balancesheet!J38/Balancesheet!$J$29</f>
        <v>5.706376572288864E-2</v>
      </c>
      <c r="K38" s="15">
        <f>Balancesheet!K38/Balancesheet!$K$29</f>
        <v>3.9937317429406038E-2</v>
      </c>
    </row>
    <row r="39" spans="1:11" x14ac:dyDescent="0.15">
      <c r="A39" s="11" t="s">
        <v>47</v>
      </c>
      <c r="B39" s="15">
        <f>Balancesheet!B39/Balancesheet!$B$29</f>
        <v>0.38650795237793706</v>
      </c>
      <c r="C39" s="15">
        <f>Balancesheet!C39/Balancesheet!$C$29</f>
        <v>0.38181818181818183</v>
      </c>
      <c r="D39" s="15">
        <f>Balancesheet!D39/Balancesheet!$D$29</f>
        <v>0.41134031094400975</v>
      </c>
      <c r="E39" s="15">
        <f>Balancesheet!E39/Balancesheet!$E$29</f>
        <v>0.33537941464282539</v>
      </c>
      <c r="F39" s="15">
        <f>Balancesheet!F39/Balancesheet!$F$29</f>
        <v>0.29717123081552815</v>
      </c>
      <c r="G39" s="15">
        <f>Balancesheet!G39/Balancesheet!$G$29</f>
        <v>0.29517759168351143</v>
      </c>
      <c r="H39" s="15">
        <f>Balancesheet!H39/Balancesheet!$H$29</f>
        <v>0.41325414191934978</v>
      </c>
      <c r="I39" s="15">
        <f>Balancesheet!I39/Balancesheet!$I$29</f>
        <v>0.39774141715889288</v>
      </c>
      <c r="J39" s="15">
        <f>Balancesheet!J39/Balancesheet!$J$29</f>
        <v>0.46333349521635664</v>
      </c>
      <c r="K39" s="15">
        <f>Balancesheet!K39/Balancesheet!$K$29</f>
        <v>0.346123417721519</v>
      </c>
    </row>
    <row r="40" spans="1:11" x14ac:dyDescent="0.15">
      <c r="A40" s="7" t="s">
        <v>48</v>
      </c>
      <c r="B40" s="15">
        <f>Balancesheet!B40/Balancesheet!$B$29</f>
        <v>1.0470232877975407E-4</v>
      </c>
      <c r="C40" s="15">
        <f>Balancesheet!C40/Balancesheet!$C$29</f>
        <v>1.3568521031207599E-4</v>
      </c>
      <c r="D40" s="15">
        <f>Balancesheet!D40/Balancesheet!$D$29</f>
        <v>1.01615689462453E-4</v>
      </c>
      <c r="E40" s="15">
        <f>Balancesheet!E40/Balancesheet!$E$29</f>
        <v>8.8960056934436443E-5</v>
      </c>
      <c r="F40" s="15">
        <f>Balancesheet!F40/Balancesheet!$F$29</f>
        <v>7.5233222991272951E-5</v>
      </c>
      <c r="G40" s="15">
        <f>Balancesheet!G40/Balancesheet!$G$29</f>
        <v>5.7753393011839443E-5</v>
      </c>
      <c r="H40" s="15">
        <f>Balancesheet!H40/Balancesheet!$H$29</f>
        <v>3.473307630856865E-5</v>
      </c>
      <c r="I40" s="15">
        <f>Balancesheet!I40/Balancesheet!$I$29</f>
        <v>6.7893271776766926E-5</v>
      </c>
      <c r="J40" s="15">
        <f>Balancesheet!J40/Balancesheet!$J$29</f>
        <v>4.8564906998203096E-5</v>
      </c>
      <c r="K40" s="15">
        <f>Balancesheet!K40/Balancesheet!$K$29</f>
        <v>3.0428432327166505E-5</v>
      </c>
    </row>
    <row r="41" spans="1:11" x14ac:dyDescent="0.15">
      <c r="A41" s="7" t="s">
        <v>49</v>
      </c>
      <c r="B41" s="15">
        <f>Balancesheet!B41/Balancesheet!$B$29</f>
        <v>0.53532773217533114</v>
      </c>
      <c r="C41" s="15">
        <f>Balancesheet!C41/Balancesheet!$C$29</f>
        <v>0.56580732700135683</v>
      </c>
      <c r="D41" s="15">
        <f>Balancesheet!D41/Balancesheet!$D$29</f>
        <v>0.47840666598922876</v>
      </c>
      <c r="E41" s="15">
        <f>Balancesheet!E41/Balancesheet!$E$29</f>
        <v>0.4760252646561694</v>
      </c>
      <c r="F41" s="15">
        <f>Balancesheet!F41/Balancesheet!$F$29</f>
        <v>0.45523623232019261</v>
      </c>
      <c r="G41" s="15">
        <f>Balancesheet!G41/Balancesheet!$G$29</f>
        <v>0.40687265376840892</v>
      </c>
      <c r="H41" s="15">
        <f>Balancesheet!H41/Balancesheet!$H$29</f>
        <v>0.30290715848702721</v>
      </c>
      <c r="I41" s="15">
        <f>Balancesheet!I41/Balancesheet!$I$29</f>
        <v>0.23502387580057482</v>
      </c>
      <c r="J41" s="15">
        <f>Balancesheet!J41/Balancesheet!$J$29</f>
        <v>0.29068525083774466</v>
      </c>
      <c r="K41" s="15">
        <f>Balancesheet!K41/Balancesheet!$K$29</f>
        <v>0.19979308666017526</v>
      </c>
    </row>
    <row r="42" spans="1:11" x14ac:dyDescent="0.15">
      <c r="A42" s="7" t="s">
        <v>50</v>
      </c>
      <c r="B42" s="15">
        <f>Balancesheet!B42/Balancesheet!$B$29</f>
        <v>0.54835095220796937</v>
      </c>
      <c r="C42" s="15">
        <f>Balancesheet!C42/Balancesheet!$C$29</f>
        <v>0.59023066485753051</v>
      </c>
      <c r="D42" s="15">
        <f>Balancesheet!D42/Balancesheet!$D$29</f>
        <v>0.62066863123666294</v>
      </c>
      <c r="E42" s="15">
        <f>Balancesheet!E42/Balancesheet!$E$29</f>
        <v>0.78169202028289297</v>
      </c>
      <c r="F42" s="15">
        <f>Balancesheet!F42/Balancesheet!$F$29</f>
        <v>0.94530544688534457</v>
      </c>
      <c r="G42" s="15">
        <f>Balancesheet!G42/Balancesheet!$G$29</f>
        <v>0.86462604678024835</v>
      </c>
      <c r="H42" s="15">
        <f>Balancesheet!H42/Balancesheet!$H$29</f>
        <v>0.65673300684241598</v>
      </c>
      <c r="I42" s="15">
        <f>Balancesheet!I42/Balancesheet!$I$29</f>
        <v>0.3674157557652703</v>
      </c>
      <c r="J42" s="15">
        <f>Balancesheet!J42/Balancesheet!$J$29</f>
        <v>0.24697683453936187</v>
      </c>
      <c r="K42" s="15">
        <f>Balancesheet!K42/Balancesheet!$K$29</f>
        <v>0.4536422833495618</v>
      </c>
    </row>
    <row r="43" spans="1:11" x14ac:dyDescent="0.15">
      <c r="A43" s="7" t="s">
        <v>51</v>
      </c>
      <c r="B43" s="15">
        <f>Balancesheet!B43/Balancesheet!$B$29</f>
        <v>1.0892374893214734E-3</v>
      </c>
      <c r="C43" s="15">
        <f>Balancesheet!C43/Balancesheet!$C$29</f>
        <v>-5.4274084124830398E-4</v>
      </c>
      <c r="D43" s="15">
        <f>Balancesheet!D43/Balancesheet!$D$29</f>
        <v>-1.625851031399248E-3</v>
      </c>
      <c r="E43" s="15">
        <f>Balancesheet!E43/Balancesheet!$E$29</f>
        <v>-1.6012810248198558E-3</v>
      </c>
      <c r="F43" s="15">
        <f>Balancesheet!F43/Balancesheet!$F$29</f>
        <v>-9.0279867589527531E-4</v>
      </c>
      <c r="G43" s="15">
        <f>Balancesheet!G43/Balancesheet!$G$29</f>
        <v>5.7753393011839443E-5</v>
      </c>
      <c r="H43" s="15">
        <f>Balancesheet!H43/Balancesheet!$H$29</f>
        <v>6.599284498628044E-4</v>
      </c>
      <c r="I43" s="15">
        <f>Balancesheet!I43/Balancesheet!$I$29</f>
        <v>-2.4894199651481205E-4</v>
      </c>
      <c r="J43" s="15">
        <f>Balancesheet!J43/Balancesheet!$J$29</f>
        <v>-1.0441455004613666E-3</v>
      </c>
      <c r="K43" s="15">
        <f>Balancesheet!K43/Balancesheet!$K$29</f>
        <v>4.1078383641674783E-4</v>
      </c>
    </row>
    <row r="44" spans="1:11" x14ac:dyDescent="0.15">
      <c r="A44" s="7" t="s">
        <v>52</v>
      </c>
      <c r="B44" s="15">
        <f>Balancesheet!B44/Balancesheet!$B$29</f>
        <v>0.47138057657933879</v>
      </c>
      <c r="C44" s="15">
        <f>Balancesheet!C44/Balancesheet!$C$29</f>
        <v>0.54925373134328359</v>
      </c>
      <c r="D44" s="15">
        <f>Balancesheet!D44/Balancesheet!$D$29</f>
        <v>0.51204145920130073</v>
      </c>
      <c r="E44" s="15">
        <f>Balancesheet!E44/Balancesheet!$E$29</f>
        <v>0.59158437861400226</v>
      </c>
      <c r="F44" s="15">
        <f>Balancesheet!F44/Balancesheet!$F$29</f>
        <v>0.69688534456816131</v>
      </c>
      <c r="G44" s="15">
        <f>Balancesheet!G44/Balancesheet!$G$29</f>
        <v>0.56679179901819232</v>
      </c>
      <c r="H44" s="15">
        <f>Balancesheet!H44/Balancesheet!$H$29</f>
        <v>0.37358896877496439</v>
      </c>
      <c r="I44" s="15" t="e">
        <f>Balancesheet!I44/Balancesheet!$I$29</f>
        <v>#VALUE!</v>
      </c>
      <c r="J44" s="15" t="e">
        <f>Balancesheet!J44/Balancesheet!$J$29</f>
        <v>#VALUE!</v>
      </c>
      <c r="K44" s="15" t="e">
        <f>Balancesheet!K44/Balancesheet!$K$29</f>
        <v>#VALUE!</v>
      </c>
    </row>
    <row r="45" spans="1:11" x14ac:dyDescent="0.15">
      <c r="A45" s="11" t="s">
        <v>53</v>
      </c>
      <c r="B45" s="15">
        <f>Balancesheet!B45/Balancesheet!$B$29</f>
        <v>0.61349204762206289</v>
      </c>
      <c r="C45" s="15">
        <f>Balancesheet!C45/Balancesheet!$C$29</f>
        <v>0.61818181818181817</v>
      </c>
      <c r="D45" s="15">
        <f>Balancesheet!D45/Balancesheet!$D$29</f>
        <v>0.5886596890559902</v>
      </c>
      <c r="E45" s="15">
        <f>Balancesheet!E45/Balancesheet!$E$29</f>
        <v>0.66462058535717461</v>
      </c>
      <c r="F45" s="15">
        <f>Balancesheet!F45/Balancesheet!$F$29</f>
        <v>0.7028287691844719</v>
      </c>
      <c r="G45" s="15">
        <f>Balancesheet!G45/Balancesheet!$G$29</f>
        <v>0.70482240831648857</v>
      </c>
      <c r="H45" s="15">
        <f>Balancesheet!H45/Balancesheet!$H$29</f>
        <v>0.58674585808065016</v>
      </c>
      <c r="I45" s="15">
        <f>Balancesheet!I45/Balancesheet!$I$29</f>
        <v>0.60225858284110712</v>
      </c>
      <c r="J45" s="15">
        <f>Balancesheet!J45/Balancesheet!$J$29</f>
        <v>0.53666650478364331</v>
      </c>
      <c r="K45" s="15">
        <f>Balancesheet!K45/Balancesheet!$K$29</f>
        <v>0.653876582278481</v>
      </c>
    </row>
    <row r="46" spans="1:11" x14ac:dyDescent="0.15">
      <c r="A46" s="11" t="s">
        <v>54</v>
      </c>
      <c r="B46" s="15">
        <f>Balancesheet!B46/Balancesheet!$B$29</f>
        <v>1</v>
      </c>
      <c r="C46" s="15">
        <f>Balancesheet!C46/Balancesheet!$C$29</f>
        <v>1</v>
      </c>
      <c r="D46" s="15">
        <f>Balancesheet!D46/Balancesheet!$D$29</f>
        <v>1</v>
      </c>
      <c r="E46" s="15">
        <f>Balancesheet!E46/Balancesheet!$E$29</f>
        <v>1</v>
      </c>
      <c r="F46" s="15">
        <f>Balancesheet!F46/Balancesheet!$F$29</f>
        <v>1</v>
      </c>
      <c r="G46" s="15">
        <f>Balancesheet!G46/Balancesheet!$G$29</f>
        <v>1</v>
      </c>
      <c r="H46" s="15">
        <f>Balancesheet!H46/Balancesheet!$H$29</f>
        <v>1</v>
      </c>
      <c r="I46" s="15">
        <f>Balancesheet!I46/Balancesheet!$I$29</f>
        <v>1</v>
      </c>
      <c r="J46" s="15">
        <f>Balancesheet!J46/Balancesheet!$J$29</f>
        <v>1</v>
      </c>
      <c r="K46" s="15">
        <f>Balancesheet!K46/Balancesheet!$K$29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0C77-CECE-684A-8364-EEAA25B5EA44}">
  <dimension ref="A4:K49"/>
  <sheetViews>
    <sheetView workbookViewId="0">
      <selection activeCell="B49" sqref="B49"/>
    </sheetView>
  </sheetViews>
  <sheetFormatPr baseColWidth="10" defaultRowHeight="13" x14ac:dyDescent="0.15"/>
  <cols>
    <col min="1" max="1" width="50" customWidth="1"/>
    <col min="3" max="3" width="12.5" customWidth="1"/>
  </cols>
  <sheetData>
    <row r="4" spans="1:11" x14ac:dyDescent="0.15">
      <c r="A4" s="1" t="s">
        <v>0</v>
      </c>
    </row>
    <row r="5" spans="1:11" ht="20" x14ac:dyDescent="0.2">
      <c r="A5" s="2" t="s">
        <v>1</v>
      </c>
    </row>
    <row r="7" spans="1:11" ht="14" x14ac:dyDescent="0.15">
      <c r="A7" s="3" t="s">
        <v>2</v>
      </c>
    </row>
    <row r="10" spans="1:11" ht="14" x14ac:dyDescent="0.15">
      <c r="A10" s="4" t="s">
        <v>3</v>
      </c>
    </row>
    <row r="11" spans="1:11" ht="14" x14ac:dyDescent="0.15">
      <c r="A11" s="5" t="s">
        <v>4</v>
      </c>
      <c r="B11" s="6" t="s">
        <v>14</v>
      </c>
      <c r="C11" s="6" t="s">
        <v>13</v>
      </c>
      <c r="D11" s="6" t="s">
        <v>12</v>
      </c>
      <c r="E11" s="6" t="s">
        <v>11</v>
      </c>
      <c r="F11" s="6" t="s">
        <v>10</v>
      </c>
      <c r="G11" s="6" t="s">
        <v>9</v>
      </c>
      <c r="H11" s="6" t="s">
        <v>8</v>
      </c>
      <c r="I11" s="6" t="s">
        <v>7</v>
      </c>
      <c r="J11" s="6" t="s">
        <v>6</v>
      </c>
      <c r="K11" s="6" t="s">
        <v>5</v>
      </c>
    </row>
    <row r="12" spans="1:11" x14ac:dyDescent="0.15">
      <c r="A12" s="7" t="s">
        <v>23</v>
      </c>
      <c r="B12" s="15">
        <f>Balancesheet!B16/'Income statement'!$B$17</f>
        <v>0.10608848817271874</v>
      </c>
      <c r="C12" s="15">
        <f>Balancesheet!C16/'Income statement'!$C$17</f>
        <v>0.11896207584830339</v>
      </c>
      <c r="D12" s="15">
        <f>Balancesheet!D16/'Income statement'!$D$17</f>
        <v>0.2555716353111433</v>
      </c>
      <c r="E12" s="15">
        <f>Balancesheet!E16/'Income statement'!$E$17</f>
        <v>0.41198270537368747</v>
      </c>
      <c r="F12" s="15">
        <f>Balancesheet!F16/'Income statement'!$F$17</f>
        <v>6.6746329805394328E-2</v>
      </c>
      <c r="G12" s="15">
        <f>Balancesheet!G16/'Income statement'!$G$17</f>
        <v>0.99798497893387073</v>
      </c>
      <c r="H12" s="15">
        <f>Balancesheet!H16/'Income statement'!$H$17</f>
        <v>5.0794602698650673E-2</v>
      </c>
      <c r="I12" s="15">
        <f>Balancesheet!I16/'Income statement'!$I$17</f>
        <v>7.3939213792078476E-2</v>
      </c>
      <c r="J12" s="15">
        <f>Balancesheet!J16/'Income statement'!$J$17</f>
        <v>0.12563950470823756</v>
      </c>
      <c r="K12" s="15">
        <f>Balancesheet!K16/'Income statement'!$K$17</f>
        <v>0.11949706181674928</v>
      </c>
    </row>
    <row r="13" spans="1:11" x14ac:dyDescent="0.15">
      <c r="A13" s="7" t="s">
        <v>24</v>
      </c>
      <c r="B13" s="15">
        <f>Balancesheet!B17/'Income statement'!$B$17</f>
        <v>0.88148645297336947</v>
      </c>
      <c r="C13" s="15">
        <f>Balancesheet!C17/'Income statement'!$C$17</f>
        <v>0.88642714570858283</v>
      </c>
      <c r="D13" s="15">
        <f>Balancesheet!D17/'Income statement'!$D$17</f>
        <v>0.72821997105643999</v>
      </c>
      <c r="E13" s="15">
        <f>Balancesheet!E17/'Income statement'!$E$17</f>
        <v>0.31974469837348157</v>
      </c>
      <c r="F13" s="15">
        <f>Balancesheet!F17/'Income statement'!$F$17</f>
        <v>0.5667463298053943</v>
      </c>
      <c r="G13" s="15">
        <f>Balancesheet!G17/'Income statement'!$G$17</f>
        <v>9.1591866642242166E-5</v>
      </c>
      <c r="H13" s="15">
        <f>Balancesheet!H17/'Income statement'!$H$17</f>
        <v>0.64251874062968517</v>
      </c>
      <c r="I13" s="15">
        <f>Balancesheet!I17/'Income statement'!$I$17</f>
        <v>0.71405216615887646</v>
      </c>
      <c r="J13" s="15">
        <f>Balancesheet!J17/'Income statement'!$J$17</f>
        <v>0.36727960258026249</v>
      </c>
      <c r="K13" s="15">
        <f>Balancesheet!K17/'Income statement'!$K$17</f>
        <v>0.30701552805226356</v>
      </c>
    </row>
    <row r="14" spans="1:11" x14ac:dyDescent="0.15">
      <c r="A14" s="7" t="s">
        <v>25</v>
      </c>
      <c r="B14" s="15">
        <f>Balancesheet!B18/'Income statement'!$B$17</f>
        <v>0.98757494114608824</v>
      </c>
      <c r="C14" s="15">
        <f>Balancesheet!C18/'Income statement'!$C$17</f>
        <v>1.0053892215568863</v>
      </c>
      <c r="D14" s="15">
        <f>Balancesheet!D18/'Income statement'!$D$17</f>
        <v>0.98379160636758323</v>
      </c>
      <c r="E14" s="15">
        <f>Balancesheet!E18/'Income statement'!$E$17</f>
        <v>0.73172740374716905</v>
      </c>
      <c r="F14" s="15">
        <f>Balancesheet!F18/'Income statement'!$F$17</f>
        <v>0.63349265961078871</v>
      </c>
      <c r="G14" s="15">
        <f>Balancesheet!G18/'Income statement'!$G$17</f>
        <v>0.99807657080051293</v>
      </c>
      <c r="H14" s="15">
        <f>Balancesheet!H18/'Income statement'!$H$17</f>
        <v>0.69331334332833583</v>
      </c>
      <c r="I14" s="15">
        <f>Balancesheet!I18/'Income statement'!$I$17</f>
        <v>0.78799137995095492</v>
      </c>
      <c r="J14" s="15">
        <f>Balancesheet!J18/'Income statement'!$J$17</f>
        <v>0.49291910728850002</v>
      </c>
      <c r="K14" s="15">
        <f>Balancesheet!K18/'Income statement'!$K$17</f>
        <v>0.42651258986901286</v>
      </c>
    </row>
    <row r="15" spans="1:11" x14ac:dyDescent="0.15">
      <c r="A15" s="7" t="s">
        <v>26</v>
      </c>
      <c r="B15" s="15">
        <f>Balancesheet!B19/'Income statement'!$B$17</f>
        <v>0.10117190896008486</v>
      </c>
      <c r="C15" s="15">
        <f>Balancesheet!C19/'Income statement'!$C$17</f>
        <v>0.10079840319361277</v>
      </c>
      <c r="D15" s="15">
        <f>Balancesheet!D19/'Income statement'!$D$17</f>
        <v>0.1195369030390738</v>
      </c>
      <c r="E15" s="15">
        <f>Balancesheet!E19/'Income statement'!$E$17</f>
        <v>0.13022441836524604</v>
      </c>
      <c r="F15" s="15">
        <f>Balancesheet!F19/'Income statement'!$F$17</f>
        <v>0.12154318880163878</v>
      </c>
      <c r="G15" s="15">
        <f>Balancesheet!G19/'Income statement'!$G$17</f>
        <v>0.15176772302619526</v>
      </c>
      <c r="H15" s="15">
        <f>Balancesheet!H19/'Income statement'!$H$17</f>
        <v>0.14566716641679162</v>
      </c>
      <c r="I15" s="15">
        <f>Balancesheet!I19/'Income statement'!$I$17</f>
        <v>0.17277253474028387</v>
      </c>
      <c r="J15" s="15">
        <f>Balancesheet!J19/'Income statement'!$J$17</f>
        <v>0.14187736338696522</v>
      </c>
      <c r="K15" s="15">
        <f>Balancesheet!K19/'Income statement'!$K$17</f>
        <v>0.1641279012507797</v>
      </c>
    </row>
    <row r="16" spans="1:11" x14ac:dyDescent="0.15">
      <c r="A16" s="7" t="s">
        <v>27</v>
      </c>
      <c r="B16" s="15">
        <f>Balancesheet!B20/'Income statement'!$B$17</f>
        <v>0.10314905008152289</v>
      </c>
      <c r="C16" s="15">
        <f>Balancesheet!C20/'Income statement'!$C$17</f>
        <v>8.3433133732534928E-2</v>
      </c>
      <c r="D16" s="15">
        <f>Balancesheet!D20/'Income statement'!$D$17</f>
        <v>0.11490593342981187</v>
      </c>
      <c r="E16" s="15">
        <f>Balancesheet!E20/'Income statement'!$E$17</f>
        <v>8.1943586576075769E-2</v>
      </c>
      <c r="F16" s="15">
        <f>Balancesheet!F20/'Income statement'!$F$17</f>
        <v>0.13443154660293616</v>
      </c>
      <c r="G16" s="15">
        <f>Balancesheet!G20/'Income statement'!$G$17</f>
        <v>8.9668437442755086E-2</v>
      </c>
      <c r="H16" s="15">
        <f>Balancesheet!H20/'Income statement'!$H$17</f>
        <v>0.10950524737631184</v>
      </c>
      <c r="I16" s="15">
        <f>Balancesheet!I20/'Income statement'!$I$17</f>
        <v>9.6789774838374074E-2</v>
      </c>
      <c r="J16" s="15">
        <f>Balancesheet!J20/'Income statement'!$J$17</f>
        <v>0.19125824868391786</v>
      </c>
      <c r="K16" s="15">
        <f>Balancesheet!K20/'Income statement'!$K$17</f>
        <v>8.6701027543416173E-2</v>
      </c>
    </row>
    <row r="17" spans="1:11" x14ac:dyDescent="0.15">
      <c r="A17" s="7" t="s">
        <v>29</v>
      </c>
      <c r="B17" s="15">
        <f>Balancesheet!B21/'Income statement'!$B$17</f>
        <v>1.4989617659441713E-2</v>
      </c>
      <c r="C17" s="15">
        <f>Balancesheet!C21/'Income statement'!$C$17</f>
        <v>1.8562874251497007E-2</v>
      </c>
      <c r="D17" s="15">
        <f>Balancesheet!D21/'Income statement'!$D$17</f>
        <v>1.7076700434153401E-2</v>
      </c>
      <c r="E17" s="15">
        <f>Balancesheet!E21/'Income statement'!$E$17</f>
        <v>8.8532015647519047E-3</v>
      </c>
      <c r="F17" s="15">
        <f>Balancesheet!F21/'Income statement'!$F$17</f>
        <v>1.1608057357459884E-2</v>
      </c>
      <c r="G17" s="15">
        <f>Balancesheet!G21/'Income statement'!$G$17</f>
        <v>1.437992306283202E-2</v>
      </c>
      <c r="H17" s="15">
        <f>Balancesheet!H21/'Income statement'!$H$17</f>
        <v>1.4332833583208396E-2</v>
      </c>
      <c r="I17" s="15">
        <f>Balancesheet!I21/'Income statement'!$I$17</f>
        <v>1.359887047633202E-2</v>
      </c>
      <c r="J17" s="15">
        <f>Balancesheet!J21/'Income statement'!$J$17</f>
        <v>2.9324534737154295E-2</v>
      </c>
      <c r="K17" s="15">
        <f>Balancesheet!K21/'Income statement'!$K$17</f>
        <v>5.0556449230163163E-2</v>
      </c>
    </row>
    <row r="18" spans="1:11" x14ac:dyDescent="0.15">
      <c r="A18" s="11" t="s">
        <v>30</v>
      </c>
      <c r="B18" s="15">
        <f>Balancesheet!B22/'Income statement'!$B$17</f>
        <v>1.2203969790069735</v>
      </c>
      <c r="C18" s="15">
        <f>Balancesheet!C22/'Income statement'!$C$17</f>
        <v>1.208183632734531</v>
      </c>
      <c r="D18" s="15">
        <f>Balancesheet!D22/'Income statement'!$D$17</f>
        <v>1.2353111432706223</v>
      </c>
      <c r="E18" s="15">
        <f>Balancesheet!E22/'Income statement'!$E$17</f>
        <v>0.95274861025324276</v>
      </c>
      <c r="F18" s="15">
        <f>Balancesheet!F22/'Income statement'!$F$17</f>
        <v>0.90107545237282349</v>
      </c>
      <c r="G18" s="15">
        <f>Balancesheet!G22/'Income statement'!$G$17</f>
        <v>1.2538926543322952</v>
      </c>
      <c r="H18" s="15">
        <f>Balancesheet!H22/'Income statement'!$H$17</f>
        <v>0.9628185907046477</v>
      </c>
      <c r="I18" s="15">
        <f>Balancesheet!I22/'Income statement'!$I$17</f>
        <v>1.0711525600059448</v>
      </c>
      <c r="J18" s="15">
        <f>Balancesheet!J22/'Income statement'!$J$17</f>
        <v>0.85537925409653737</v>
      </c>
      <c r="K18" s="15">
        <f>Balancesheet!K22/'Income statement'!$K$17</f>
        <v>0.7278979678933718</v>
      </c>
    </row>
    <row r="19" spans="1:11" x14ac:dyDescent="0.15">
      <c r="A19" s="7" t="s">
        <v>31</v>
      </c>
      <c r="B19" s="15">
        <f>Balancesheet!B23/'Income statement'!$B$17</f>
        <v>0.25189687850514803</v>
      </c>
      <c r="C19" s="15">
        <f>Balancesheet!C23/'Income statement'!$C$17</f>
        <v>0.21956087824351297</v>
      </c>
      <c r="D19" s="15">
        <f>Balancesheet!D23/'Income statement'!$D$17</f>
        <v>0.1723589001447178</v>
      </c>
      <c r="E19" s="15">
        <f>Balancesheet!E23/'Income statement'!$E$17</f>
        <v>0.1788140827671402</v>
      </c>
      <c r="F19" s="15">
        <f>Balancesheet!F23/'Income statement'!$F$17</f>
        <v>0.18530215090474564</v>
      </c>
      <c r="G19" s="15">
        <f>Balancesheet!G23/'Income statement'!$G$17</f>
        <v>0.24592416193442021</v>
      </c>
      <c r="H19" s="15">
        <f>Balancesheet!H23/'Income statement'!$H$17</f>
        <v>0.21331334332833582</v>
      </c>
      <c r="I19" s="15">
        <f>Balancesheet!I23/'Income statement'!$I$17</f>
        <v>0.17392435163855244</v>
      </c>
      <c r="J19" s="15">
        <f>Balancesheet!J23/'Income statement'!$J$17</f>
        <v>0.2410098613479647</v>
      </c>
      <c r="K19" s="15">
        <f>Balancesheet!K23/'Income statement'!$K$17</f>
        <v>0.12184432553100687</v>
      </c>
    </row>
    <row r="20" spans="1:11" x14ac:dyDescent="0.15">
      <c r="A20" s="7" t="s">
        <v>32</v>
      </c>
      <c r="B20" s="15">
        <f>Balancesheet!B24/'Income statement'!$B$17</f>
        <v>0.13285785965929348</v>
      </c>
      <c r="C20" s="15">
        <f>Balancesheet!C24/'Income statement'!$C$17</f>
        <v>0.12654690618762476</v>
      </c>
      <c r="D20" s="15">
        <f>Balancesheet!D24/'Income statement'!$D$17</f>
        <v>9.6960926193921854E-2</v>
      </c>
      <c r="E20" s="15">
        <f>Balancesheet!E24/'Income statement'!$E$17</f>
        <v>7.6178711138562893E-2</v>
      </c>
      <c r="F20" s="15">
        <f>Balancesheet!F24/'Income statement'!$F$17</f>
        <v>6.5466029361556849E-2</v>
      </c>
      <c r="G20" s="15">
        <f>Balancesheet!G24/'Income statement'!$G$17</f>
        <v>9.2599377175306835E-2</v>
      </c>
      <c r="H20" s="15">
        <f>Balancesheet!H24/'Income statement'!$H$17</f>
        <v>8.4437781109445276E-2</v>
      </c>
      <c r="I20" s="15">
        <f>Balancesheet!I24/'Income statement'!$I$17</f>
        <v>7.0706695400163486E-2</v>
      </c>
      <c r="J20" s="15">
        <f>Balancesheet!J24/'Income statement'!$J$17</f>
        <v>9.9873952695187965E-2</v>
      </c>
      <c r="K20" s="15">
        <f>Balancesheet!K24/'Income statement'!$K$17</f>
        <v>5.7598240372935886E-2</v>
      </c>
    </row>
    <row r="21" spans="1:11" x14ac:dyDescent="0.15">
      <c r="A21" s="7" t="s">
        <v>33</v>
      </c>
      <c r="B21" s="15">
        <f>Balancesheet!B25/'Income statement'!$B$17</f>
        <v>0.11903901884585455</v>
      </c>
      <c r="C21" s="15">
        <f>Balancesheet!C25/'Income statement'!$C$17</f>
        <v>9.3013972055888225E-2</v>
      </c>
      <c r="D21" s="15">
        <f>Balancesheet!D25/'Income statement'!$D$17</f>
        <v>7.5397973950795949E-2</v>
      </c>
      <c r="E21" s="15">
        <f>Balancesheet!E25/'Income statement'!$E$17</f>
        <v>0.1026353716285773</v>
      </c>
      <c r="F21" s="15">
        <f>Balancesheet!F25/'Income statement'!$F$17</f>
        <v>0.1198361215431888</v>
      </c>
      <c r="G21" s="15">
        <f>Balancesheet!G25/'Income statement'!$G$17</f>
        <v>0.1533247847591134</v>
      </c>
      <c r="H21" s="15">
        <f>Balancesheet!H25/'Income statement'!$H$17</f>
        <v>0.12887556221889054</v>
      </c>
      <c r="I21" s="15">
        <f>Balancesheet!I25/'Income statement'!$I$17</f>
        <v>0.10321765623838894</v>
      </c>
      <c r="J21" s="15">
        <f>Balancesheet!J25/'Income statement'!$J$17</f>
        <v>0.14113590865277675</v>
      </c>
      <c r="K21" s="15">
        <f>Balancesheet!K25/'Income statement'!$K$17</f>
        <v>6.4246085158070981E-2</v>
      </c>
    </row>
    <row r="22" spans="1:11" x14ac:dyDescent="0.15">
      <c r="A22" s="7" t="s">
        <v>34</v>
      </c>
      <c r="B22" s="15">
        <f>Balancesheet!B26/'Income statement'!$B$17</f>
        <v>0.17940654579817994</v>
      </c>
      <c r="C22" s="15">
        <f>Balancesheet!C26/'Income statement'!$C$17</f>
        <v>0.15648702594810379</v>
      </c>
      <c r="D22" s="15">
        <f>Balancesheet!D26/'Income statement'!$D$17</f>
        <v>0.1044862518089725</v>
      </c>
      <c r="E22" s="15">
        <f>Balancesheet!E26/'Income statement'!$E$17</f>
        <v>6.8972616841671816E-2</v>
      </c>
      <c r="F22" s="15">
        <f>Balancesheet!F26/'Income statement'!$F$17</f>
        <v>5.6589279617616936E-2</v>
      </c>
      <c r="G22" s="15">
        <f>Balancesheet!G26/'Income statement'!$G$17</f>
        <v>6.1091775050375524E-2</v>
      </c>
      <c r="H22" s="15">
        <f>Balancesheet!H26/'Income statement'!$H$17</f>
        <v>0.41559220389805096</v>
      </c>
      <c r="I22" s="15">
        <f>Balancesheet!I26/'Income statement'!$I$17</f>
        <v>0.24849520695548785</v>
      </c>
      <c r="J22" s="15">
        <f>Balancesheet!J26/'Income statement'!$J$17</f>
        <v>0.22421591161859569</v>
      </c>
      <c r="K22" s="15">
        <f>Balancesheet!K26/'Income statement'!$K$17</f>
        <v>9.0968779751157219E-2</v>
      </c>
    </row>
    <row r="23" spans="1:11" x14ac:dyDescent="0.15">
      <c r="A23" s="7" t="s">
        <v>35</v>
      </c>
      <c r="B23" s="15" t="e">
        <f>Balancesheet!B27/'Income statement'!$B$17</f>
        <v>#VALUE!</v>
      </c>
      <c r="C23" s="15" t="e">
        <f>Balancesheet!C27/'Income statement'!$C$17</f>
        <v>#VALUE!</v>
      </c>
      <c r="D23" s="15" t="e">
        <f>Balancesheet!D27/'Income statement'!$D$17</f>
        <v>#VALUE!</v>
      </c>
      <c r="E23" s="15" t="e">
        <f>Balancesheet!E27/'Income statement'!$E$17</f>
        <v>#VALUE!</v>
      </c>
      <c r="F23" s="15" t="e">
        <f>Balancesheet!F27/'Income statement'!$F$17</f>
        <v>#VALUE!</v>
      </c>
      <c r="G23" s="15">
        <f>Balancesheet!G27/'Income statement'!$G$17</f>
        <v>5.0192342919948708E-2</v>
      </c>
      <c r="H23" s="15">
        <f>Balancesheet!H27/'Income statement'!$H$17</f>
        <v>4.8335832083958023E-2</v>
      </c>
      <c r="I23" s="15">
        <f>Balancesheet!I27/'Income statement'!$I$17</f>
        <v>4.5403879022070298E-2</v>
      </c>
      <c r="J23" s="15">
        <f>Balancesheet!J27/'Income statement'!$J$17</f>
        <v>0.12589901386520352</v>
      </c>
      <c r="K23" s="15">
        <f>Balancesheet!K27/'Income statement'!$K$17</f>
        <v>9.9816158366435773E-2</v>
      </c>
    </row>
    <row r="24" spans="1:11" x14ac:dyDescent="0.15">
      <c r="A24" s="7" t="s">
        <v>36</v>
      </c>
      <c r="B24" s="15">
        <f>Balancesheet!B28/'Income statement'!$B$17</f>
        <v>1.9415970113897084E-2</v>
      </c>
      <c r="C24" s="15">
        <f>Balancesheet!C28/'Income statement'!$C$17</f>
        <v>1.3373253493013972E-2</v>
      </c>
      <c r="D24" s="15">
        <f>Balancesheet!D28/'Income statement'!$D$17</f>
        <v>8.9725036179450074E-3</v>
      </c>
      <c r="E24" s="15">
        <f>Balancesheet!E28/'Income statement'!$E$17</f>
        <v>3.2839201152975089E-2</v>
      </c>
      <c r="F24" s="15">
        <f>Balancesheet!F28/'Income statement'!$F$17</f>
        <v>5.7016046432229427E-2</v>
      </c>
      <c r="G24" s="15">
        <f>Balancesheet!G28/'Income statement'!$G$17</f>
        <v>6.7411613848690238E-2</v>
      </c>
      <c r="H24" s="15">
        <f>Balancesheet!H28/'Income statement'!$H$17</f>
        <v>0.17097451274362818</v>
      </c>
      <c r="I24" s="15">
        <f>Balancesheet!I28/'Income statement'!$I$17</f>
        <v>8.35253028163781E-2</v>
      </c>
      <c r="J24" s="15">
        <f>Balancesheet!J28/'Income statement'!$J$17</f>
        <v>4.3857047527248463E-2</v>
      </c>
      <c r="K24" s="15">
        <f>Balancesheet!K28/'Income statement'!$K$17</f>
        <v>9.5958766947900592E-2</v>
      </c>
    </row>
    <row r="25" spans="1:11" x14ac:dyDescent="0.15">
      <c r="A25" s="11" t="s">
        <v>37</v>
      </c>
      <c r="B25" s="15">
        <f>Balancesheet!B29/'Income statement'!$B$17</f>
        <v>1.5382585137649052</v>
      </c>
      <c r="C25" s="15">
        <f>Balancesheet!C29/'Income statement'!$C$17</f>
        <v>1.4710578842315369</v>
      </c>
      <c r="D25" s="15">
        <f>Balancesheet!D29/'Income statement'!$D$17</f>
        <v>1.4241678726483358</v>
      </c>
      <c r="E25" s="15">
        <f>Balancesheet!E29/'Income statement'!$E$17</f>
        <v>1.157195799876467</v>
      </c>
      <c r="F25" s="15">
        <f>Balancesheet!F29/'Income statement'!$F$17</f>
        <v>1.1345168999658586</v>
      </c>
      <c r="G25" s="15">
        <f>Balancesheet!G29/'Income statement'!$G$17</f>
        <v>1.5859131709104231</v>
      </c>
      <c r="H25" s="15">
        <f>Balancesheet!H29/'Income statement'!$H$17</f>
        <v>1.7265967016491754</v>
      </c>
      <c r="I25" s="15">
        <f>Balancesheet!I29/'Income statement'!$I$17</f>
        <v>1.641784944638478</v>
      </c>
      <c r="J25" s="15">
        <f>Balancesheet!J29/'Income statement'!$J$17</f>
        <v>1.5267294431674947</v>
      </c>
      <c r="K25" s="15">
        <f>Balancesheet!K29/'Income statement'!$K$17</f>
        <v>1.0788877581169365</v>
      </c>
    </row>
    <row r="26" spans="1:11" x14ac:dyDescent="0.15">
      <c r="A26" s="7" t="s">
        <v>38</v>
      </c>
      <c r="B26" s="15">
        <f>Balancesheet!B30/'Income statement'!$B$17</f>
        <v>0.12246377074732559</v>
      </c>
      <c r="C26" s="15">
        <f>Balancesheet!C30/'Income statement'!$C$17</f>
        <v>0.11716566866267465</v>
      </c>
      <c r="D26" s="15">
        <f>Balancesheet!D30/'Income statement'!$D$17</f>
        <v>0.12460202604920405</v>
      </c>
      <c r="E26" s="15">
        <f>Balancesheet!E30/'Income statement'!$E$17</f>
        <v>0.10376775787523163</v>
      </c>
      <c r="F26" s="15">
        <f>Balancesheet!F30/'Income statement'!$F$17</f>
        <v>8.9706384431546604E-2</v>
      </c>
      <c r="G26" s="15">
        <f>Balancesheet!G30/'Income statement'!$G$17</f>
        <v>0.12218355010075105</v>
      </c>
      <c r="H26" s="15">
        <f>Balancesheet!H30/'Income statement'!$H$17</f>
        <v>0.12761619190404797</v>
      </c>
      <c r="I26" s="15">
        <f>Balancesheet!I30/'Income statement'!$I$17</f>
        <v>0.11859998513784648</v>
      </c>
      <c r="J26" s="15">
        <f>Balancesheet!J30/'Income statement'!$J$17</f>
        <v>0.10821531845480833</v>
      </c>
      <c r="K26" s="15">
        <f>Balancesheet!K30/'Income statement'!$K$17</f>
        <v>0.123042579035488</v>
      </c>
    </row>
    <row r="27" spans="1:11" x14ac:dyDescent="0.15">
      <c r="A27" s="7" t="s">
        <v>39</v>
      </c>
      <c r="B27" s="15">
        <f>Balancesheet!B31/'Income statement'!$B$17</f>
        <v>6.2634318393628374E-2</v>
      </c>
      <c r="C27" s="15">
        <f>Balancesheet!C31/'Income statement'!$C$17</f>
        <v>5.9081836327345309E-2</v>
      </c>
      <c r="D27" s="15">
        <f>Balancesheet!D31/'Income statement'!$D$17</f>
        <v>7.0188133140376266E-2</v>
      </c>
      <c r="E27" s="15">
        <f>Balancesheet!E31/'Income statement'!$E$17</f>
        <v>6.1354745727815525E-2</v>
      </c>
      <c r="F27" s="15">
        <f>Balancesheet!F31/'Income statement'!$F$17</f>
        <v>4.3615568453397063E-2</v>
      </c>
      <c r="G27" s="15">
        <f>Balancesheet!G31/'Income statement'!$G$17</f>
        <v>6.2923612383220376E-2</v>
      </c>
      <c r="H27" s="15">
        <f>Balancesheet!H31/'Income statement'!$H$17</f>
        <v>7.2023988005997006E-2</v>
      </c>
      <c r="I27" s="15">
        <f>Balancesheet!I31/'Income statement'!$I$17</f>
        <v>6.6248049342349707E-2</v>
      </c>
      <c r="J27" s="15">
        <f>Balancesheet!J31/'Income statement'!$J$17</f>
        <v>4.4227774894342702E-2</v>
      </c>
      <c r="K27" s="15">
        <f>Balancesheet!K31/'Income statement'!$K$17</f>
        <v>4.4302550802665701E-2</v>
      </c>
    </row>
    <row r="28" spans="1:11" x14ac:dyDescent="0.15">
      <c r="A28" s="7" t="s">
        <v>40</v>
      </c>
      <c r="B28" s="15">
        <f>Balancesheet!B32/'Income statement'!$B$17</f>
        <v>5.9829452353697216E-2</v>
      </c>
      <c r="C28" s="15">
        <f>Balancesheet!C32/'Income statement'!$C$17</f>
        <v>5.8083832335329343E-2</v>
      </c>
      <c r="D28" s="15">
        <f>Balancesheet!D32/'Income statement'!$D$17</f>
        <v>5.4413892908827789E-2</v>
      </c>
      <c r="E28" s="15">
        <f>Balancesheet!E32/'Income statement'!$E$17</f>
        <v>4.24130121474161E-2</v>
      </c>
      <c r="F28" s="15">
        <f>Balancesheet!F32/'Income statement'!$F$17</f>
        <v>4.6090815978149541E-2</v>
      </c>
      <c r="G28" s="15">
        <f>Balancesheet!G32/'Income statement'!$G$17</f>
        <v>5.9259937717530686E-2</v>
      </c>
      <c r="H28" s="15">
        <f>Balancesheet!H32/'Income statement'!$H$17</f>
        <v>5.5592203898050974E-2</v>
      </c>
      <c r="I28" s="15">
        <f>Balancesheet!I32/'Income statement'!$I$17</f>
        <v>5.2351935795496768E-2</v>
      </c>
      <c r="J28" s="15">
        <f>Balancesheet!J32/'Income statement'!$J$17</f>
        <v>6.398754356046564E-2</v>
      </c>
      <c r="K28" s="15">
        <f>Balancesheet!K32/'Income statement'!$K$17</f>
        <v>7.8740028232822293E-2</v>
      </c>
    </row>
    <row r="29" spans="1:11" x14ac:dyDescent="0.15">
      <c r="A29" s="7" t="s">
        <v>41</v>
      </c>
      <c r="B29" s="15" t="e">
        <f>Balancesheet!B33/'Income statement'!$B$17</f>
        <v>#VALUE!</v>
      </c>
      <c r="C29" s="15">
        <f>Balancesheet!C33/'Income statement'!$C$17</f>
        <v>0.28203592814371259</v>
      </c>
      <c r="D29" s="15">
        <f>Balancesheet!D33/'Income statement'!$D$17</f>
        <v>0.11519536903039074</v>
      </c>
      <c r="E29" s="15">
        <f>Balancesheet!E33/'Income statement'!$E$17</f>
        <v>1.5441630636195182E-3</v>
      </c>
      <c r="F29" s="15" t="e">
        <f>Balancesheet!F33/'Income statement'!$F$17</f>
        <v>#VALUE!</v>
      </c>
      <c r="G29" s="15" t="e">
        <f>Balancesheet!G33/'Income statement'!$G$17</f>
        <v>#VALUE!</v>
      </c>
      <c r="H29" s="15">
        <f>Balancesheet!H33/'Income statement'!$H$17</f>
        <v>5.9910044977511241E-2</v>
      </c>
      <c r="I29" s="15" t="e">
        <f>Balancesheet!I33/'Income statement'!$I$17</f>
        <v>#VALUE!</v>
      </c>
      <c r="J29" s="15">
        <f>Balancesheet!J33/'Income statement'!$J$17</f>
        <v>4.6340920886779866E-2</v>
      </c>
      <c r="K29" s="15">
        <f>Balancesheet!K33/'Income statement'!$K$17</f>
        <v>2.0518039460293489E-2</v>
      </c>
    </row>
    <row r="30" spans="1:11" x14ac:dyDescent="0.15">
      <c r="A30" s="7" t="s">
        <v>42</v>
      </c>
      <c r="B30" s="15">
        <f>Balancesheet!B34/'Income statement'!$B$17</f>
        <v>6.8933999244260455E-2</v>
      </c>
      <c r="C30" s="15">
        <f>Balancesheet!C34/'Income statement'!$C$17</f>
        <v>7.0059880239520964E-2</v>
      </c>
      <c r="D30" s="15">
        <f>Balancesheet!D34/'Income statement'!$D$17</f>
        <v>1.8958031837916063E-2</v>
      </c>
      <c r="E30" s="15">
        <f>Balancesheet!E34/'Income statement'!$E$17</f>
        <v>1.3382746551369158E-2</v>
      </c>
      <c r="F30" s="15">
        <f>Balancesheet!F34/'Income statement'!$F$17</f>
        <v>2.3728234892454764E-2</v>
      </c>
      <c r="G30" s="15">
        <f>Balancesheet!G34/'Income statement'!$G$17</f>
        <v>4.1216339989008977E-2</v>
      </c>
      <c r="H30" s="15">
        <f>Balancesheet!H34/'Income statement'!$H$17</f>
        <v>4.785607196401799E-2</v>
      </c>
      <c r="I30" s="15">
        <f>Balancesheet!I34/'Income statement'!$I$17</f>
        <v>4.2468603700676226E-2</v>
      </c>
      <c r="J30" s="15">
        <f>Balancesheet!J34/'Income statement'!$J$17</f>
        <v>8.8752131682360791E-2</v>
      </c>
      <c r="K30" s="15">
        <f>Balancesheet!K34/'Income statement'!$K$17</f>
        <v>3.0941203506122582E-2</v>
      </c>
    </row>
    <row r="31" spans="1:11" x14ac:dyDescent="0.15">
      <c r="A31" s="11" t="s">
        <v>43</v>
      </c>
      <c r="B31" s="15">
        <f>Balancesheet!B35/'Income statement'!$B$17</f>
        <v>0.19139776999158603</v>
      </c>
      <c r="C31" s="15">
        <f>Balancesheet!C35/'Income statement'!$C$17</f>
        <v>0.4692614770459082</v>
      </c>
      <c r="D31" s="15">
        <f>Balancesheet!D35/'Income statement'!$D$17</f>
        <v>0.25875542691751086</v>
      </c>
      <c r="E31" s="15">
        <f>Balancesheet!E35/'Income statement'!$E$17</f>
        <v>0.1186946674902203</v>
      </c>
      <c r="F31" s="15">
        <f>Balancesheet!F35/'Income statement'!$F$17</f>
        <v>0.11343461932400137</v>
      </c>
      <c r="G31" s="15">
        <f>Balancesheet!G35/'Income statement'!$G$17</f>
        <v>0.16339989008976002</v>
      </c>
      <c r="H31" s="15">
        <f>Balancesheet!H35/'Income statement'!$H$17</f>
        <v>0.2353823088455772</v>
      </c>
      <c r="I31" s="15">
        <f>Balancesheet!I35/'Income statement'!$I$17</f>
        <v>0.16106858883852271</v>
      </c>
      <c r="J31" s="15">
        <f>Balancesheet!J35/'Income statement'!$J$17</f>
        <v>0.24330837102394898</v>
      </c>
      <c r="K31" s="15">
        <f>Balancesheet!K35/'Income statement'!$K$17</f>
        <v>0.17450182200190406</v>
      </c>
    </row>
    <row r="32" spans="1:11" x14ac:dyDescent="0.15">
      <c r="A32" s="7" t="s">
        <v>44</v>
      </c>
      <c r="B32" s="15">
        <f>Balancesheet!B36/'Income statement'!$B$17</f>
        <v>0.29871321350154983</v>
      </c>
      <c r="C32" s="15">
        <f>Balancesheet!C36/'Income statement'!$C$17</f>
        <v>1.996007984031936E-3</v>
      </c>
      <c r="D32" s="15">
        <f>Balancesheet!D36/'Income statement'!$D$17</f>
        <v>0.28784370477568744</v>
      </c>
      <c r="E32" s="15">
        <f>Balancesheet!E36/'Income statement'!$E$17</f>
        <v>0.20434424541898291</v>
      </c>
      <c r="F32" s="15">
        <f>Balancesheet!F36/'Income statement'!$F$17</f>
        <v>0.16968248548992831</v>
      </c>
      <c r="G32" s="15">
        <f>Balancesheet!G36/'Income statement'!$G$17</f>
        <v>0.18235940648470417</v>
      </c>
      <c r="H32" s="15">
        <f>Balancesheet!H36/'Income statement'!$H$17</f>
        <v>0.35766116941529236</v>
      </c>
      <c r="I32" s="15">
        <f>Balancesheet!I36/'Income statement'!$I$17</f>
        <v>0.4067028312402467</v>
      </c>
      <c r="J32" s="15">
        <f>Balancesheet!J36/'Income statement'!$J$17</f>
        <v>0.35971676429153998</v>
      </c>
      <c r="K32" s="15">
        <f>Balancesheet!K36/'Income statement'!$K$17</f>
        <v>0.13884967663569811</v>
      </c>
    </row>
    <row r="33" spans="1:11" x14ac:dyDescent="0.15">
      <c r="A33" s="7" t="s">
        <v>45</v>
      </c>
      <c r="B33" s="15">
        <f>Balancesheet!B37/'Income statement'!$B$17</f>
        <v>7.2657159329250182E-2</v>
      </c>
      <c r="C33" s="15">
        <f>Balancesheet!C37/'Income statement'!$C$17</f>
        <v>6.8862275449101798E-2</v>
      </c>
      <c r="D33" s="15">
        <f>Balancesheet!D37/'Income statement'!$D$17</f>
        <v>2.0984081041968163E-2</v>
      </c>
      <c r="E33" s="15">
        <f>Balancesheet!E37/'Income statement'!$E$17</f>
        <v>3.3971587399629403E-3</v>
      </c>
      <c r="F33" s="15">
        <f>Balancesheet!F37/'Income statement'!$F$17</f>
        <v>5.5479685899624447E-3</v>
      </c>
      <c r="G33" s="15">
        <f>Balancesheet!G37/'Income statement'!$G$17</f>
        <v>8.1516761311595538E-3</v>
      </c>
      <c r="H33" s="15">
        <f>Balancesheet!H37/'Income statement'!$H$17</f>
        <v>2.4227886056971515E-2</v>
      </c>
      <c r="I33" s="15">
        <f>Balancesheet!I37/'Income statement'!$I$17</f>
        <v>1.6608456565356321E-2</v>
      </c>
      <c r="J33" s="15">
        <f>Balancesheet!J37/'Income statement'!$J$17</f>
        <v>1.7238822569882108E-2</v>
      </c>
      <c r="K33" s="15">
        <f>Balancesheet!K37/'Income statement'!$K$17</f>
        <v>1.6988936673123008E-2</v>
      </c>
    </row>
    <row r="34" spans="1:11" x14ac:dyDescent="0.15">
      <c r="A34" s="7" t="s">
        <v>46</v>
      </c>
      <c r="B34" s="15">
        <f>Balancesheet!B38/'Income statement'!$B$17</f>
        <v>3.1781005560816207E-2</v>
      </c>
      <c r="C34" s="15">
        <f>Balancesheet!C38/'Income statement'!$C$17</f>
        <v>2.1556886227544911E-2</v>
      </c>
      <c r="D34" s="15">
        <f>Balancesheet!D38/'Income statement'!$D$17</f>
        <v>1.8234442836468887E-2</v>
      </c>
      <c r="E34" s="15">
        <f>Balancesheet!E38/'Income statement'!$E$17</f>
        <v>6.1663578340539427E-2</v>
      </c>
      <c r="F34" s="15">
        <f>Balancesheet!F38/'Income statement'!$F$17</f>
        <v>4.8480710139979517E-2</v>
      </c>
      <c r="G34" s="15">
        <f>Balancesheet!G38/'Income statement'!$G$17</f>
        <v>0.11421505770287599</v>
      </c>
      <c r="H34" s="15">
        <f>Balancesheet!H38/'Income statement'!$H$17</f>
        <v>9.625187406296852E-2</v>
      </c>
      <c r="I34" s="15">
        <f>Balancesheet!I38/'Income statement'!$I$17</f>
        <v>6.8625993906517052E-2</v>
      </c>
      <c r="J34" s="15">
        <f>Balancesheet!J38/'Income statement'!$J$17</f>
        <v>8.7120931267146137E-2</v>
      </c>
      <c r="K34" s="15">
        <f>Balancesheet!K38/'Income statement'!$K$17</f>
        <v>4.3087882866616328E-2</v>
      </c>
    </row>
    <row r="35" spans="1:11" x14ac:dyDescent="0.15">
      <c r="A35" s="11" t="s">
        <v>47</v>
      </c>
      <c r="B35" s="15">
        <f>Balancesheet!B39/'Income statement'!$B$17</f>
        <v>0.59454914838320227</v>
      </c>
      <c r="C35" s="15">
        <f>Balancesheet!C39/'Income statement'!$C$17</f>
        <v>0.56167664670658679</v>
      </c>
      <c r="D35" s="15">
        <f>Balancesheet!D39/'Income statement'!$D$17</f>
        <v>0.58581765557163534</v>
      </c>
      <c r="E35" s="15">
        <f>Balancesheet!E39/'Income statement'!$E$17</f>
        <v>0.38809964998970559</v>
      </c>
      <c r="F35" s="15">
        <f>Balancesheet!F39/'Income statement'!$F$17</f>
        <v>0.33714578354387165</v>
      </c>
      <c r="G35" s="15">
        <f>Balancesheet!G39/'Income statement'!$G$17</f>
        <v>0.4681260304084997</v>
      </c>
      <c r="H35" s="15">
        <f>Balancesheet!H39/'Income statement'!$H$17</f>
        <v>0.71352323838080955</v>
      </c>
      <c r="I35" s="15">
        <f>Balancesheet!I39/'Income statement'!$I$17</f>
        <v>0.65300587055064274</v>
      </c>
      <c r="J35" s="15">
        <f>Balancesheet!J39/'Income statement'!$J$17</f>
        <v>0.70738488915251729</v>
      </c>
      <c r="K35" s="15">
        <f>Balancesheet!K39/'Income statement'!$K$17</f>
        <v>0.37342831817734151</v>
      </c>
    </row>
    <row r="36" spans="1:11" x14ac:dyDescent="0.15">
      <c r="A36" s="7" t="s">
        <v>48</v>
      </c>
      <c r="B36" s="15">
        <f>Balancesheet!B40/'Income statement'!$B$17</f>
        <v>1.6105924865646894E-4</v>
      </c>
      <c r="C36" s="15">
        <f>Balancesheet!C40/'Income statement'!$C$17</f>
        <v>1.996007984031936E-4</v>
      </c>
      <c r="D36" s="15">
        <f>Balancesheet!D40/'Income statement'!$D$17</f>
        <v>1.447178002894356E-4</v>
      </c>
      <c r="E36" s="15">
        <f>Balancesheet!E40/'Income statement'!$E$17</f>
        <v>1.0294420424130121E-4</v>
      </c>
      <c r="F36" s="15">
        <f>Balancesheet!F40/'Income statement'!$F$17</f>
        <v>8.5353362922499149E-5</v>
      </c>
      <c r="G36" s="15">
        <f>Balancesheet!G40/'Income statement'!$G$17</f>
        <v>9.1591866642242166E-5</v>
      </c>
      <c r="H36" s="15">
        <f>Balancesheet!H40/'Income statement'!$H$17</f>
        <v>5.9970014992503749E-5</v>
      </c>
      <c r="I36" s="15">
        <f>Balancesheet!I40/'Income statement'!$I$17</f>
        <v>1.1146615144534443E-4</v>
      </c>
      <c r="J36" s="15">
        <f>Balancesheet!J40/'Income statement'!$J$17</f>
        <v>7.4145473418847773E-5</v>
      </c>
      <c r="K36" s="15">
        <f>Balancesheet!K40/'Income statement'!$K$17</f>
        <v>3.2828863136469583E-5</v>
      </c>
    </row>
    <row r="37" spans="1:11" x14ac:dyDescent="0.15">
      <c r="A37" s="7" t="s">
        <v>49</v>
      </c>
      <c r="B37" s="15">
        <f>Balancesheet!B41/'Income statement'!$B$17</f>
        <v>0.82347244167316214</v>
      </c>
      <c r="C37" s="15">
        <f>Balancesheet!C41/'Income statement'!$C$17</f>
        <v>0.83233532934131738</v>
      </c>
      <c r="D37" s="15">
        <f>Balancesheet!D41/'Income statement'!$D$17</f>
        <v>0.68133140376266277</v>
      </c>
      <c r="E37" s="15">
        <f>Balancesheet!E41/'Income statement'!$E$17</f>
        <v>0.55085443689520275</v>
      </c>
      <c r="F37" s="15">
        <f>Balancesheet!F41/'Income statement'!$F$17</f>
        <v>0.51647319904404232</v>
      </c>
      <c r="G37" s="15">
        <f>Balancesheet!G41/'Income statement'!$G$17</f>
        <v>0.64526470049459606</v>
      </c>
      <c r="H37" s="15">
        <f>Balancesheet!H41/'Income statement'!$H$17</f>
        <v>0.52299850074962517</v>
      </c>
      <c r="I37" s="15">
        <f>Balancesheet!I41/'Income statement'!$I$17</f>
        <v>0.38585866091996729</v>
      </c>
      <c r="J37" s="15">
        <f>Balancesheet!J41/'Income statement'!$J$17</f>
        <v>0.4437977311485134</v>
      </c>
      <c r="K37" s="15">
        <f>Balancesheet!K41/'Income statement'!$K$17</f>
        <v>0.21555431535405928</v>
      </c>
    </row>
    <row r="38" spans="1:11" x14ac:dyDescent="0.15">
      <c r="A38" s="7" t="s">
        <v>50</v>
      </c>
      <c r="B38" s="15">
        <f>Balancesheet!B42/'Income statement'!$B$17</f>
        <v>0.84350552076500152</v>
      </c>
      <c r="C38" s="15">
        <f>Balancesheet!C42/'Income statement'!$C$17</f>
        <v>0.86826347305389218</v>
      </c>
      <c r="D38" s="15">
        <f>Balancesheet!D42/'Income statement'!$D$17</f>
        <v>0.8839363241678726</v>
      </c>
      <c r="E38" s="15">
        <f>Balancesheet!E42/'Income statement'!$E$17</f>
        <v>0.90457072266831373</v>
      </c>
      <c r="F38" s="15">
        <f>Balancesheet!F42/'Income statement'!$F$17</f>
        <v>1.0724650051212017</v>
      </c>
      <c r="G38" s="15">
        <f>Balancesheet!G42/'Income statement'!$G$17</f>
        <v>1.3712218355010075</v>
      </c>
      <c r="H38" s="15">
        <f>Balancesheet!H42/'Income statement'!$H$17</f>
        <v>1.1339130434782609</v>
      </c>
      <c r="I38" s="15">
        <f>Balancesheet!I42/'Income statement'!$I$17</f>
        <v>0.60321765623838897</v>
      </c>
      <c r="J38" s="15">
        <f>Balancesheet!J42/'Income statement'!$J$17</f>
        <v>0.37706680507155038</v>
      </c>
      <c r="K38" s="15">
        <f>Balancesheet!K42/'Income statement'!$K$17</f>
        <v>0.4894291060700568</v>
      </c>
    </row>
    <row r="39" spans="1:11" x14ac:dyDescent="0.15">
      <c r="A39" s="7" t="s">
        <v>51</v>
      </c>
      <c r="B39" s="15">
        <f>Balancesheet!B43/'Income statement'!$B$17</f>
        <v>1.6755288414606665E-3</v>
      </c>
      <c r="C39" s="15">
        <f>Balancesheet!C43/'Income statement'!$C$17</f>
        <v>-7.9840319361277441E-4</v>
      </c>
      <c r="D39" s="15">
        <f>Balancesheet!D43/'Income statement'!$D$17</f>
        <v>-2.3154848046309695E-3</v>
      </c>
      <c r="E39" s="15">
        <f>Balancesheet!E43/'Income statement'!$E$17</f>
        <v>-1.8529956763434219E-3</v>
      </c>
      <c r="F39" s="15">
        <f>Balancesheet!F43/'Income statement'!$F$17</f>
        <v>-1.0242403550699897E-3</v>
      </c>
      <c r="G39" s="15">
        <f>Balancesheet!G43/'Income statement'!$G$17</f>
        <v>9.1591866642242166E-5</v>
      </c>
      <c r="H39" s="15">
        <f>Balancesheet!H43/'Income statement'!$H$17</f>
        <v>1.1394302848575712E-3</v>
      </c>
      <c r="I39" s="15">
        <f>Balancesheet!I43/'Income statement'!$I$17</f>
        <v>-4.0870922196626291E-4</v>
      </c>
      <c r="J39" s="15">
        <f>Balancesheet!J43/'Income statement'!$J$17</f>
        <v>-1.5941276785052274E-3</v>
      </c>
      <c r="K39" s="15">
        <f>Balancesheet!K43/'Income statement'!$K$17</f>
        <v>4.4318965234233941E-4</v>
      </c>
    </row>
    <row r="40" spans="1:11" x14ac:dyDescent="0.15">
      <c r="A40" s="7" t="s">
        <v>52</v>
      </c>
      <c r="B40" s="15">
        <f>Balancesheet!B44/'Income statement'!$B$17</f>
        <v>0.72510518514657785</v>
      </c>
      <c r="C40" s="15">
        <f>Balancesheet!C44/'Income statement'!$C$17</f>
        <v>0.80798403193612778</v>
      </c>
      <c r="D40" s="15">
        <f>Balancesheet!D44/'Income statement'!$D$17</f>
        <v>0.729232995658466</v>
      </c>
      <c r="E40" s="15">
        <f>Balancesheet!E44/'Income statement'!$E$17</f>
        <v>0.68457895820465309</v>
      </c>
      <c r="F40" s="15">
        <f>Balancesheet!F44/'Income statement'!$F$17</f>
        <v>0.79062820075110962</v>
      </c>
      <c r="G40" s="15">
        <f>Balancesheet!G44/'Income statement'!$G$17</f>
        <v>0.89888257922696468</v>
      </c>
      <c r="H40" s="15">
        <f>Balancesheet!H44/'Income statement'!$H$17</f>
        <v>0.64503748125937033</v>
      </c>
      <c r="I40" s="15" t="e">
        <f>Balancesheet!I44/'Income statement'!$I$17</f>
        <v>#VALUE!</v>
      </c>
      <c r="J40" s="15" t="e">
        <f>Balancesheet!J44/'Income statement'!$J$17</f>
        <v>#VALUE!</v>
      </c>
      <c r="K40" s="15" t="e">
        <f>Balancesheet!K44/'Income statement'!$K$17</f>
        <v>#VALUE!</v>
      </c>
    </row>
    <row r="41" spans="1:11" x14ac:dyDescent="0.15">
      <c r="A41" s="11" t="s">
        <v>53</v>
      </c>
      <c r="B41" s="15">
        <f>Balancesheet!B45/'Income statement'!$B$17</f>
        <v>0.94370936538170291</v>
      </c>
      <c r="C41" s="15">
        <f>Balancesheet!C45/'Income statement'!$C$17</f>
        <v>0.90938123752495015</v>
      </c>
      <c r="D41" s="15">
        <f>Balancesheet!D45/'Income statement'!$D$17</f>
        <v>0.83835021707670043</v>
      </c>
      <c r="E41" s="15">
        <f>Balancesheet!E45/'Income statement'!$E$17</f>
        <v>0.76909614988676134</v>
      </c>
      <c r="F41" s="15">
        <f>Balancesheet!F45/'Income statement'!$F$17</f>
        <v>0.79737111642198699</v>
      </c>
      <c r="G41" s="15">
        <f>Balancesheet!G45/'Income statement'!$G$17</f>
        <v>1.1177871405019235</v>
      </c>
      <c r="H41" s="15">
        <f>Balancesheet!H45/'Income statement'!$H$17</f>
        <v>1.0130734632683658</v>
      </c>
      <c r="I41" s="15">
        <f>Balancesheet!I45/'Income statement'!$I$17</f>
        <v>0.98877907408783527</v>
      </c>
      <c r="J41" s="15">
        <f>Balancesheet!J45/'Income statement'!$J$17</f>
        <v>0.81934455401497741</v>
      </c>
      <c r="K41" s="15">
        <f>Balancesheet!K45/'Income statement'!$K$17</f>
        <v>0.70545943993959492</v>
      </c>
    </row>
    <row r="42" spans="1:11" x14ac:dyDescent="0.15">
      <c r="A42" s="11" t="s">
        <v>54</v>
      </c>
      <c r="B42" s="15">
        <f>Balancesheet!B46/'Income statement'!$B$17</f>
        <v>1.5382585137649052</v>
      </c>
      <c r="C42" s="15">
        <f>Balancesheet!C46/'Income statement'!$C$17</f>
        <v>1.4710578842315369</v>
      </c>
      <c r="D42" s="15">
        <f>Balancesheet!D46/'Income statement'!$D$17</f>
        <v>1.4241678726483358</v>
      </c>
      <c r="E42" s="15">
        <f>Balancesheet!E46/'Income statement'!$E$17</f>
        <v>1.157195799876467</v>
      </c>
      <c r="F42" s="15">
        <f>Balancesheet!F46/'Income statement'!$F$17</f>
        <v>1.1345168999658586</v>
      </c>
      <c r="G42" s="15">
        <f>Balancesheet!G46/'Income statement'!$G$17</f>
        <v>1.5859131709104231</v>
      </c>
      <c r="H42" s="15">
        <f>Balancesheet!H46/'Income statement'!$H$17</f>
        <v>1.7265967016491754</v>
      </c>
      <c r="I42" s="15">
        <f>Balancesheet!I46/'Income statement'!$I$17</f>
        <v>1.641784944638478</v>
      </c>
      <c r="J42" s="15">
        <f>Balancesheet!J46/'Income statement'!$J$17</f>
        <v>1.5267294431674947</v>
      </c>
      <c r="K42" s="15">
        <f>Balancesheet!K46/'Income statement'!$K$17</f>
        <v>1.0788877581169365</v>
      </c>
    </row>
    <row r="47" spans="1:11" x14ac:dyDescent="0.15">
      <c r="A47" s="11"/>
      <c r="C47" s="15"/>
      <c r="D47" s="15"/>
      <c r="E47" s="15"/>
      <c r="F47" s="15"/>
      <c r="G47" s="15"/>
      <c r="H47" s="15"/>
      <c r="I47" s="15"/>
      <c r="J47" s="15"/>
      <c r="K47" s="15"/>
    </row>
    <row r="49" spans="2:2" x14ac:dyDescent="0.15">
      <c r="B49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A892-2BC9-FC46-8D71-18686FB1EAB2}">
  <dimension ref="A4:L93"/>
  <sheetViews>
    <sheetView topLeftCell="A29" zoomScale="125" workbookViewId="0">
      <selection activeCell="C55" sqref="C55"/>
    </sheetView>
  </sheetViews>
  <sheetFormatPr baseColWidth="10" defaultColWidth="8.83203125" defaultRowHeight="13" x14ac:dyDescent="0.15"/>
  <cols>
    <col min="1" max="1" width="32.6640625" customWidth="1"/>
    <col min="2" max="2" width="15.83203125" customWidth="1"/>
    <col min="3" max="3" width="15" customWidth="1"/>
    <col min="4" max="5" width="12" customWidth="1"/>
    <col min="6" max="6" width="14.83203125" customWidth="1"/>
    <col min="7" max="7" width="14.6640625" customWidth="1"/>
    <col min="8" max="11" width="13.6640625" bestFit="1" customWidth="1"/>
    <col min="12" max="191" width="12" customWidth="1"/>
  </cols>
  <sheetData>
    <row r="4" spans="1:12" x14ac:dyDescent="0.15">
      <c r="A4" s="1" t="s">
        <v>0</v>
      </c>
    </row>
    <row r="5" spans="1:12" ht="20" x14ac:dyDescent="0.2">
      <c r="A5" s="2" t="s">
        <v>1</v>
      </c>
    </row>
    <row r="7" spans="1:12" ht="28" x14ac:dyDescent="0.15">
      <c r="A7" s="3" t="s">
        <v>2</v>
      </c>
    </row>
    <row r="10" spans="1:12" ht="28" x14ac:dyDescent="0.15">
      <c r="A10" s="4" t="s">
        <v>55</v>
      </c>
    </row>
    <row r="11" spans="1:12" x14ac:dyDescent="0.15">
      <c r="A11" s="5" t="s">
        <v>4</v>
      </c>
      <c r="B11" s="6">
        <v>2015</v>
      </c>
      <c r="C11" s="6">
        <v>2016</v>
      </c>
      <c r="D11" s="6">
        <v>2017</v>
      </c>
      <c r="E11" s="6">
        <v>2018</v>
      </c>
      <c r="F11" s="6">
        <v>2019</v>
      </c>
      <c r="G11" s="6">
        <v>2020</v>
      </c>
      <c r="H11" s="6">
        <v>2021</v>
      </c>
      <c r="I11" s="6">
        <v>2022</v>
      </c>
      <c r="J11" s="6">
        <v>2023</v>
      </c>
      <c r="K11" s="6">
        <v>2024</v>
      </c>
      <c r="L11" s="5"/>
    </row>
    <row r="12" spans="1:12" x14ac:dyDescent="0.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5"/>
    </row>
    <row r="13" spans="1:12" x14ac:dyDescent="0.15">
      <c r="A13" s="5" t="s">
        <v>79</v>
      </c>
      <c r="B13" s="6"/>
      <c r="C13" s="13">
        <f>(C17-B17)/B17</f>
        <v>7.0168217200145169E-2</v>
      </c>
      <c r="D13" s="13">
        <f t="shared" ref="D13:K13" si="0">(D17-C17)/C17</f>
        <v>0.37924151696606784</v>
      </c>
      <c r="E13" s="13">
        <f t="shared" si="0"/>
        <v>0.4057887120115774</v>
      </c>
      <c r="F13" s="13">
        <f t="shared" si="0"/>
        <v>0.20609429689108502</v>
      </c>
      <c r="G13" s="13">
        <f t="shared" si="0"/>
        <v>-6.8111983612154314E-2</v>
      </c>
      <c r="H13" s="13">
        <f t="shared" si="0"/>
        <v>0.52729437625938813</v>
      </c>
      <c r="I13" s="13">
        <f t="shared" si="0"/>
        <v>0.61403298350824587</v>
      </c>
      <c r="J13" s="13">
        <f t="shared" si="0"/>
        <v>2.2293230289068887E-3</v>
      </c>
      <c r="K13" s="13">
        <f t="shared" si="0"/>
        <v>1.2585452658115222</v>
      </c>
      <c r="L13" s="5"/>
    </row>
    <row r="14" spans="1:12" x14ac:dyDescent="0.1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5"/>
    </row>
    <row r="15" spans="1:12" ht="14" x14ac:dyDescent="0.15">
      <c r="A15" s="5" t="s">
        <v>21</v>
      </c>
      <c r="B15" s="6" t="s">
        <v>22</v>
      </c>
      <c r="C15" s="6" t="s">
        <v>22</v>
      </c>
      <c r="D15" s="6" t="s">
        <v>22</v>
      </c>
      <c r="E15" s="6" t="s">
        <v>22</v>
      </c>
      <c r="F15" s="6" t="s">
        <v>22</v>
      </c>
      <c r="G15" s="6" t="s">
        <v>22</v>
      </c>
      <c r="H15" s="6" t="s">
        <v>22</v>
      </c>
      <c r="I15" s="6" t="s">
        <v>22</v>
      </c>
      <c r="J15" s="6" t="s">
        <v>22</v>
      </c>
      <c r="K15" s="6" t="s">
        <v>22</v>
      </c>
      <c r="L15" s="5"/>
    </row>
    <row r="16" spans="1:12" x14ac:dyDescent="0.15">
      <c r="A16" s="7" t="s">
        <v>56</v>
      </c>
      <c r="B16" s="9" t="s">
        <v>28</v>
      </c>
      <c r="C16" s="9" t="s">
        <v>28</v>
      </c>
      <c r="D16" s="9" t="s">
        <v>28</v>
      </c>
      <c r="E16" s="9" t="s">
        <v>28</v>
      </c>
      <c r="F16" s="9" t="s">
        <v>28</v>
      </c>
      <c r="G16" s="9" t="s">
        <v>28</v>
      </c>
      <c r="H16" s="9" t="s">
        <v>28</v>
      </c>
      <c r="I16" s="9" t="s">
        <v>28</v>
      </c>
      <c r="J16" s="9" t="s">
        <v>28</v>
      </c>
      <c r="K16" s="8">
        <v>60922000</v>
      </c>
      <c r="L16" s="7"/>
    </row>
    <row r="17" spans="1:12" x14ac:dyDescent="0.15">
      <c r="A17" s="11" t="s">
        <v>57</v>
      </c>
      <c r="B17" s="8">
        <v>4681507</v>
      </c>
      <c r="C17" s="8">
        <v>5010000</v>
      </c>
      <c r="D17" s="8">
        <v>6910000</v>
      </c>
      <c r="E17" s="8">
        <v>9714000</v>
      </c>
      <c r="F17" s="8">
        <v>11716000</v>
      </c>
      <c r="G17" s="8">
        <v>10918000</v>
      </c>
      <c r="H17" s="8">
        <v>16675000</v>
      </c>
      <c r="I17" s="8">
        <v>26914000</v>
      </c>
      <c r="J17" s="8">
        <v>26974000</v>
      </c>
      <c r="K17" s="8">
        <v>60922000</v>
      </c>
      <c r="L17" s="7"/>
    </row>
    <row r="18" spans="1:12" x14ac:dyDescent="0.15">
      <c r="A18" s="7" t="s">
        <v>58</v>
      </c>
      <c r="B18" s="8">
        <v>2082030</v>
      </c>
      <c r="C18" s="8">
        <v>2199000</v>
      </c>
      <c r="D18" s="8">
        <v>2847000</v>
      </c>
      <c r="E18" s="8">
        <v>3892000</v>
      </c>
      <c r="F18" s="8">
        <v>4545000</v>
      </c>
      <c r="G18" s="8">
        <v>4150000</v>
      </c>
      <c r="H18" s="8">
        <v>6279000</v>
      </c>
      <c r="I18" s="8">
        <v>9439000</v>
      </c>
      <c r="J18" s="8">
        <v>11618000</v>
      </c>
      <c r="K18" s="8">
        <v>16621000</v>
      </c>
      <c r="L18" s="7"/>
    </row>
    <row r="19" spans="1:12" x14ac:dyDescent="0.15">
      <c r="A19" s="11" t="s">
        <v>59</v>
      </c>
      <c r="B19" s="8">
        <v>2599477</v>
      </c>
      <c r="C19" s="8">
        <v>2811000</v>
      </c>
      <c r="D19" s="8">
        <v>4063000</v>
      </c>
      <c r="E19" s="8">
        <v>5822000</v>
      </c>
      <c r="F19" s="8">
        <v>7171000</v>
      </c>
      <c r="G19" s="8">
        <v>6768000</v>
      </c>
      <c r="H19" s="8">
        <v>10396000</v>
      </c>
      <c r="I19" s="8">
        <v>17475000</v>
      </c>
      <c r="J19" s="8">
        <v>15356000</v>
      </c>
      <c r="K19" s="8">
        <v>44301000</v>
      </c>
      <c r="L19" s="7"/>
    </row>
    <row r="20" spans="1:12" x14ac:dyDescent="0.15">
      <c r="A20" s="7" t="s">
        <v>60</v>
      </c>
      <c r="B20" s="8">
        <v>480763</v>
      </c>
      <c r="C20" s="8">
        <v>602000</v>
      </c>
      <c r="D20" s="8">
        <v>663000</v>
      </c>
      <c r="E20" s="8">
        <v>815000</v>
      </c>
      <c r="F20" s="8">
        <v>991000</v>
      </c>
      <c r="G20" s="8">
        <v>1093000</v>
      </c>
      <c r="H20" s="8">
        <v>1940000</v>
      </c>
      <c r="I20" s="8">
        <v>2166000</v>
      </c>
      <c r="J20" s="8">
        <v>2440000</v>
      </c>
      <c r="K20" s="8">
        <v>2654000</v>
      </c>
      <c r="L20" s="7"/>
    </row>
    <row r="21" spans="1:12" x14ac:dyDescent="0.15">
      <c r="A21" s="7" t="s">
        <v>61</v>
      </c>
      <c r="B21" s="8">
        <v>1359725</v>
      </c>
      <c r="C21" s="8">
        <v>1331000</v>
      </c>
      <c r="D21" s="8">
        <v>1463000</v>
      </c>
      <c r="E21" s="8">
        <v>1797000</v>
      </c>
      <c r="F21" s="8">
        <v>2376000</v>
      </c>
      <c r="G21" s="8">
        <v>2829000</v>
      </c>
      <c r="H21" s="8">
        <v>3924000</v>
      </c>
      <c r="I21" s="8">
        <v>5268000</v>
      </c>
      <c r="J21" s="8">
        <v>7339000</v>
      </c>
      <c r="K21" s="8">
        <v>8675000</v>
      </c>
      <c r="L21" s="7"/>
    </row>
    <row r="22" spans="1:12" x14ac:dyDescent="0.15">
      <c r="A22" s="11" t="s">
        <v>62</v>
      </c>
      <c r="B22" s="8">
        <v>1840488</v>
      </c>
      <c r="C22" s="8">
        <v>2064000</v>
      </c>
      <c r="D22" s="8">
        <v>2129000</v>
      </c>
      <c r="E22" s="8">
        <v>2612000</v>
      </c>
      <c r="F22" s="8">
        <v>3367000</v>
      </c>
      <c r="G22" s="8">
        <v>3922000</v>
      </c>
      <c r="H22" s="8">
        <v>5864000</v>
      </c>
      <c r="I22" s="8">
        <v>7434000</v>
      </c>
      <c r="J22" s="8">
        <v>11132000</v>
      </c>
      <c r="K22" s="8">
        <v>11329000</v>
      </c>
      <c r="L22" s="7"/>
    </row>
    <row r="23" spans="1:12" x14ac:dyDescent="0.15">
      <c r="A23" s="11" t="s">
        <v>63</v>
      </c>
      <c r="B23" s="8">
        <v>758989</v>
      </c>
      <c r="C23" s="8">
        <v>747000</v>
      </c>
      <c r="D23" s="8">
        <v>1934000</v>
      </c>
      <c r="E23" s="8">
        <v>3210000</v>
      </c>
      <c r="F23" s="8">
        <v>3804000</v>
      </c>
      <c r="G23" s="8">
        <v>2846000</v>
      </c>
      <c r="H23" s="8">
        <v>4532000</v>
      </c>
      <c r="I23" s="8">
        <v>10041000</v>
      </c>
      <c r="J23" s="8">
        <v>4224000</v>
      </c>
      <c r="K23" s="8">
        <v>32972000</v>
      </c>
      <c r="L23" s="7"/>
    </row>
    <row r="24" spans="1:12" x14ac:dyDescent="0.15">
      <c r="A24" s="7" t="s">
        <v>64</v>
      </c>
      <c r="B24" s="8">
        <v>-18043</v>
      </c>
      <c r="C24" s="8">
        <v>-8000</v>
      </c>
      <c r="D24" s="8">
        <v>-4000</v>
      </c>
      <c r="E24" s="8">
        <v>8000</v>
      </c>
      <c r="F24" s="8">
        <v>78000</v>
      </c>
      <c r="G24" s="8">
        <v>126000</v>
      </c>
      <c r="H24" s="8">
        <v>-127000</v>
      </c>
      <c r="I24" s="8">
        <v>-207000</v>
      </c>
      <c r="J24" s="8">
        <v>5000</v>
      </c>
      <c r="K24" s="8">
        <v>609000</v>
      </c>
      <c r="L24" s="12" t="s">
        <v>78</v>
      </c>
    </row>
    <row r="25" spans="1:12" x14ac:dyDescent="0.15">
      <c r="A25" s="7" t="s">
        <v>65</v>
      </c>
      <c r="B25" s="8">
        <v>13890</v>
      </c>
      <c r="C25" s="8">
        <v>4000</v>
      </c>
      <c r="D25" s="8">
        <v>-25000</v>
      </c>
      <c r="E25" s="8">
        <v>-22000</v>
      </c>
      <c r="F25" s="8">
        <v>14000</v>
      </c>
      <c r="G25" s="8">
        <v>-2000</v>
      </c>
      <c r="H25" s="8">
        <v>4000</v>
      </c>
      <c r="I25" s="8">
        <v>107000</v>
      </c>
      <c r="J25" s="8">
        <v>-48000</v>
      </c>
      <c r="K25" s="8">
        <v>237000</v>
      </c>
      <c r="L25" s="7"/>
    </row>
    <row r="26" spans="1:12" x14ac:dyDescent="0.15">
      <c r="A26" s="7" t="s">
        <v>66</v>
      </c>
      <c r="B26" s="8">
        <v>-4153</v>
      </c>
      <c r="C26" s="8">
        <v>-4000</v>
      </c>
      <c r="D26" s="8">
        <v>-29000</v>
      </c>
      <c r="E26" s="8">
        <v>-14000</v>
      </c>
      <c r="F26" s="8">
        <v>92000</v>
      </c>
      <c r="G26" s="8">
        <v>124000</v>
      </c>
      <c r="H26" s="8">
        <v>-123000</v>
      </c>
      <c r="I26" s="8">
        <v>-100000</v>
      </c>
      <c r="J26" s="8">
        <v>-43000</v>
      </c>
      <c r="K26" s="8">
        <v>846000</v>
      </c>
      <c r="L26" s="7"/>
    </row>
    <row r="27" spans="1:12" x14ac:dyDescent="0.15">
      <c r="A27" s="11" t="s">
        <v>67</v>
      </c>
      <c r="B27" s="8">
        <v>754836</v>
      </c>
      <c r="C27" s="8">
        <v>743000</v>
      </c>
      <c r="D27" s="8">
        <v>1905000</v>
      </c>
      <c r="E27" s="8">
        <v>3196000</v>
      </c>
      <c r="F27" s="8">
        <v>3896000</v>
      </c>
      <c r="G27" s="8">
        <v>2970000</v>
      </c>
      <c r="H27" s="8">
        <v>4409000</v>
      </c>
      <c r="I27" s="8">
        <v>9941000</v>
      </c>
      <c r="J27" s="8">
        <v>4181000</v>
      </c>
      <c r="K27" s="8">
        <v>33818000</v>
      </c>
      <c r="L27" s="7"/>
    </row>
    <row r="28" spans="1:12" x14ac:dyDescent="0.15">
      <c r="A28" s="7" t="s">
        <v>68</v>
      </c>
      <c r="B28" s="8">
        <v>124249</v>
      </c>
      <c r="C28" s="8">
        <v>129000</v>
      </c>
      <c r="D28" s="8">
        <v>239000</v>
      </c>
      <c r="E28" s="8">
        <v>149000</v>
      </c>
      <c r="F28" s="8">
        <v>-245000</v>
      </c>
      <c r="G28" s="8">
        <v>174000</v>
      </c>
      <c r="H28" s="8">
        <v>77000</v>
      </c>
      <c r="I28" s="8">
        <v>189000</v>
      </c>
      <c r="J28" s="8">
        <v>-187000</v>
      </c>
      <c r="K28" s="8">
        <v>4058000</v>
      </c>
      <c r="L28" s="7"/>
    </row>
    <row r="29" spans="1:12" x14ac:dyDescent="0.15">
      <c r="A29" s="11" t="s">
        <v>69</v>
      </c>
      <c r="B29" s="8">
        <v>630587</v>
      </c>
      <c r="C29" s="8">
        <v>614000</v>
      </c>
      <c r="D29" s="8">
        <v>1666000</v>
      </c>
      <c r="E29" s="8">
        <v>3047000</v>
      </c>
      <c r="F29" s="8">
        <v>4141000</v>
      </c>
      <c r="G29" s="8">
        <v>2796000</v>
      </c>
      <c r="H29" s="8">
        <v>4332000</v>
      </c>
      <c r="I29" s="8">
        <v>9752000</v>
      </c>
      <c r="J29" s="8">
        <v>4368000</v>
      </c>
      <c r="K29" s="8">
        <v>29760000</v>
      </c>
      <c r="L29" s="7"/>
    </row>
    <row r="30" spans="1:12" x14ac:dyDescent="0.1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7"/>
    </row>
    <row r="31" spans="1:12" x14ac:dyDescent="0.15">
      <c r="A31" s="11" t="s">
        <v>108</v>
      </c>
      <c r="B31" s="15">
        <f>B28/B27</f>
        <v>0.16460396695441129</v>
      </c>
      <c r="C31" s="15">
        <f t="shared" ref="C31:K31" si="1">C28/C27</f>
        <v>0.17362045760430686</v>
      </c>
      <c r="D31" s="15">
        <f t="shared" si="1"/>
        <v>0.12545931758530185</v>
      </c>
      <c r="E31" s="15">
        <f t="shared" si="1"/>
        <v>4.6620775969962454E-2</v>
      </c>
      <c r="F31" s="15">
        <f t="shared" si="1"/>
        <v>-6.2885010266940447E-2</v>
      </c>
      <c r="G31" s="15">
        <f t="shared" si="1"/>
        <v>5.8585858585858588E-2</v>
      </c>
      <c r="H31" s="15">
        <f t="shared" si="1"/>
        <v>1.7464277613971423E-2</v>
      </c>
      <c r="I31" s="15">
        <f t="shared" si="1"/>
        <v>1.9012171813700834E-2</v>
      </c>
      <c r="J31" s="15">
        <f t="shared" si="1"/>
        <v>-4.4726142071274816E-2</v>
      </c>
      <c r="K31" s="15">
        <f t="shared" si="1"/>
        <v>0.1199952687917677</v>
      </c>
      <c r="L31" s="7"/>
    </row>
    <row r="32" spans="1:12" x14ac:dyDescent="0.1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7"/>
    </row>
    <row r="33" spans="1:12" x14ac:dyDescent="0.1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7"/>
    </row>
    <row r="34" spans="1:12" x14ac:dyDescent="0.1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7"/>
    </row>
    <row r="35" spans="1:12" x14ac:dyDescent="0.15">
      <c r="A35" s="7" t="s">
        <v>70</v>
      </c>
      <c r="B35" s="8">
        <v>630587</v>
      </c>
      <c r="C35" s="8">
        <v>614000</v>
      </c>
      <c r="D35" s="8">
        <v>1666000</v>
      </c>
      <c r="E35" s="8">
        <v>3047000</v>
      </c>
      <c r="F35" s="8">
        <v>4141000</v>
      </c>
      <c r="G35" s="8">
        <v>2796000</v>
      </c>
      <c r="H35" s="8">
        <v>4332000</v>
      </c>
      <c r="I35" s="8">
        <v>9752000</v>
      </c>
      <c r="J35" s="8">
        <v>4368000</v>
      </c>
      <c r="K35" s="8">
        <v>29760000</v>
      </c>
      <c r="L35" s="7"/>
    </row>
    <row r="36" spans="1:12" x14ac:dyDescent="0.15">
      <c r="A36" s="7" t="s">
        <v>71</v>
      </c>
      <c r="B36" s="8">
        <v>22092760</v>
      </c>
      <c r="C36" s="8">
        <v>21720000</v>
      </c>
      <c r="D36" s="8">
        <v>21640000</v>
      </c>
      <c r="E36" s="8">
        <v>23960000</v>
      </c>
      <c r="F36" s="8">
        <v>24320000</v>
      </c>
      <c r="G36" s="8">
        <v>24360000</v>
      </c>
      <c r="H36" s="8">
        <v>24680000</v>
      </c>
      <c r="I36" s="8">
        <v>24960000</v>
      </c>
      <c r="J36" s="8">
        <v>24870000</v>
      </c>
      <c r="K36" s="8">
        <v>24690000</v>
      </c>
      <c r="L36" s="7"/>
    </row>
    <row r="37" spans="1:12" x14ac:dyDescent="0.15">
      <c r="A37" s="7" t="s">
        <v>72</v>
      </c>
      <c r="B37" s="10">
        <v>0.03</v>
      </c>
      <c r="C37" s="10">
        <v>0.03</v>
      </c>
      <c r="D37" s="10">
        <v>0.08</v>
      </c>
      <c r="E37" s="10">
        <v>0.13</v>
      </c>
      <c r="F37" s="10">
        <v>0.17</v>
      </c>
      <c r="G37" s="10">
        <v>0.11</v>
      </c>
      <c r="H37" s="10">
        <v>0.18</v>
      </c>
      <c r="I37" s="10">
        <v>0.39</v>
      </c>
      <c r="J37" s="10">
        <v>0.18</v>
      </c>
      <c r="K37" s="10">
        <v>1.21</v>
      </c>
      <c r="L37" s="7"/>
    </row>
    <row r="38" spans="1:12" x14ac:dyDescent="0.15">
      <c r="A38" s="7" t="s">
        <v>73</v>
      </c>
      <c r="B38" s="10">
        <v>0.03</v>
      </c>
      <c r="C38" s="10">
        <v>0.03</v>
      </c>
      <c r="D38" s="10">
        <v>0.08</v>
      </c>
      <c r="E38" s="10">
        <v>0.13</v>
      </c>
      <c r="F38" s="10">
        <v>0.17</v>
      </c>
      <c r="G38" s="10">
        <v>0.11</v>
      </c>
      <c r="H38" s="10">
        <v>0.18</v>
      </c>
      <c r="I38" s="10">
        <v>0.39</v>
      </c>
      <c r="J38" s="10">
        <v>0.18</v>
      </c>
      <c r="K38" s="10">
        <v>1.21</v>
      </c>
      <c r="L38" s="7"/>
    </row>
    <row r="39" spans="1:12" x14ac:dyDescent="0.15">
      <c r="A39" s="7" t="s">
        <v>74</v>
      </c>
      <c r="B39" s="8">
        <v>22522720</v>
      </c>
      <c r="C39" s="8">
        <v>22760000</v>
      </c>
      <c r="D39" s="8">
        <v>25960000</v>
      </c>
      <c r="E39" s="8">
        <v>25280000</v>
      </c>
      <c r="F39" s="8">
        <v>25000000</v>
      </c>
      <c r="G39" s="8">
        <v>24720000</v>
      </c>
      <c r="H39" s="8">
        <v>25120000</v>
      </c>
      <c r="I39" s="8">
        <v>25350000</v>
      </c>
      <c r="J39" s="8">
        <v>25070000</v>
      </c>
      <c r="K39" s="8">
        <v>24940000</v>
      </c>
      <c r="L39" s="7"/>
    </row>
    <row r="40" spans="1:12" x14ac:dyDescent="0.15">
      <c r="A40" s="7" t="s">
        <v>75</v>
      </c>
      <c r="B40" s="10">
        <v>0.03</v>
      </c>
      <c r="C40" s="10">
        <v>0.03</v>
      </c>
      <c r="D40" s="10">
        <v>0.06</v>
      </c>
      <c r="E40" s="10">
        <v>0.12</v>
      </c>
      <c r="F40" s="10">
        <v>0.17</v>
      </c>
      <c r="G40" s="10">
        <v>0.11</v>
      </c>
      <c r="H40" s="10">
        <v>0.17</v>
      </c>
      <c r="I40" s="10">
        <v>0.39</v>
      </c>
      <c r="J40" s="10">
        <v>0.17</v>
      </c>
      <c r="K40" s="10">
        <v>1.19</v>
      </c>
      <c r="L40" s="7"/>
    </row>
    <row r="41" spans="1:12" x14ac:dyDescent="0.15">
      <c r="A41" s="7" t="s">
        <v>76</v>
      </c>
      <c r="B41" s="10">
        <v>0.03</v>
      </c>
      <c r="C41" s="10">
        <v>0.03</v>
      </c>
      <c r="D41" s="10">
        <v>0.06</v>
      </c>
      <c r="E41" s="10">
        <v>0.12</v>
      </c>
      <c r="F41" s="10">
        <v>0.17</v>
      </c>
      <c r="G41" s="10">
        <v>0.11</v>
      </c>
      <c r="H41" s="10">
        <v>0.17</v>
      </c>
      <c r="I41" s="10">
        <v>0.39</v>
      </c>
      <c r="J41" s="10">
        <v>0.17</v>
      </c>
      <c r="K41" s="10">
        <v>1.19</v>
      </c>
      <c r="L41" s="7"/>
    </row>
    <row r="42" spans="1:12" x14ac:dyDescent="0.15">
      <c r="A42" s="7" t="s">
        <v>77</v>
      </c>
      <c r="B42" s="8">
        <v>21796520</v>
      </c>
      <c r="C42" s="8">
        <v>21560000</v>
      </c>
      <c r="D42" s="8">
        <v>23400000</v>
      </c>
      <c r="E42" s="8">
        <v>24240000</v>
      </c>
      <c r="F42" s="8">
        <v>24240000</v>
      </c>
      <c r="G42" s="8">
        <v>24480000</v>
      </c>
      <c r="H42" s="8">
        <v>24800000</v>
      </c>
      <c r="I42" s="8">
        <v>25060000</v>
      </c>
      <c r="J42" s="8">
        <v>24660000</v>
      </c>
      <c r="K42" s="8">
        <v>24640000</v>
      </c>
      <c r="L42" s="7"/>
    </row>
    <row r="44" spans="1:12" x14ac:dyDescent="0.15">
      <c r="A44" s="11" t="s">
        <v>84</v>
      </c>
      <c r="B44">
        <f t="shared" ref="B44:K44" si="2">B29/B42</f>
        <v>2.893062745796118E-2</v>
      </c>
      <c r="C44">
        <f t="shared" si="2"/>
        <v>2.8478664192949907E-2</v>
      </c>
      <c r="D44">
        <f t="shared" si="2"/>
        <v>7.1196581196581191E-2</v>
      </c>
      <c r="E44">
        <f t="shared" si="2"/>
        <v>0.12570132013201321</v>
      </c>
      <c r="F44">
        <f t="shared" si="2"/>
        <v>0.17083333333333334</v>
      </c>
      <c r="G44">
        <f t="shared" si="2"/>
        <v>0.1142156862745098</v>
      </c>
      <c r="H44">
        <f t="shared" si="2"/>
        <v>0.17467741935483871</v>
      </c>
      <c r="I44">
        <f t="shared" si="2"/>
        <v>0.38914604948124504</v>
      </c>
      <c r="J44">
        <f t="shared" si="2"/>
        <v>0.17712895377128954</v>
      </c>
      <c r="K44">
        <f t="shared" si="2"/>
        <v>1.2077922077922079</v>
      </c>
    </row>
    <row r="45" spans="1:12" x14ac:dyDescent="0.15">
      <c r="A45" s="7" t="s">
        <v>85</v>
      </c>
      <c r="B45">
        <f t="shared" ref="B45:K45" si="3">B29/B42</f>
        <v>2.893062745796118E-2</v>
      </c>
      <c r="C45">
        <f t="shared" si="3"/>
        <v>2.8478664192949907E-2</v>
      </c>
      <c r="D45">
        <f t="shared" si="3"/>
        <v>7.1196581196581191E-2</v>
      </c>
      <c r="E45">
        <f t="shared" si="3"/>
        <v>0.12570132013201321</v>
      </c>
      <c r="F45">
        <f t="shared" si="3"/>
        <v>0.17083333333333334</v>
      </c>
      <c r="G45">
        <f t="shared" si="3"/>
        <v>0.1142156862745098</v>
      </c>
      <c r="H45">
        <f t="shared" si="3"/>
        <v>0.17467741935483871</v>
      </c>
      <c r="I45">
        <f t="shared" si="3"/>
        <v>0.38914604948124504</v>
      </c>
      <c r="J45">
        <f t="shared" si="3"/>
        <v>0.17712895377128954</v>
      </c>
      <c r="K45">
        <f t="shared" si="3"/>
        <v>1.2077922077922079</v>
      </c>
    </row>
    <row r="47" spans="1:12" x14ac:dyDescent="0.15">
      <c r="A47" s="16"/>
    </row>
    <row r="48" spans="1:12" x14ac:dyDescent="0.15">
      <c r="A48" s="16"/>
    </row>
    <row r="49" spans="1:11" x14ac:dyDescent="0.15">
      <c r="A49" s="20" t="s">
        <v>86</v>
      </c>
      <c r="B49" s="18">
        <v>17.27</v>
      </c>
      <c r="C49" s="18">
        <v>24.4</v>
      </c>
      <c r="D49" s="18">
        <v>34.93</v>
      </c>
      <c r="E49" s="18">
        <v>46.79</v>
      </c>
      <c r="F49" s="18">
        <v>23.55</v>
      </c>
      <c r="G49" s="18">
        <v>52.18</v>
      </c>
      <c r="H49" s="18">
        <v>72.17</v>
      </c>
      <c r="I49" s="18">
        <v>58.56</v>
      </c>
      <c r="J49" s="18">
        <v>113.14</v>
      </c>
      <c r="K49" s="18">
        <v>50.44</v>
      </c>
    </row>
    <row r="50" spans="1:11" x14ac:dyDescent="0.15">
      <c r="A50" s="20" t="s">
        <v>87</v>
      </c>
      <c r="B50" s="15">
        <v>1.4874999999999999E-2</v>
      </c>
      <c r="C50" s="15">
        <v>8.9999999999999993E-3</v>
      </c>
      <c r="D50" s="15">
        <v>3.6499999999999996E-3</v>
      </c>
      <c r="E50" s="15">
        <v>2.7249999999999996E-3</v>
      </c>
      <c r="F50" s="15">
        <v>3.8500000000000001E-3</v>
      </c>
      <c r="G50" s="15">
        <v>1.6749999999999998E-3</v>
      </c>
      <c r="H50" s="15">
        <v>8.5000000000000006E-4</v>
      </c>
      <c r="I50" s="15">
        <v>9.2500000000000004E-4</v>
      </c>
      <c r="J50" s="15">
        <v>4.2500000000000003E-4</v>
      </c>
      <c r="K50" s="15">
        <v>2.0000000000000001E-4</v>
      </c>
    </row>
    <row r="52" spans="1:11" x14ac:dyDescent="0.15">
      <c r="A52" s="36" t="s">
        <v>113</v>
      </c>
      <c r="B52" s="37">
        <f>B29/Balancesheet!B29</f>
        <v>8.7564890448592544E-2</v>
      </c>
      <c r="C52" s="37">
        <f>C29/Balancesheet!C29</f>
        <v>8.3310719131614655E-2</v>
      </c>
      <c r="D52" s="37">
        <f>D29/Balancesheet!D29</f>
        <v>0.16929173864444672</v>
      </c>
      <c r="E52" s="37">
        <f>E29/Balancesheet!E29</f>
        <v>0.27106129347922781</v>
      </c>
      <c r="F52" s="37">
        <f>F29/Balancesheet!F29</f>
        <v>0.31154077640686129</v>
      </c>
      <c r="G52" s="37">
        <f>G29/Balancesheet!G29</f>
        <v>0.16147848686110308</v>
      </c>
      <c r="H52" s="37">
        <f>H29/Balancesheet!H29</f>
        <v>0.15046368656871939</v>
      </c>
      <c r="I52" s="37">
        <f>I29/Balancesheet!I29</f>
        <v>0.22069839545567702</v>
      </c>
      <c r="J52" s="37">
        <f>J29/Balancesheet!J29</f>
        <v>0.10606575688407557</v>
      </c>
      <c r="K52" s="37">
        <f>K29/Balancesheet!K29</f>
        <v>0.45277507302823761</v>
      </c>
    </row>
    <row r="53" spans="1:11" x14ac:dyDescent="0.15">
      <c r="A53" s="36" t="s">
        <v>114</v>
      </c>
      <c r="B53" s="38">
        <f>B29/Balancesheet!B45</f>
        <v>0.14273190791632923</v>
      </c>
      <c r="C53" s="38">
        <f>C29/Balancesheet!C45</f>
        <v>0.13476733977172958</v>
      </c>
      <c r="D53" s="38">
        <f>D29/Balancesheet!D45</f>
        <v>0.28758846884170552</v>
      </c>
      <c r="E53" s="38">
        <f>E29/Balancesheet!E45</f>
        <v>0.40784366216035339</v>
      </c>
      <c r="F53" s="38">
        <f>F29/Balancesheet!F45</f>
        <v>0.44326696638835367</v>
      </c>
      <c r="G53" s="38">
        <f>G29/Balancesheet!G45</f>
        <v>0.22910521140609635</v>
      </c>
      <c r="H53" s="38">
        <f>H29/Balancesheet!H45</f>
        <v>0.25643757769490322</v>
      </c>
      <c r="I53" s="38">
        <f>I29/Balancesheet!I45</f>
        <v>0.36645122501127309</v>
      </c>
      <c r="J53" s="38">
        <f>J29/Balancesheet!J45</f>
        <v>0.19763811592235644</v>
      </c>
      <c r="K53" s="38">
        <f>K29/Balancesheet!K45</f>
        <v>0.69244729861789756</v>
      </c>
    </row>
    <row r="54" spans="1:11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 spans="1:11" x14ac:dyDescent="0.15">
      <c r="A55" s="21"/>
      <c r="B55" s="22"/>
      <c r="C55" s="19"/>
    </row>
    <row r="56" spans="1:11" x14ac:dyDescent="0.15">
      <c r="A56" s="21"/>
      <c r="B56" s="22"/>
      <c r="C56" s="19"/>
    </row>
    <row r="57" spans="1:11" x14ac:dyDescent="0.15">
      <c r="A57" s="21"/>
      <c r="B57" s="22"/>
      <c r="C57" s="19"/>
    </row>
    <row r="58" spans="1:11" x14ac:dyDescent="0.15">
      <c r="A58" s="21"/>
      <c r="B58" s="22"/>
      <c r="C58" s="19"/>
    </row>
    <row r="59" spans="1:11" x14ac:dyDescent="0.15">
      <c r="A59" s="21"/>
      <c r="B59" s="22"/>
      <c r="C59" s="19"/>
    </row>
    <row r="60" spans="1:11" x14ac:dyDescent="0.15">
      <c r="A60" s="21"/>
      <c r="B60" s="22"/>
      <c r="C60" s="19"/>
    </row>
    <row r="61" spans="1:11" x14ac:dyDescent="0.15">
      <c r="A61" s="21"/>
      <c r="B61" s="22"/>
      <c r="C61" s="19"/>
    </row>
    <row r="62" spans="1:11" x14ac:dyDescent="0.15">
      <c r="A62" s="21"/>
      <c r="B62" s="22"/>
      <c r="C62" s="19"/>
    </row>
    <row r="63" spans="1:11" x14ac:dyDescent="0.15">
      <c r="A63" s="21"/>
      <c r="B63" s="22"/>
      <c r="C63" s="19"/>
    </row>
    <row r="64" spans="1:11" x14ac:dyDescent="0.15">
      <c r="A64" s="21"/>
      <c r="B64" s="22"/>
      <c r="C64" s="19"/>
    </row>
    <row r="65" spans="1:3" x14ac:dyDescent="0.15">
      <c r="A65" s="21"/>
      <c r="B65" s="22"/>
      <c r="C65" s="19"/>
    </row>
    <row r="66" spans="1:3" x14ac:dyDescent="0.15">
      <c r="A66" s="21"/>
      <c r="B66" s="22"/>
      <c r="C66" s="19"/>
    </row>
    <row r="67" spans="1:3" x14ac:dyDescent="0.15">
      <c r="A67" s="21"/>
      <c r="B67" s="22"/>
      <c r="C67" s="19"/>
    </row>
    <row r="68" spans="1:3" x14ac:dyDescent="0.15">
      <c r="A68" s="21"/>
      <c r="B68" s="22"/>
      <c r="C68" s="19"/>
    </row>
    <row r="69" spans="1:3" x14ac:dyDescent="0.15">
      <c r="A69" s="21"/>
      <c r="B69" s="22"/>
      <c r="C69" s="19"/>
    </row>
    <row r="70" spans="1:3" x14ac:dyDescent="0.15">
      <c r="A70" s="21"/>
      <c r="B70" s="22"/>
      <c r="C70" s="19"/>
    </row>
    <row r="71" spans="1:3" x14ac:dyDescent="0.15">
      <c r="A71" s="21"/>
      <c r="B71" s="22"/>
      <c r="C71" s="19"/>
    </row>
    <row r="72" spans="1:3" x14ac:dyDescent="0.15">
      <c r="A72" s="21"/>
      <c r="B72" s="22"/>
      <c r="C72" s="19"/>
    </row>
    <row r="73" spans="1:3" x14ac:dyDescent="0.15">
      <c r="A73" s="21"/>
      <c r="B73" s="22"/>
      <c r="C73" s="19"/>
    </row>
    <row r="74" spans="1:3" x14ac:dyDescent="0.15">
      <c r="A74" s="21"/>
      <c r="B74" s="22"/>
      <c r="C74" s="19"/>
    </row>
    <row r="75" spans="1:3" x14ac:dyDescent="0.15">
      <c r="A75" s="21"/>
      <c r="B75" s="22"/>
      <c r="C75" s="19"/>
    </row>
    <row r="76" spans="1:3" x14ac:dyDescent="0.15">
      <c r="A76" s="21"/>
      <c r="B76" s="22"/>
      <c r="C76" s="19"/>
    </row>
    <row r="77" spans="1:3" x14ac:dyDescent="0.15">
      <c r="A77" s="21"/>
      <c r="B77" s="22"/>
      <c r="C77" s="19"/>
    </row>
    <row r="78" spans="1:3" x14ac:dyDescent="0.15">
      <c r="A78" s="21"/>
      <c r="B78" s="22"/>
      <c r="C78" s="19"/>
    </row>
    <row r="79" spans="1:3" x14ac:dyDescent="0.15">
      <c r="A79" s="21"/>
      <c r="B79" s="22"/>
      <c r="C79" s="19"/>
    </row>
    <row r="80" spans="1:3" x14ac:dyDescent="0.15">
      <c r="A80" s="21"/>
      <c r="B80" s="22"/>
      <c r="C80" s="19"/>
    </row>
    <row r="81" spans="1:3" x14ac:dyDescent="0.15">
      <c r="A81" s="21"/>
      <c r="B81" s="22"/>
      <c r="C81" s="19"/>
    </row>
    <row r="82" spans="1:3" x14ac:dyDescent="0.15">
      <c r="A82" s="21"/>
      <c r="B82" s="22"/>
      <c r="C82" s="19"/>
    </row>
    <row r="83" spans="1:3" x14ac:dyDescent="0.15">
      <c r="A83" s="21"/>
      <c r="B83" s="22"/>
      <c r="C83" s="19"/>
    </row>
    <row r="84" spans="1:3" x14ac:dyDescent="0.15">
      <c r="A84" s="21"/>
      <c r="B84" s="22"/>
      <c r="C84" s="19"/>
    </row>
    <row r="85" spans="1:3" x14ac:dyDescent="0.15">
      <c r="A85" s="21"/>
      <c r="B85" s="22"/>
      <c r="C85" s="19"/>
    </row>
    <row r="86" spans="1:3" x14ac:dyDescent="0.15">
      <c r="A86" s="21"/>
      <c r="B86" s="22"/>
      <c r="C86" s="19"/>
    </row>
    <row r="87" spans="1:3" x14ac:dyDescent="0.15">
      <c r="A87" s="21"/>
      <c r="B87" s="22"/>
      <c r="C87" s="19"/>
    </row>
    <row r="88" spans="1:3" x14ac:dyDescent="0.15">
      <c r="A88" s="21"/>
      <c r="B88" s="22"/>
      <c r="C88" s="19"/>
    </row>
    <row r="89" spans="1:3" x14ac:dyDescent="0.15">
      <c r="A89" s="21"/>
      <c r="B89" s="22"/>
      <c r="C89" s="19"/>
    </row>
    <row r="90" spans="1:3" x14ac:dyDescent="0.15">
      <c r="A90" s="21"/>
      <c r="B90" s="22"/>
      <c r="C90" s="19"/>
    </row>
    <row r="91" spans="1:3" x14ac:dyDescent="0.15">
      <c r="A91" s="21"/>
      <c r="B91" s="22"/>
      <c r="C91" s="19"/>
    </row>
    <row r="92" spans="1:3" x14ac:dyDescent="0.15">
      <c r="A92" s="21"/>
      <c r="B92" s="22"/>
      <c r="C92" s="19"/>
    </row>
    <row r="93" spans="1:3" x14ac:dyDescent="0.15">
      <c r="A93" s="21"/>
      <c r="B93" s="22"/>
      <c r="C93" s="19"/>
    </row>
  </sheetData>
  <sortState xmlns:xlrd2="http://schemas.microsoft.com/office/spreadsheetml/2017/richdata2" columnSort="1" ref="B11:K42">
    <sortCondition ref="B11:K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5D13-52FF-3C40-8E2A-30B64CB54181}">
  <dimension ref="A3:O28"/>
  <sheetViews>
    <sheetView tabSelected="1" workbookViewId="0">
      <selection activeCell="C22" sqref="C22"/>
    </sheetView>
  </sheetViews>
  <sheetFormatPr baseColWidth="10" defaultRowHeight="13" x14ac:dyDescent="0.15"/>
  <cols>
    <col min="1" max="1" width="22" customWidth="1"/>
    <col min="2" max="2" width="13.33203125" customWidth="1"/>
    <col min="3" max="3" width="12.83203125" customWidth="1"/>
    <col min="4" max="4" width="12.6640625" customWidth="1"/>
    <col min="5" max="5" width="13.5" customWidth="1"/>
    <col min="9" max="9" width="28" customWidth="1"/>
    <col min="10" max="10" width="13.1640625" bestFit="1" customWidth="1"/>
    <col min="12" max="13" width="13.1640625" bestFit="1" customWidth="1"/>
  </cols>
  <sheetData>
    <row r="3" spans="1:15" ht="18" x14ac:dyDescent="0.2">
      <c r="I3" s="27"/>
      <c r="L3" s="29"/>
      <c r="M3" s="29"/>
    </row>
    <row r="4" spans="1:15" ht="18" x14ac:dyDescent="0.2">
      <c r="A4" s="24" t="s">
        <v>91</v>
      </c>
      <c r="B4" s="24" t="s">
        <v>88</v>
      </c>
      <c r="C4" s="24" t="s">
        <v>89</v>
      </c>
      <c r="D4" s="24" t="s">
        <v>90</v>
      </c>
      <c r="E4" s="24" t="s">
        <v>104</v>
      </c>
      <c r="I4" s="29"/>
      <c r="L4" s="29"/>
    </row>
    <row r="5" spans="1:15" ht="18" x14ac:dyDescent="0.2">
      <c r="A5" s="24" t="s">
        <v>96</v>
      </c>
      <c r="B5" s="25" t="s">
        <v>95</v>
      </c>
      <c r="C5" s="24" t="s">
        <v>97</v>
      </c>
      <c r="D5" s="24" t="s">
        <v>98</v>
      </c>
      <c r="E5" s="24" t="s">
        <v>105</v>
      </c>
      <c r="G5">
        <v>67678</v>
      </c>
      <c r="H5">
        <v>5895</v>
      </c>
      <c r="I5" s="29" t="s">
        <v>99</v>
      </c>
      <c r="J5">
        <v>-18.8</v>
      </c>
      <c r="K5" s="16" t="s">
        <v>100</v>
      </c>
      <c r="L5" s="29">
        <v>778</v>
      </c>
      <c r="O5" s="16" t="s">
        <v>103</v>
      </c>
    </row>
    <row r="6" spans="1:15" ht="14" customHeight="1" x14ac:dyDescent="0.2">
      <c r="A6" s="24" t="s">
        <v>92</v>
      </c>
      <c r="B6" s="26">
        <v>1.2585</v>
      </c>
      <c r="C6" s="30">
        <v>-0.02</v>
      </c>
      <c r="D6" s="26">
        <v>0.38109999999999999</v>
      </c>
      <c r="E6" s="26">
        <v>0.30549999999999999</v>
      </c>
      <c r="G6" s="15">
        <f>H5/G5</f>
        <v>8.7103637814356219E-2</v>
      </c>
      <c r="H6">
        <v>51574</v>
      </c>
      <c r="I6" s="29" t="s">
        <v>101</v>
      </c>
      <c r="J6">
        <v>53.1</v>
      </c>
      <c r="L6" s="28">
        <v>25111</v>
      </c>
      <c r="M6" s="16" t="s">
        <v>99</v>
      </c>
      <c r="N6">
        <v>-18756</v>
      </c>
      <c r="O6">
        <v>778</v>
      </c>
    </row>
    <row r="7" spans="1:15" x14ac:dyDescent="0.15">
      <c r="A7" s="24" t="s">
        <v>93</v>
      </c>
      <c r="B7" s="26">
        <v>0.48849999999999999</v>
      </c>
      <c r="C7" s="26">
        <v>-0.35399999999999998</v>
      </c>
      <c r="D7" s="26">
        <v>3.1E-2</v>
      </c>
      <c r="E7" s="26">
        <v>0.1143</v>
      </c>
      <c r="H7" s="15">
        <f>H5/H6</f>
        <v>0.11430177996664986</v>
      </c>
      <c r="J7" s="15">
        <f>J5/J6</f>
        <v>-0.35404896421845578</v>
      </c>
      <c r="L7" s="15">
        <f>L5/L6</f>
        <v>3.0982437975389271E-2</v>
      </c>
      <c r="M7" s="16" t="s">
        <v>102</v>
      </c>
      <c r="N7">
        <v>105032</v>
      </c>
      <c r="O7">
        <v>45131</v>
      </c>
    </row>
    <row r="8" spans="1:15" x14ac:dyDescent="0.15">
      <c r="A8" s="24" t="s">
        <v>94</v>
      </c>
      <c r="B8" s="26">
        <v>0.69244729861789756</v>
      </c>
      <c r="C8" s="26">
        <v>-0.17860000000000001</v>
      </c>
      <c r="D8" s="26">
        <v>1.72E-2</v>
      </c>
      <c r="E8" s="26">
        <v>8.7099999999999997E-2</v>
      </c>
      <c r="N8" s="15">
        <f>N6/N7</f>
        <v>-0.1785741488308325</v>
      </c>
      <c r="O8" s="15">
        <f>O6/O7</f>
        <v>1.7238705102922604E-2</v>
      </c>
    </row>
    <row r="9" spans="1:15" x14ac:dyDescent="0.15">
      <c r="A9" s="24"/>
      <c r="B9" s="23"/>
      <c r="C9" s="23"/>
      <c r="D9" s="23"/>
      <c r="I9" s="15"/>
    </row>
    <row r="10" spans="1:15" x14ac:dyDescent="0.15">
      <c r="A10" s="23"/>
      <c r="B10" s="23"/>
      <c r="C10" s="23"/>
      <c r="D10" s="23"/>
    </row>
    <row r="11" spans="1:15" ht="18" x14ac:dyDescent="0.2">
      <c r="A11" s="23"/>
      <c r="B11" s="23"/>
      <c r="C11" s="23"/>
      <c r="D11" s="23"/>
      <c r="J11" s="27">
        <v>792.92</v>
      </c>
      <c r="K11" s="27">
        <v>747.95</v>
      </c>
      <c r="L11" s="27">
        <v>602.57000000000005</v>
      </c>
      <c r="M11" s="27">
        <v>552.41</v>
      </c>
      <c r="N11">
        <f>SUM(J11:M11)</f>
        <v>2695.85</v>
      </c>
    </row>
    <row r="12" spans="1:15" x14ac:dyDescent="0.15">
      <c r="A12" s="23"/>
      <c r="B12" s="23"/>
      <c r="C12" s="23"/>
      <c r="D12" s="23"/>
    </row>
    <row r="13" spans="1:15" x14ac:dyDescent="0.15">
      <c r="A13" s="23"/>
      <c r="B13" s="23"/>
      <c r="C13" s="23"/>
      <c r="D13" s="23"/>
    </row>
    <row r="14" spans="1:15" x14ac:dyDescent="0.15">
      <c r="A14" s="23"/>
      <c r="B14" s="23"/>
      <c r="C14" s="23"/>
      <c r="D14" s="23"/>
    </row>
    <row r="15" spans="1:15" ht="18" x14ac:dyDescent="0.2">
      <c r="A15" s="23"/>
      <c r="B15" s="23"/>
      <c r="C15" s="23"/>
      <c r="D15" s="23"/>
      <c r="J15" s="29">
        <v>51574000</v>
      </c>
    </row>
    <row r="16" spans="1:15" ht="18" x14ac:dyDescent="0.2">
      <c r="A16" s="23"/>
      <c r="B16" s="23"/>
      <c r="C16" s="23"/>
      <c r="D16" s="23"/>
      <c r="J16" s="29">
        <v>35819000</v>
      </c>
    </row>
    <row r="17" spans="1:10" x14ac:dyDescent="0.15">
      <c r="A17" s="23"/>
      <c r="B17" s="23"/>
      <c r="C17" s="23"/>
      <c r="D17" s="23"/>
    </row>
    <row r="19" spans="1:10" x14ac:dyDescent="0.15">
      <c r="J19" s="15">
        <f>(J15-J16)/J15</f>
        <v>0.30548338310001161</v>
      </c>
    </row>
    <row r="25" spans="1:10" x14ac:dyDescent="0.15">
      <c r="A25" s="16" t="s">
        <v>91</v>
      </c>
      <c r="B25" s="16" t="s">
        <v>88</v>
      </c>
      <c r="C25" s="16" t="s">
        <v>89</v>
      </c>
      <c r="D25" s="16" t="s">
        <v>90</v>
      </c>
      <c r="E25" s="16" t="s">
        <v>104</v>
      </c>
    </row>
    <row r="26" spans="1:10" x14ac:dyDescent="0.15">
      <c r="A26" s="24" t="s">
        <v>92</v>
      </c>
      <c r="B26" s="26">
        <v>1.2585</v>
      </c>
      <c r="C26" s="30">
        <v>-0.02</v>
      </c>
      <c r="D26" s="26">
        <v>0.38109999999999999</v>
      </c>
      <c r="E26" s="26">
        <v>0.30549999999999999</v>
      </c>
    </row>
    <row r="27" spans="1:10" x14ac:dyDescent="0.15">
      <c r="A27" s="24" t="s">
        <v>93</v>
      </c>
      <c r="B27" s="26">
        <v>0.48849999999999999</v>
      </c>
      <c r="C27" s="26">
        <v>-0.35399999999999998</v>
      </c>
      <c r="D27" s="26">
        <v>3.1E-2</v>
      </c>
      <c r="E27" s="26">
        <v>0.1143</v>
      </c>
    </row>
    <row r="28" spans="1:10" x14ac:dyDescent="0.15">
      <c r="A28" s="24" t="s">
        <v>94</v>
      </c>
      <c r="B28" s="26">
        <v>0.69244729861789756</v>
      </c>
      <c r="C28" s="26">
        <v>-0.17860000000000001</v>
      </c>
      <c r="D28" s="26">
        <v>1.72E-2</v>
      </c>
      <c r="E28" s="26">
        <v>8.7099999999999997E-2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3058-1097-1444-85BA-9FDE898D7DE7}">
  <dimension ref="A4:K41"/>
  <sheetViews>
    <sheetView zoomScale="132" workbookViewId="0">
      <selection activeCell="A31" sqref="A31"/>
    </sheetView>
  </sheetViews>
  <sheetFormatPr baseColWidth="10" defaultRowHeight="13" x14ac:dyDescent="0.15"/>
  <cols>
    <col min="1" max="1" width="50" customWidth="1"/>
  </cols>
  <sheetData>
    <row r="4" spans="1:11" x14ac:dyDescent="0.15">
      <c r="A4" s="1" t="s">
        <v>0</v>
      </c>
    </row>
    <row r="5" spans="1:11" ht="20" x14ac:dyDescent="0.2">
      <c r="A5" s="2" t="s">
        <v>1</v>
      </c>
    </row>
    <row r="7" spans="1:11" ht="14" x14ac:dyDescent="0.15">
      <c r="A7" s="14" t="s">
        <v>80</v>
      </c>
    </row>
    <row r="8" spans="1:11" ht="14" x14ac:dyDescent="0.15">
      <c r="A8" s="4" t="s">
        <v>55</v>
      </c>
    </row>
    <row r="9" spans="1:11" x14ac:dyDescent="0.15">
      <c r="A9" s="5" t="s">
        <v>4</v>
      </c>
      <c r="B9" s="6">
        <v>2015</v>
      </c>
      <c r="C9" s="6">
        <v>2016</v>
      </c>
      <c r="D9" s="6">
        <v>2017</v>
      </c>
      <c r="E9" s="6">
        <v>2018</v>
      </c>
      <c r="F9" s="6">
        <v>2019</v>
      </c>
      <c r="G9" s="6">
        <v>2020</v>
      </c>
      <c r="H9" s="6">
        <v>2021</v>
      </c>
      <c r="I9" s="6">
        <v>2022</v>
      </c>
      <c r="J9" s="6">
        <v>2023</v>
      </c>
      <c r="K9" s="6">
        <v>2024</v>
      </c>
    </row>
    <row r="10" spans="1:11" x14ac:dyDescent="0.15">
      <c r="A10" s="5"/>
    </row>
    <row r="11" spans="1:11" x14ac:dyDescent="0.15">
      <c r="A11" s="5" t="s">
        <v>79</v>
      </c>
    </row>
    <row r="12" spans="1:11" x14ac:dyDescent="0.15">
      <c r="A12" s="5"/>
    </row>
    <row r="13" spans="1:11" ht="14" x14ac:dyDescent="0.15">
      <c r="A13" s="5" t="s">
        <v>21</v>
      </c>
      <c r="B13" s="6" t="s">
        <v>22</v>
      </c>
      <c r="C13" s="6" t="s">
        <v>22</v>
      </c>
      <c r="D13" s="6" t="s">
        <v>22</v>
      </c>
      <c r="E13" s="6" t="s">
        <v>22</v>
      </c>
      <c r="F13" s="6" t="s">
        <v>22</v>
      </c>
      <c r="G13" s="6" t="s">
        <v>22</v>
      </c>
      <c r="H13" s="6" t="s">
        <v>22</v>
      </c>
      <c r="I13" s="6" t="s">
        <v>22</v>
      </c>
      <c r="J13" s="6" t="s">
        <v>22</v>
      </c>
      <c r="K13" s="6" t="s">
        <v>22</v>
      </c>
    </row>
    <row r="14" spans="1:11" x14ac:dyDescent="0.15">
      <c r="A14" s="7" t="s">
        <v>56</v>
      </c>
    </row>
    <row r="15" spans="1:11" x14ac:dyDescent="0.15">
      <c r="A15" s="11" t="s">
        <v>57</v>
      </c>
      <c r="B15" s="15">
        <f>'Income statement'!B17/'Income statement'!$B$17</f>
        <v>1</v>
      </c>
      <c r="C15" s="15">
        <f>'Income statement'!C17/'Income statement'!$C$17</f>
        <v>1</v>
      </c>
      <c r="D15" s="15">
        <f>'Income statement'!D17/'Income statement'!$D$17</f>
        <v>1</v>
      </c>
      <c r="E15" s="15">
        <f>'Income statement'!E17/'Income statement'!$E$17</f>
        <v>1</v>
      </c>
      <c r="F15" s="15">
        <f>'Income statement'!F17/'Income statement'!$F$17</f>
        <v>1</v>
      </c>
      <c r="G15" s="15">
        <f>'Income statement'!G17/'Income statement'!$G$17</f>
        <v>1</v>
      </c>
      <c r="H15" s="15">
        <f>'Income statement'!H17/'Income statement'!$H$17</f>
        <v>1</v>
      </c>
      <c r="I15" s="15">
        <f>'Income statement'!I17/'Income statement'!$I$17</f>
        <v>1</v>
      </c>
      <c r="J15" s="15">
        <f>'Income statement'!J17/'Income statement'!$J$17</f>
        <v>1</v>
      </c>
      <c r="K15" s="15">
        <f>'Income statement'!K17/'Income statement'!$K$17</f>
        <v>1</v>
      </c>
    </row>
    <row r="16" spans="1:11" x14ac:dyDescent="0.15">
      <c r="A16" s="7" t="s">
        <v>58</v>
      </c>
      <c r="B16" s="15">
        <f>'Income statement'!B18/'Income statement'!$B$17</f>
        <v>0.44473499665812738</v>
      </c>
      <c r="C16" s="15">
        <f>'Income statement'!C18/'Income statement'!$C$17</f>
        <v>0.43892215568862275</v>
      </c>
      <c r="D16" s="15">
        <f>'Income statement'!D18/'Income statement'!$D$17</f>
        <v>0.41201157742402317</v>
      </c>
      <c r="E16" s="15">
        <f>'Income statement'!E18/'Income statement'!$E$17</f>
        <v>0.40065884290714432</v>
      </c>
      <c r="F16" s="15">
        <f>'Income statement'!F18/'Income statement'!$F$17</f>
        <v>0.38793103448275862</v>
      </c>
      <c r="G16" s="15">
        <f>'Income statement'!G18/'Income statement'!$G$17</f>
        <v>0.38010624656530501</v>
      </c>
      <c r="H16" s="15">
        <f>'Income statement'!H18/'Income statement'!$H$17</f>
        <v>0.37655172413793103</v>
      </c>
      <c r="I16" s="15">
        <f>'Income statement'!I18/'Income statement'!$I$17</f>
        <v>0.35070966783086871</v>
      </c>
      <c r="J16" s="15">
        <f>'Income statement'!J18/'Income statement'!$J$17</f>
        <v>0.43071105509008673</v>
      </c>
      <c r="K16" s="15">
        <f>'Income statement'!K18/'Income statement'!$K$17</f>
        <v>0.27282426709563046</v>
      </c>
    </row>
    <row r="17" spans="1:11" x14ac:dyDescent="0.15">
      <c r="A17" s="11" t="s">
        <v>59</v>
      </c>
      <c r="B17" s="15">
        <f>'Income statement'!B19/'Income statement'!$B$17</f>
        <v>0.55526500334187257</v>
      </c>
      <c r="C17" s="15">
        <f>'Income statement'!C19/'Income statement'!$C$17</f>
        <v>0.56107784431137719</v>
      </c>
      <c r="D17" s="15">
        <f>'Income statement'!D19/'Income statement'!$D$17</f>
        <v>0.58798842257597683</v>
      </c>
      <c r="E17" s="15">
        <f>'Income statement'!E19/'Income statement'!$E$17</f>
        <v>0.59934115709285563</v>
      </c>
      <c r="F17" s="15">
        <f>'Income statement'!F19/'Income statement'!$F$17</f>
        <v>0.61206896551724133</v>
      </c>
      <c r="G17" s="15">
        <f>'Income statement'!G19/'Income statement'!$G$17</f>
        <v>0.61989375343469499</v>
      </c>
      <c r="H17" s="15">
        <f>'Income statement'!H19/'Income statement'!$H$17</f>
        <v>0.62344827586206897</v>
      </c>
      <c r="I17" s="15">
        <f>'Income statement'!I19/'Income statement'!$I$17</f>
        <v>0.64929033216913135</v>
      </c>
      <c r="J17" s="15">
        <f>'Income statement'!J19/'Income statement'!$J$17</f>
        <v>0.56928894490991322</v>
      </c>
      <c r="K17" s="15">
        <f>'Income statement'!K19/'Income statement'!$K$17</f>
        <v>0.72717573290436954</v>
      </c>
    </row>
    <row r="18" spans="1:11" x14ac:dyDescent="0.15">
      <c r="A18" s="7" t="s">
        <v>60</v>
      </c>
      <c r="B18" s="15">
        <f>'Income statement'!B20/'Income statement'!$B$17</f>
        <v>0.10269406838438989</v>
      </c>
      <c r="C18" s="15">
        <f>'Income statement'!C20/'Income statement'!$C$17</f>
        <v>0.12015968063872255</v>
      </c>
      <c r="D18" s="15">
        <f>'Income statement'!D20/'Income statement'!$D$17</f>
        <v>9.5947901591895798E-2</v>
      </c>
      <c r="E18" s="15">
        <f>'Income statement'!E20/'Income statement'!$E$17</f>
        <v>8.3899526456660489E-2</v>
      </c>
      <c r="F18" s="15">
        <f>'Income statement'!F20/'Income statement'!$F$17</f>
        <v>8.4585182656196647E-2</v>
      </c>
      <c r="G18" s="15">
        <f>'Income statement'!G20/'Income statement'!$G$17</f>
        <v>0.10010991023997069</v>
      </c>
      <c r="H18" s="15">
        <f>'Income statement'!H20/'Income statement'!$H$17</f>
        <v>0.11634182908545727</v>
      </c>
      <c r="I18" s="15">
        <f>'Income statement'!I20/'Income statement'!$I$17</f>
        <v>8.0478561343538674E-2</v>
      </c>
      <c r="J18" s="15">
        <f>'Income statement'!J20/'Income statement'!$J$17</f>
        <v>9.0457477570994288E-2</v>
      </c>
      <c r="K18" s="15">
        <f>'Income statement'!K20/'Income statement'!$K$17</f>
        <v>4.3563901382095135E-2</v>
      </c>
    </row>
    <row r="19" spans="1:11" x14ac:dyDescent="0.15">
      <c r="A19" s="7" t="s">
        <v>61</v>
      </c>
      <c r="B19" s="15">
        <f>'Income statement'!B21/'Income statement'!$B$17</f>
        <v>0.29044600381885577</v>
      </c>
      <c r="C19" s="15">
        <f>'Income statement'!C21/'Income statement'!$C$17</f>
        <v>0.26566866267465072</v>
      </c>
      <c r="D19" s="15">
        <f>'Income statement'!D21/'Income statement'!$D$17</f>
        <v>0.21172214182344429</v>
      </c>
      <c r="E19" s="15">
        <f>'Income statement'!E21/'Income statement'!$E$17</f>
        <v>0.18499073502161828</v>
      </c>
      <c r="F19" s="15">
        <f>'Income statement'!F21/'Income statement'!$F$17</f>
        <v>0.20279959030385797</v>
      </c>
      <c r="G19" s="15">
        <f>'Income statement'!G21/'Income statement'!$G$17</f>
        <v>0.25911339073090311</v>
      </c>
      <c r="H19" s="15">
        <f>'Income statement'!H21/'Income statement'!$H$17</f>
        <v>0.2353223388305847</v>
      </c>
      <c r="I19" s="15">
        <f>'Income statement'!I21/'Income statement'!$I$17</f>
        <v>0.19573456193802483</v>
      </c>
      <c r="J19" s="15">
        <f>'Income statement'!J21/'Income statement'!$J$17</f>
        <v>0.27207681471046191</v>
      </c>
      <c r="K19" s="15">
        <f>'Income statement'!K21/'Income statement'!$K$17</f>
        <v>0.14239519385443683</v>
      </c>
    </row>
    <row r="20" spans="1:11" x14ac:dyDescent="0.15">
      <c r="A20" s="11" t="s">
        <v>62</v>
      </c>
      <c r="B20" s="15">
        <f>'Income statement'!B22/'Income statement'!$B$17</f>
        <v>0.39314007220324565</v>
      </c>
      <c r="C20" s="15">
        <f>'Income statement'!C22/'Income statement'!$C$17</f>
        <v>0.41197604790419162</v>
      </c>
      <c r="D20" s="15">
        <f>'Income statement'!D22/'Income statement'!$D$17</f>
        <v>0.30810419681620838</v>
      </c>
      <c r="E20" s="15">
        <f>'Income statement'!E22/'Income statement'!$E$17</f>
        <v>0.26889026147827877</v>
      </c>
      <c r="F20" s="15">
        <f>'Income statement'!F22/'Income statement'!$F$17</f>
        <v>0.2873847729600546</v>
      </c>
      <c r="G20" s="15">
        <f>'Income statement'!G22/'Income statement'!$G$17</f>
        <v>0.35922330097087379</v>
      </c>
      <c r="H20" s="15">
        <f>'Income statement'!H22/'Income statement'!$H$17</f>
        <v>0.35166416791604199</v>
      </c>
      <c r="I20" s="15">
        <f>'Income statement'!I22/'Income statement'!$I$17</f>
        <v>0.2762131232815635</v>
      </c>
      <c r="J20" s="15">
        <f>'Income statement'!J22/'Income statement'!$J$17</f>
        <v>0.41269370504930675</v>
      </c>
      <c r="K20" s="15">
        <f>'Income statement'!K22/'Income statement'!$K$17</f>
        <v>0.18595909523653195</v>
      </c>
    </row>
    <row r="21" spans="1:11" x14ac:dyDescent="0.15">
      <c r="A21" s="11" t="s">
        <v>63</v>
      </c>
      <c r="B21" s="15">
        <f>'Income statement'!B23/'Income statement'!$B$17</f>
        <v>0.16212493113862694</v>
      </c>
      <c r="C21" s="15">
        <f>'Income statement'!C23/'Income statement'!$C$17</f>
        <v>0.14910179640718563</v>
      </c>
      <c r="D21" s="15">
        <f>'Income statement'!D23/'Income statement'!$D$17</f>
        <v>0.27988422575976846</v>
      </c>
      <c r="E21" s="15">
        <f>'Income statement'!E23/'Income statement'!$E$17</f>
        <v>0.33045089561457691</v>
      </c>
      <c r="F21" s="15">
        <f>'Income statement'!F23/'Income statement'!$F$17</f>
        <v>0.32468419255718678</v>
      </c>
      <c r="G21" s="15">
        <f>'Income statement'!G23/'Income statement'!$G$17</f>
        <v>0.2606704524638212</v>
      </c>
      <c r="H21" s="15">
        <f>'Income statement'!H23/'Income statement'!$H$17</f>
        <v>0.27178410794602698</v>
      </c>
      <c r="I21" s="15">
        <f>'Income statement'!I23/'Income statement'!$I$17</f>
        <v>0.37307720888756779</v>
      </c>
      <c r="J21" s="15">
        <f>'Income statement'!J23/'Income statement'!$J$17</f>
        <v>0.1565952398606065</v>
      </c>
      <c r="K21" s="15">
        <f>'Income statement'!K23/'Income statement'!$K$17</f>
        <v>0.54121663766783756</v>
      </c>
    </row>
    <row r="22" spans="1:11" x14ac:dyDescent="0.15">
      <c r="A22" s="7" t="s">
        <v>64</v>
      </c>
      <c r="B22" s="15">
        <f>'Income statement'!B24/'Income statement'!$B$17</f>
        <v>-3.8541008269345747E-3</v>
      </c>
      <c r="C22" s="15">
        <f>'Income statement'!C24/'Income statement'!$C$17</f>
        <v>-1.5968063872255488E-3</v>
      </c>
      <c r="D22" s="15">
        <f>'Income statement'!D24/'Income statement'!$D$17</f>
        <v>-5.7887120115774238E-4</v>
      </c>
      <c r="E22" s="15">
        <f>'Income statement'!E24/'Income statement'!$E$17</f>
        <v>8.2355363393040967E-4</v>
      </c>
      <c r="F22" s="15">
        <f>'Income statement'!F24/'Income statement'!$F$17</f>
        <v>6.6575623079549338E-3</v>
      </c>
      <c r="G22" s="15">
        <f>'Income statement'!G24/'Income statement'!$G$17</f>
        <v>1.1540575196922514E-2</v>
      </c>
      <c r="H22" s="15">
        <f>'Income statement'!H24/'Income statement'!$H$17</f>
        <v>-7.6161919040479758E-3</v>
      </c>
      <c r="I22" s="15">
        <f>'Income statement'!I24/'Income statement'!$I$17</f>
        <v>-7.6911644497287658E-3</v>
      </c>
      <c r="J22" s="15">
        <f>'Income statement'!J24/'Income statement'!$J$17</f>
        <v>1.8536368354711945E-4</v>
      </c>
      <c r="K22" s="15">
        <f>'Income statement'!K24/'Income statement'!$K$17</f>
        <v>9.996388825054988E-3</v>
      </c>
    </row>
    <row r="23" spans="1:11" x14ac:dyDescent="0.15">
      <c r="A23" s="7" t="s">
        <v>65</v>
      </c>
      <c r="B23" s="15">
        <f>'Income statement'!B25/'Income statement'!$B$17</f>
        <v>2.966993320740522E-3</v>
      </c>
      <c r="C23" s="15">
        <f>'Income statement'!C25/'Income statement'!$C$17</f>
        <v>7.9840319361277441E-4</v>
      </c>
      <c r="D23" s="15">
        <f>'Income statement'!D25/'Income statement'!$D$17</f>
        <v>-3.6179450072358899E-3</v>
      </c>
      <c r="E23" s="15">
        <f>'Income statement'!E25/'Income statement'!$E$17</f>
        <v>-2.2647724933086266E-3</v>
      </c>
      <c r="F23" s="15">
        <f>'Income statement'!F25/'Income statement'!$F$17</f>
        <v>1.1949470809149881E-3</v>
      </c>
      <c r="G23" s="15">
        <f>'Income statement'!G25/'Income statement'!$G$17</f>
        <v>-1.8318373328448433E-4</v>
      </c>
      <c r="H23" s="15">
        <f>'Income statement'!H25/'Income statement'!$H$17</f>
        <v>2.39880059970015E-4</v>
      </c>
      <c r="I23" s="15">
        <f>'Income statement'!I25/'Income statement'!$I$17</f>
        <v>3.9756260682172846E-3</v>
      </c>
      <c r="J23" s="15">
        <f>'Income statement'!J25/'Income statement'!$J$17</f>
        <v>-1.7794913620523467E-3</v>
      </c>
      <c r="K23" s="15">
        <f>'Income statement'!K25/'Income statement'!$K$17</f>
        <v>3.8902202816716459E-3</v>
      </c>
    </row>
    <row r="24" spans="1:11" x14ac:dyDescent="0.15">
      <c r="A24" s="7" t="s">
        <v>66</v>
      </c>
      <c r="B24" s="15">
        <f>'Income statement'!B26/'Income statement'!$B$17</f>
        <v>-8.8710750619405243E-4</v>
      </c>
      <c r="C24" s="15">
        <f>'Income statement'!C26/'Income statement'!$C$17</f>
        <v>-7.9840319361277441E-4</v>
      </c>
      <c r="D24" s="15">
        <f>'Income statement'!D26/'Income statement'!$D$17</f>
        <v>-4.1968162083936321E-3</v>
      </c>
      <c r="E24" s="15">
        <f>'Income statement'!E26/'Income statement'!$E$17</f>
        <v>-1.441218859378217E-3</v>
      </c>
      <c r="F24" s="15">
        <f>'Income statement'!F26/'Income statement'!$F$17</f>
        <v>7.8525093888699212E-3</v>
      </c>
      <c r="G24" s="15">
        <f>'Income statement'!G26/'Income statement'!$G$17</f>
        <v>1.1357391463638029E-2</v>
      </c>
      <c r="H24" s="15">
        <f>'Income statement'!H26/'Income statement'!$H$17</f>
        <v>-7.3763118440779612E-3</v>
      </c>
      <c r="I24" s="15">
        <f>'Income statement'!I26/'Income statement'!$I$17</f>
        <v>-3.7155383815114808E-3</v>
      </c>
      <c r="J24" s="15">
        <f>'Income statement'!J26/'Income statement'!$J$17</f>
        <v>-1.5941276785052274E-3</v>
      </c>
      <c r="K24" s="15">
        <f>'Income statement'!K26/'Income statement'!$K$17</f>
        <v>1.3886609106726634E-2</v>
      </c>
    </row>
    <row r="25" spans="1:11" x14ac:dyDescent="0.15">
      <c r="A25" s="11" t="s">
        <v>67</v>
      </c>
      <c r="B25" s="15">
        <f>'Income statement'!B27/'Income statement'!$B$17</f>
        <v>0.16123782363243289</v>
      </c>
      <c r="C25" s="15">
        <f>'Income statement'!C27/'Income statement'!$C$17</f>
        <v>0.14830339321357286</v>
      </c>
      <c r="D25" s="15">
        <f>'Income statement'!D27/'Income statement'!$D$17</f>
        <v>0.27568740955137483</v>
      </c>
      <c r="E25" s="15">
        <f>'Income statement'!E27/'Income statement'!$E$17</f>
        <v>0.32900967675519871</v>
      </c>
      <c r="F25" s="15">
        <f>'Income statement'!F27/'Income statement'!$F$17</f>
        <v>0.33253670194605667</v>
      </c>
      <c r="G25" s="15">
        <f>'Income statement'!G27/'Income statement'!$G$17</f>
        <v>0.27202784392745927</v>
      </c>
      <c r="H25" s="15">
        <f>'Income statement'!H27/'Income statement'!$H$17</f>
        <v>0.26440779610194903</v>
      </c>
      <c r="I25" s="15">
        <f>'Income statement'!I27/'Income statement'!$I$17</f>
        <v>0.36936167050605634</v>
      </c>
      <c r="J25" s="15">
        <f>'Income statement'!J27/'Income statement'!$J$17</f>
        <v>0.15500111218210127</v>
      </c>
      <c r="K25" s="15">
        <f>'Income statement'!K27/'Income statement'!$K$17</f>
        <v>0.55510324677456424</v>
      </c>
    </row>
    <row r="26" spans="1:11" x14ac:dyDescent="0.15">
      <c r="A26" s="7" t="s">
        <v>68</v>
      </c>
      <c r="B26" s="15">
        <f>'Income statement'!B28/'Income statement'!$B$17</f>
        <v>2.6540385392994179E-2</v>
      </c>
      <c r="C26" s="15">
        <f>'Income statement'!C28/'Income statement'!$C$17</f>
        <v>2.5748502994011976E-2</v>
      </c>
      <c r="D26" s="15">
        <f>'Income statement'!D28/'Income statement'!$D$17</f>
        <v>3.4587554269175105E-2</v>
      </c>
      <c r="E26" s="15">
        <f>'Income statement'!E28/'Income statement'!$E$17</f>
        <v>1.5338686431953881E-2</v>
      </c>
      <c r="F26" s="15">
        <f>'Income statement'!F28/'Income statement'!$F$17</f>
        <v>-2.091157391601229E-2</v>
      </c>
      <c r="G26" s="15">
        <f>'Income statement'!G28/'Income statement'!$G$17</f>
        <v>1.5936984795750137E-2</v>
      </c>
      <c r="H26" s="15">
        <f>'Income statement'!H28/'Income statement'!$H$17</f>
        <v>4.6176911544227889E-3</v>
      </c>
      <c r="I26" s="15">
        <f>'Income statement'!I28/'Income statement'!$I$17</f>
        <v>7.0223675410566993E-3</v>
      </c>
      <c r="J26" s="15">
        <f>'Income statement'!J28/'Income statement'!$J$17</f>
        <v>-6.9326017646622676E-3</v>
      </c>
      <c r="K26" s="15">
        <f>'Income statement'!K28/'Income statement'!$K$17</f>
        <v>6.6609763303896785E-2</v>
      </c>
    </row>
    <row r="27" spans="1:11" x14ac:dyDescent="0.15">
      <c r="A27" s="11" t="s">
        <v>69</v>
      </c>
      <c r="B27" s="15">
        <f>'Income statement'!B29/'Income statement'!$B$17</f>
        <v>0.13469743823943872</v>
      </c>
      <c r="C27" s="15">
        <f>'Income statement'!C29/'Income statement'!$C$17</f>
        <v>0.12255489021956088</v>
      </c>
      <c r="D27" s="15">
        <f>'Income statement'!D29/'Income statement'!$D$17</f>
        <v>0.24109985528219971</v>
      </c>
      <c r="E27" s="15">
        <f>'Income statement'!E29/'Income statement'!$E$17</f>
        <v>0.3136709903232448</v>
      </c>
      <c r="F27" s="15">
        <f>'Income statement'!F29/'Income statement'!$F$17</f>
        <v>0.35344827586206895</v>
      </c>
      <c r="G27" s="15">
        <f>'Income statement'!G29/'Income statement'!$G$17</f>
        <v>0.25609085913170909</v>
      </c>
      <c r="H27" s="15">
        <f>'Income statement'!H29/'Income statement'!$H$17</f>
        <v>0.25979010494752625</v>
      </c>
      <c r="I27" s="15">
        <f>'Income statement'!I29/'Income statement'!$I$17</f>
        <v>0.36233930296499961</v>
      </c>
      <c r="J27" s="15">
        <f>'Income statement'!J29/'Income statement'!$J$17</f>
        <v>0.16193371394676356</v>
      </c>
      <c r="K27" s="15">
        <f>'Income statement'!K29/'Income statement'!$K$17</f>
        <v>0.4884934834706674</v>
      </c>
    </row>
    <row r="28" spans="1:11" x14ac:dyDescent="0.15">
      <c r="A28" s="7"/>
    </row>
    <row r="29" spans="1:11" x14ac:dyDescent="0.15">
      <c r="A29" s="7"/>
    </row>
    <row r="30" spans="1:11" x14ac:dyDescent="0.15">
      <c r="A30" s="7"/>
    </row>
    <row r="31" spans="1:11" x14ac:dyDescent="0.15">
      <c r="A31" s="7"/>
    </row>
    <row r="32" spans="1:11" x14ac:dyDescent="0.15">
      <c r="A32" s="7"/>
    </row>
    <row r="33" spans="1:1" x14ac:dyDescent="0.15">
      <c r="A33" s="7"/>
    </row>
    <row r="34" spans="1:1" x14ac:dyDescent="0.15">
      <c r="A34" s="7"/>
    </row>
    <row r="35" spans="1:1" x14ac:dyDescent="0.15">
      <c r="A35" s="7"/>
    </row>
    <row r="36" spans="1:1" x14ac:dyDescent="0.15">
      <c r="A36" s="7"/>
    </row>
    <row r="37" spans="1:1" x14ac:dyDescent="0.15">
      <c r="A37" s="7"/>
    </row>
    <row r="38" spans="1:1" x14ac:dyDescent="0.15">
      <c r="A38" s="7"/>
    </row>
    <row r="39" spans="1:1" x14ac:dyDescent="0.15">
      <c r="A39" s="7"/>
    </row>
    <row r="40" spans="1:1" x14ac:dyDescent="0.15">
      <c r="A40" s="7"/>
    </row>
    <row r="41" spans="1:1" x14ac:dyDescent="0.15">
      <c r="A41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93B1-EAEC-6C40-87D3-DF8B46115891}">
  <dimension ref="A4:S94"/>
  <sheetViews>
    <sheetView zoomScale="125" workbookViewId="0">
      <selection activeCell="K33" sqref="K33"/>
    </sheetView>
  </sheetViews>
  <sheetFormatPr baseColWidth="10" defaultColWidth="8.83203125" defaultRowHeight="13" x14ac:dyDescent="0.15"/>
  <cols>
    <col min="1" max="1" width="32.6640625" customWidth="1"/>
    <col min="2" max="2" width="12" hidden="1" customWidth="1"/>
    <col min="3" max="3" width="15" hidden="1" customWidth="1"/>
    <col min="4" max="9" width="12" hidden="1" customWidth="1"/>
    <col min="10" max="191" width="12" customWidth="1"/>
  </cols>
  <sheetData>
    <row r="4" spans="1:19" x14ac:dyDescent="0.15">
      <c r="A4" s="1" t="s">
        <v>0</v>
      </c>
    </row>
    <row r="5" spans="1:19" ht="20" x14ac:dyDescent="0.2">
      <c r="A5" s="2" t="s">
        <v>1</v>
      </c>
    </row>
    <row r="7" spans="1:19" ht="28" x14ac:dyDescent="0.15">
      <c r="A7" s="3" t="s">
        <v>2</v>
      </c>
    </row>
    <row r="10" spans="1:19" ht="28" x14ac:dyDescent="0.15">
      <c r="A10" s="4" t="s">
        <v>55</v>
      </c>
    </row>
    <row r="11" spans="1:19" x14ac:dyDescent="0.15">
      <c r="A11" s="5" t="s">
        <v>4</v>
      </c>
      <c r="B11" s="6">
        <v>2015</v>
      </c>
      <c r="C11" s="6">
        <v>2016</v>
      </c>
      <c r="D11" s="6">
        <v>2017</v>
      </c>
      <c r="E11" s="6">
        <v>2018</v>
      </c>
      <c r="F11" s="6">
        <v>2019</v>
      </c>
      <c r="G11" s="6">
        <v>2020</v>
      </c>
      <c r="H11" s="6">
        <v>2021</v>
      </c>
      <c r="I11" s="6">
        <v>2022</v>
      </c>
      <c r="J11" s="6">
        <v>2023</v>
      </c>
      <c r="K11" s="6">
        <v>2024</v>
      </c>
      <c r="L11" s="5">
        <v>2025</v>
      </c>
      <c r="M11" s="5">
        <v>2026</v>
      </c>
      <c r="N11" s="5">
        <v>2027</v>
      </c>
      <c r="O11" s="5">
        <v>2028</v>
      </c>
      <c r="P11" s="5">
        <v>2029</v>
      </c>
      <c r="Q11" s="5">
        <v>2030</v>
      </c>
      <c r="R11" s="5">
        <v>2031</v>
      </c>
      <c r="S11" s="5">
        <v>2032</v>
      </c>
    </row>
    <row r="12" spans="1:19" x14ac:dyDescent="0.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5"/>
    </row>
    <row r="13" spans="1:19" x14ac:dyDescent="0.15">
      <c r="A13" s="5" t="s">
        <v>79</v>
      </c>
      <c r="B13" s="6"/>
      <c r="C13" s="13">
        <f>(C18-B18)/B18</f>
        <v>7.0168217200145169E-2</v>
      </c>
      <c r="D13" s="13">
        <f t="shared" ref="D13:K13" si="0">(D18-C18)/C18</f>
        <v>0.37924151696606784</v>
      </c>
      <c r="E13" s="13">
        <f t="shared" si="0"/>
        <v>0.4057887120115774</v>
      </c>
      <c r="F13" s="13">
        <f t="shared" si="0"/>
        <v>0.20609429689108502</v>
      </c>
      <c r="G13" s="13">
        <f t="shared" si="0"/>
        <v>-6.8111983612154314E-2</v>
      </c>
      <c r="H13" s="13">
        <f t="shared" si="0"/>
        <v>0.52729437625938813</v>
      </c>
      <c r="I13" s="13">
        <f t="shared" si="0"/>
        <v>0.61403298350824587</v>
      </c>
      <c r="J13" s="13">
        <f t="shared" si="0"/>
        <v>2.2293230289068887E-3</v>
      </c>
      <c r="K13" s="13">
        <f t="shared" si="0"/>
        <v>1.2585452658115222</v>
      </c>
      <c r="L13" s="31">
        <v>1.1200000000000001</v>
      </c>
      <c r="M13" s="33">
        <v>1</v>
      </c>
      <c r="N13" s="33">
        <v>1.1000000000000001</v>
      </c>
      <c r="O13" s="33">
        <v>0.9</v>
      </c>
      <c r="P13" s="33">
        <v>1.05</v>
      </c>
    </row>
    <row r="14" spans="1:19" x14ac:dyDescent="0.15">
      <c r="A14" s="5" t="s">
        <v>106</v>
      </c>
      <c r="B14" s="6"/>
      <c r="C14" s="6"/>
      <c r="D14" s="6"/>
      <c r="E14" s="6"/>
      <c r="F14" s="6"/>
      <c r="G14" s="6"/>
      <c r="H14" s="6"/>
      <c r="I14" s="6"/>
      <c r="J14" s="13">
        <f>'Commonsize Statement'!J16</f>
        <v>0.43071105509008673</v>
      </c>
      <c r="K14" s="13">
        <f>'Commonsize Statement'!K16</f>
        <v>0.27282426709563046</v>
      </c>
      <c r="L14" s="31">
        <v>0.3</v>
      </c>
      <c r="M14" s="33">
        <v>0.3</v>
      </c>
      <c r="N14" s="33">
        <v>0.27</v>
      </c>
      <c r="O14" s="33">
        <v>0.28000000000000003</v>
      </c>
      <c r="P14" s="33">
        <v>0.28999999999999998</v>
      </c>
    </row>
    <row r="15" spans="1:19" x14ac:dyDescent="0.15">
      <c r="A15" s="5" t="s">
        <v>60</v>
      </c>
      <c r="B15" s="6"/>
      <c r="C15" s="6"/>
      <c r="D15" s="6"/>
      <c r="E15" s="6"/>
      <c r="F15" s="6"/>
      <c r="G15" s="6"/>
      <c r="H15" s="6"/>
      <c r="I15" s="6"/>
      <c r="J15" s="13">
        <f>'Commonsize Statement'!J18</f>
        <v>9.0457477570994288E-2</v>
      </c>
      <c r="K15" s="13">
        <f>'Commonsize Statement'!K18</f>
        <v>4.3563901382095135E-2</v>
      </c>
      <c r="L15" s="31"/>
      <c r="M15" s="33"/>
      <c r="N15" s="33"/>
      <c r="O15" s="33"/>
      <c r="P15" s="33"/>
    </row>
    <row r="16" spans="1:19" ht="14" x14ac:dyDescent="0.15">
      <c r="A16" s="5" t="s">
        <v>21</v>
      </c>
      <c r="B16" s="6" t="s">
        <v>22</v>
      </c>
      <c r="C16" s="6" t="s">
        <v>22</v>
      </c>
      <c r="D16" s="6" t="s">
        <v>22</v>
      </c>
      <c r="E16" s="6" t="s">
        <v>22</v>
      </c>
      <c r="F16" s="6" t="s">
        <v>22</v>
      </c>
      <c r="G16" s="6" t="s">
        <v>22</v>
      </c>
      <c r="H16" s="6" t="s">
        <v>22</v>
      </c>
      <c r="I16" s="6" t="s">
        <v>22</v>
      </c>
      <c r="J16" s="6" t="s">
        <v>22</v>
      </c>
      <c r="K16" s="6" t="s">
        <v>22</v>
      </c>
      <c r="L16" s="5"/>
    </row>
    <row r="17" spans="1:16" x14ac:dyDescent="0.15">
      <c r="A17" s="7" t="s">
        <v>56</v>
      </c>
      <c r="B17" s="9" t="s">
        <v>28</v>
      </c>
      <c r="C17" s="9" t="s">
        <v>28</v>
      </c>
      <c r="D17" s="9" t="s">
        <v>28</v>
      </c>
      <c r="E17" s="9" t="s">
        <v>28</v>
      </c>
      <c r="F17" s="9" t="s">
        <v>28</v>
      </c>
      <c r="G17" s="9" t="s">
        <v>28</v>
      </c>
      <c r="H17" s="9" t="s">
        <v>28</v>
      </c>
      <c r="I17" s="9" t="s">
        <v>28</v>
      </c>
      <c r="J17" s="9" t="s">
        <v>28</v>
      </c>
      <c r="K17" s="8">
        <v>60922000</v>
      </c>
      <c r="L17" s="7"/>
    </row>
    <row r="18" spans="1:16" x14ac:dyDescent="0.15">
      <c r="A18" s="11" t="s">
        <v>57</v>
      </c>
      <c r="B18" s="8">
        <v>4681507</v>
      </c>
      <c r="C18" s="8">
        <v>5010000</v>
      </c>
      <c r="D18" s="8">
        <v>6910000</v>
      </c>
      <c r="E18" s="8">
        <v>9714000</v>
      </c>
      <c r="F18" s="8">
        <v>11716000</v>
      </c>
      <c r="G18" s="8">
        <v>10918000</v>
      </c>
      <c r="H18" s="8">
        <v>16675000</v>
      </c>
      <c r="I18" s="8">
        <v>26914000</v>
      </c>
      <c r="J18" s="8">
        <v>26974000</v>
      </c>
      <c r="K18" s="8">
        <v>60922000</v>
      </c>
      <c r="L18" s="32">
        <f>K18*(1+L13)</f>
        <v>129154640</v>
      </c>
      <c r="M18" s="32">
        <f>L18*(1+M13)</f>
        <v>258309280</v>
      </c>
      <c r="N18" s="32">
        <f>M18*(1+N13)</f>
        <v>542449488</v>
      </c>
      <c r="O18" s="32">
        <f>N18*(1+O13)</f>
        <v>1030654027.1999999</v>
      </c>
      <c r="P18" s="32">
        <f>O18*(1+P13)</f>
        <v>2112840755.7599998</v>
      </c>
    </row>
    <row r="19" spans="1:16" x14ac:dyDescent="0.15">
      <c r="A19" s="7" t="s">
        <v>58</v>
      </c>
      <c r="B19" s="8">
        <v>2082030</v>
      </c>
      <c r="C19" s="8">
        <v>2199000</v>
      </c>
      <c r="D19" s="8">
        <v>2847000</v>
      </c>
      <c r="E19" s="8">
        <v>3892000</v>
      </c>
      <c r="F19" s="8">
        <v>4545000</v>
      </c>
      <c r="G19" s="8">
        <v>4150000</v>
      </c>
      <c r="H19" s="8">
        <v>6279000</v>
      </c>
      <c r="I19" s="8">
        <v>9439000</v>
      </c>
      <c r="J19" s="8">
        <v>11618000</v>
      </c>
      <c r="K19" s="8">
        <v>16621000</v>
      </c>
      <c r="L19" s="7">
        <f>L18*L14</f>
        <v>38746392</v>
      </c>
    </row>
    <row r="20" spans="1:16" x14ac:dyDescent="0.15">
      <c r="A20" s="11" t="s">
        <v>59</v>
      </c>
      <c r="B20" s="8">
        <v>2599477</v>
      </c>
      <c r="C20" s="8">
        <v>2811000</v>
      </c>
      <c r="D20" s="8">
        <v>4063000</v>
      </c>
      <c r="E20" s="8">
        <v>5822000</v>
      </c>
      <c r="F20" s="8">
        <v>7171000</v>
      </c>
      <c r="G20" s="8">
        <v>6768000</v>
      </c>
      <c r="H20" s="8">
        <v>10396000</v>
      </c>
      <c r="I20" s="8">
        <v>17475000</v>
      </c>
      <c r="J20" s="8">
        <v>15356000</v>
      </c>
      <c r="K20" s="8">
        <v>44301000</v>
      </c>
      <c r="L20" s="7"/>
    </row>
    <row r="21" spans="1:16" x14ac:dyDescent="0.15">
      <c r="A21" s="7" t="s">
        <v>60</v>
      </c>
      <c r="B21" s="8">
        <v>480763</v>
      </c>
      <c r="C21" s="8">
        <v>602000</v>
      </c>
      <c r="D21" s="8">
        <v>663000</v>
      </c>
      <c r="E21" s="8">
        <v>815000</v>
      </c>
      <c r="F21" s="8">
        <v>991000</v>
      </c>
      <c r="G21" s="8">
        <v>1093000</v>
      </c>
      <c r="H21" s="8">
        <v>1940000</v>
      </c>
      <c r="I21" s="8">
        <v>2166000</v>
      </c>
      <c r="J21" s="8">
        <v>2440000</v>
      </c>
      <c r="K21" s="8">
        <v>2654000</v>
      </c>
      <c r="L21" s="7"/>
    </row>
    <row r="22" spans="1:16" x14ac:dyDescent="0.15">
      <c r="A22" s="7" t="s">
        <v>61</v>
      </c>
      <c r="B22" s="8">
        <v>1359725</v>
      </c>
      <c r="C22" s="8">
        <v>1331000</v>
      </c>
      <c r="D22" s="8">
        <v>1463000</v>
      </c>
      <c r="E22" s="8">
        <v>1797000</v>
      </c>
      <c r="F22" s="8">
        <v>2376000</v>
      </c>
      <c r="G22" s="8">
        <v>2829000</v>
      </c>
      <c r="H22" s="8">
        <v>3924000</v>
      </c>
      <c r="I22" s="8">
        <v>5268000</v>
      </c>
      <c r="J22" s="8">
        <v>7339000</v>
      </c>
      <c r="K22" s="8">
        <v>8675000</v>
      </c>
      <c r="L22" s="7"/>
    </row>
    <row r="23" spans="1:16" x14ac:dyDescent="0.15">
      <c r="A23" s="11" t="s">
        <v>62</v>
      </c>
      <c r="B23" s="8">
        <v>1840488</v>
      </c>
      <c r="C23" s="8">
        <v>2064000</v>
      </c>
      <c r="D23" s="8">
        <v>2129000</v>
      </c>
      <c r="E23" s="8">
        <v>2612000</v>
      </c>
      <c r="F23" s="8">
        <v>3367000</v>
      </c>
      <c r="G23" s="8">
        <v>3922000</v>
      </c>
      <c r="H23" s="8">
        <v>5864000</v>
      </c>
      <c r="I23" s="8">
        <v>7434000</v>
      </c>
      <c r="J23" s="8">
        <v>11132000</v>
      </c>
      <c r="K23" s="8">
        <v>11329000</v>
      </c>
      <c r="L23" s="7"/>
    </row>
    <row r="24" spans="1:16" x14ac:dyDescent="0.15">
      <c r="A24" s="11" t="s">
        <v>63</v>
      </c>
      <c r="B24" s="8">
        <v>758989</v>
      </c>
      <c r="C24" s="8">
        <v>747000</v>
      </c>
      <c r="D24" s="8">
        <v>1934000</v>
      </c>
      <c r="E24" s="8">
        <v>3210000</v>
      </c>
      <c r="F24" s="8">
        <v>3804000</v>
      </c>
      <c r="G24" s="8">
        <v>2846000</v>
      </c>
      <c r="H24" s="8">
        <v>4532000</v>
      </c>
      <c r="I24" s="8">
        <v>10041000</v>
      </c>
      <c r="J24" s="8">
        <v>4224000</v>
      </c>
      <c r="K24" s="8">
        <v>32972000</v>
      </c>
      <c r="L24" s="7"/>
    </row>
    <row r="25" spans="1:16" x14ac:dyDescent="0.15">
      <c r="A25" s="7" t="s">
        <v>64</v>
      </c>
      <c r="B25" s="8">
        <v>-18043</v>
      </c>
      <c r="C25" s="8">
        <v>-8000</v>
      </c>
      <c r="D25" s="8">
        <v>-4000</v>
      </c>
      <c r="E25" s="8">
        <v>8000</v>
      </c>
      <c r="F25" s="8">
        <v>78000</v>
      </c>
      <c r="G25" s="8">
        <v>126000</v>
      </c>
      <c r="H25" s="8">
        <v>-127000</v>
      </c>
      <c r="I25" s="8">
        <v>-207000</v>
      </c>
      <c r="J25" s="8">
        <v>5000</v>
      </c>
      <c r="K25" s="8">
        <v>609000</v>
      </c>
      <c r="L25" s="12" t="s">
        <v>78</v>
      </c>
    </row>
    <row r="26" spans="1:16" x14ac:dyDescent="0.15">
      <c r="A26" s="7" t="s">
        <v>65</v>
      </c>
      <c r="B26" s="8">
        <v>13890</v>
      </c>
      <c r="C26" s="8">
        <v>4000</v>
      </c>
      <c r="D26" s="8">
        <v>-25000</v>
      </c>
      <c r="E26" s="8">
        <v>-22000</v>
      </c>
      <c r="F26" s="8">
        <v>14000</v>
      </c>
      <c r="G26" s="8">
        <v>-2000</v>
      </c>
      <c r="H26" s="8">
        <v>4000</v>
      </c>
      <c r="I26" s="8">
        <v>107000</v>
      </c>
      <c r="J26" s="8">
        <v>-48000</v>
      </c>
      <c r="K26" s="8">
        <v>237000</v>
      </c>
      <c r="L26" s="7"/>
    </row>
    <row r="27" spans="1:16" x14ac:dyDescent="0.15">
      <c r="A27" s="7" t="s">
        <v>66</v>
      </c>
      <c r="B27" s="8">
        <v>-4153</v>
      </c>
      <c r="C27" s="8">
        <v>-4000</v>
      </c>
      <c r="D27" s="8">
        <v>-29000</v>
      </c>
      <c r="E27" s="8">
        <v>-14000</v>
      </c>
      <c r="F27" s="8">
        <v>92000</v>
      </c>
      <c r="G27" s="8">
        <v>124000</v>
      </c>
      <c r="H27" s="8">
        <v>-123000</v>
      </c>
      <c r="I27" s="8">
        <v>-100000</v>
      </c>
      <c r="J27" s="8">
        <v>-43000</v>
      </c>
      <c r="K27" s="8">
        <v>846000</v>
      </c>
      <c r="L27" s="7"/>
    </row>
    <row r="28" spans="1:16" x14ac:dyDescent="0.15">
      <c r="A28" s="11" t="s">
        <v>67</v>
      </c>
      <c r="B28" s="8">
        <v>754836</v>
      </c>
      <c r="C28" s="8">
        <v>743000</v>
      </c>
      <c r="D28" s="8">
        <v>1905000</v>
      </c>
      <c r="E28" s="8">
        <v>3196000</v>
      </c>
      <c r="F28" s="8">
        <v>3896000</v>
      </c>
      <c r="G28" s="8">
        <v>2970000</v>
      </c>
      <c r="H28" s="8">
        <v>4409000</v>
      </c>
      <c r="I28" s="8">
        <v>9941000</v>
      </c>
      <c r="J28" s="8">
        <v>4181000</v>
      </c>
      <c r="K28" s="8">
        <v>33818000</v>
      </c>
      <c r="L28" s="7" t="e">
        <f>L24-L25</f>
        <v>#VALUE!</v>
      </c>
    </row>
    <row r="29" spans="1:16" x14ac:dyDescent="0.15">
      <c r="A29" s="7" t="s">
        <v>68</v>
      </c>
      <c r="B29" s="8">
        <v>124249</v>
      </c>
      <c r="C29" s="8">
        <v>129000</v>
      </c>
      <c r="D29" s="8">
        <v>239000</v>
      </c>
      <c r="E29" s="8">
        <v>149000</v>
      </c>
      <c r="F29" s="8">
        <v>-245000</v>
      </c>
      <c r="G29" s="8">
        <v>174000</v>
      </c>
      <c r="H29" s="8">
        <v>77000</v>
      </c>
      <c r="I29" s="8">
        <v>189000</v>
      </c>
      <c r="J29" s="8">
        <v>-187000</v>
      </c>
      <c r="K29" s="8">
        <v>4058000</v>
      </c>
      <c r="L29" s="7"/>
    </row>
    <row r="30" spans="1:16" x14ac:dyDescent="0.15">
      <c r="A30" s="11" t="s">
        <v>69</v>
      </c>
      <c r="B30" s="8">
        <v>630587</v>
      </c>
      <c r="C30" s="8">
        <v>614000</v>
      </c>
      <c r="D30" s="8">
        <v>1666000</v>
      </c>
      <c r="E30" s="8">
        <v>3047000</v>
      </c>
      <c r="F30" s="8">
        <v>4141000</v>
      </c>
      <c r="G30" s="8">
        <v>2796000</v>
      </c>
      <c r="H30" s="8">
        <v>4332000</v>
      </c>
      <c r="I30" s="8">
        <v>9752000</v>
      </c>
      <c r="J30" s="8">
        <v>4368000</v>
      </c>
      <c r="K30" s="8">
        <v>29760000</v>
      </c>
      <c r="L30" s="7"/>
    </row>
    <row r="31" spans="1:16" x14ac:dyDescent="0.1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7"/>
    </row>
    <row r="32" spans="1:16" x14ac:dyDescent="0.1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7"/>
    </row>
    <row r="33" spans="1:12" x14ac:dyDescent="0.15">
      <c r="A33" s="12" t="s">
        <v>107</v>
      </c>
      <c r="B33" s="8"/>
      <c r="C33" s="8"/>
      <c r="D33" s="8"/>
      <c r="E33" s="8"/>
      <c r="F33" s="8"/>
      <c r="G33" s="8"/>
      <c r="H33" s="8"/>
      <c r="I33" s="8"/>
      <c r="J33" s="15">
        <f>'Income statement'!B28/'Income statement'!B27</f>
        <v>0.16460396695441129</v>
      </c>
      <c r="K33" s="15">
        <f>'Income statement'!C28/'Income statement'!C27</f>
        <v>0.17362045760430686</v>
      </c>
      <c r="L33" s="12" t="s">
        <v>109</v>
      </c>
    </row>
    <row r="34" spans="1:12" x14ac:dyDescent="0.1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7"/>
    </row>
    <row r="35" spans="1:12" x14ac:dyDescent="0.1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7"/>
    </row>
    <row r="36" spans="1:12" x14ac:dyDescent="0.15">
      <c r="A36" s="12" t="s">
        <v>110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7"/>
    </row>
    <row r="37" spans="1:12" x14ac:dyDescent="0.1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7"/>
    </row>
    <row r="38" spans="1:12" x14ac:dyDescent="0.15">
      <c r="A38" s="7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7"/>
    </row>
    <row r="39" spans="1:12" x14ac:dyDescent="0.15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7"/>
    </row>
    <row r="40" spans="1:12" x14ac:dyDescent="0.1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7"/>
    </row>
    <row r="41" spans="1:12" x14ac:dyDescent="0.15">
      <c r="A41" s="7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7"/>
    </row>
    <row r="42" spans="1:12" x14ac:dyDescent="0.15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7"/>
    </row>
    <row r="43" spans="1:12" x14ac:dyDescent="0.1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7"/>
    </row>
    <row r="45" spans="1:12" x14ac:dyDescent="0.15">
      <c r="A45" s="11"/>
    </row>
    <row r="46" spans="1:12" x14ac:dyDescent="0.15">
      <c r="A46" s="7"/>
    </row>
    <row r="48" spans="1:12" x14ac:dyDescent="0.15">
      <c r="A48" s="16"/>
    </row>
    <row r="49" spans="1:11" x14ac:dyDescent="0.15">
      <c r="A49" s="16"/>
    </row>
    <row r="50" spans="1:11" x14ac:dyDescent="0.15">
      <c r="A50" s="20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 x14ac:dyDescent="0.15">
      <c r="A51" s="20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3" spans="1:11" x14ac:dyDescent="0.15">
      <c r="A53" s="17"/>
      <c r="B53" s="17"/>
      <c r="C53" s="17"/>
    </row>
    <row r="54" spans="1:11" x14ac:dyDescent="0.15">
      <c r="A54" s="17"/>
      <c r="B54" s="17"/>
      <c r="C54" s="17"/>
    </row>
    <row r="55" spans="1:11" x14ac:dyDescent="0.15">
      <c r="A55" s="21"/>
      <c r="B55" s="22"/>
      <c r="C55" s="19"/>
    </row>
    <row r="56" spans="1:11" x14ac:dyDescent="0.15">
      <c r="A56" s="21"/>
      <c r="B56" s="22"/>
      <c r="C56" s="19"/>
    </row>
    <row r="57" spans="1:11" x14ac:dyDescent="0.15">
      <c r="A57" s="21"/>
      <c r="B57" s="22"/>
      <c r="C57" s="19"/>
    </row>
    <row r="58" spans="1:11" x14ac:dyDescent="0.15">
      <c r="A58" s="21"/>
      <c r="B58" s="22"/>
      <c r="C58" s="19"/>
    </row>
    <row r="59" spans="1:11" x14ac:dyDescent="0.15">
      <c r="A59" s="21"/>
      <c r="B59" s="22"/>
      <c r="C59" s="19"/>
    </row>
    <row r="60" spans="1:11" x14ac:dyDescent="0.15">
      <c r="A60" s="21"/>
      <c r="B60" s="22"/>
      <c r="C60" s="19"/>
    </row>
    <row r="61" spans="1:11" x14ac:dyDescent="0.15">
      <c r="A61" s="21"/>
      <c r="B61" s="22"/>
      <c r="C61" s="19"/>
    </row>
    <row r="62" spans="1:11" x14ac:dyDescent="0.15">
      <c r="A62" s="21"/>
      <c r="B62" s="22"/>
      <c r="C62" s="19"/>
    </row>
    <row r="63" spans="1:11" x14ac:dyDescent="0.15">
      <c r="A63" s="21"/>
      <c r="B63" s="22"/>
      <c r="C63" s="19"/>
    </row>
    <row r="64" spans="1:11" x14ac:dyDescent="0.15">
      <c r="A64" s="21"/>
      <c r="B64" s="22"/>
      <c r="C64" s="19"/>
    </row>
    <row r="65" spans="1:3" x14ac:dyDescent="0.15">
      <c r="A65" s="21"/>
      <c r="B65" s="22"/>
      <c r="C65" s="19"/>
    </row>
    <row r="66" spans="1:3" x14ac:dyDescent="0.15">
      <c r="A66" s="21"/>
      <c r="B66" s="22"/>
      <c r="C66" s="19"/>
    </row>
    <row r="67" spans="1:3" x14ac:dyDescent="0.15">
      <c r="A67" s="21"/>
      <c r="B67" s="22"/>
      <c r="C67" s="19"/>
    </row>
    <row r="68" spans="1:3" x14ac:dyDescent="0.15">
      <c r="A68" s="21"/>
      <c r="B68" s="22"/>
      <c r="C68" s="19"/>
    </row>
    <row r="69" spans="1:3" x14ac:dyDescent="0.15">
      <c r="A69" s="21"/>
      <c r="B69" s="22"/>
      <c r="C69" s="19"/>
    </row>
    <row r="70" spans="1:3" x14ac:dyDescent="0.15">
      <c r="A70" s="21"/>
      <c r="B70" s="22"/>
      <c r="C70" s="19"/>
    </row>
    <row r="71" spans="1:3" x14ac:dyDescent="0.15">
      <c r="A71" s="21"/>
      <c r="B71" s="22"/>
      <c r="C71" s="19"/>
    </row>
    <row r="72" spans="1:3" x14ac:dyDescent="0.15">
      <c r="A72" s="21"/>
      <c r="B72" s="22"/>
      <c r="C72" s="19"/>
    </row>
    <row r="73" spans="1:3" x14ac:dyDescent="0.15">
      <c r="A73" s="21"/>
      <c r="B73" s="22"/>
      <c r="C73" s="19"/>
    </row>
    <row r="74" spans="1:3" x14ac:dyDescent="0.15">
      <c r="A74" s="21"/>
      <c r="B74" s="22"/>
      <c r="C74" s="19"/>
    </row>
    <row r="75" spans="1:3" x14ac:dyDescent="0.15">
      <c r="A75" s="21"/>
      <c r="B75" s="22"/>
      <c r="C75" s="19"/>
    </row>
    <row r="76" spans="1:3" x14ac:dyDescent="0.15">
      <c r="A76" s="21"/>
      <c r="B76" s="22"/>
      <c r="C76" s="19"/>
    </row>
    <row r="77" spans="1:3" x14ac:dyDescent="0.15">
      <c r="A77" s="21"/>
      <c r="B77" s="22"/>
      <c r="C77" s="19"/>
    </row>
    <row r="78" spans="1:3" x14ac:dyDescent="0.15">
      <c r="A78" s="21"/>
      <c r="B78" s="22"/>
      <c r="C78" s="19"/>
    </row>
    <row r="79" spans="1:3" x14ac:dyDescent="0.15">
      <c r="A79" s="21"/>
      <c r="B79" s="22"/>
      <c r="C79" s="19"/>
    </row>
    <row r="80" spans="1:3" x14ac:dyDescent="0.15">
      <c r="A80" s="21"/>
      <c r="B80" s="22"/>
      <c r="C80" s="19"/>
    </row>
    <row r="81" spans="1:3" x14ac:dyDescent="0.15">
      <c r="A81" s="21"/>
      <c r="B81" s="22"/>
      <c r="C81" s="19"/>
    </row>
    <row r="82" spans="1:3" x14ac:dyDescent="0.15">
      <c r="A82" s="21"/>
      <c r="B82" s="22"/>
      <c r="C82" s="19"/>
    </row>
    <row r="83" spans="1:3" x14ac:dyDescent="0.15">
      <c r="A83" s="21"/>
      <c r="B83" s="22"/>
      <c r="C83" s="19"/>
    </row>
    <row r="84" spans="1:3" x14ac:dyDescent="0.15">
      <c r="A84" s="21"/>
      <c r="B84" s="22"/>
      <c r="C84" s="19"/>
    </row>
    <row r="85" spans="1:3" x14ac:dyDescent="0.15">
      <c r="A85" s="21"/>
      <c r="B85" s="22"/>
      <c r="C85" s="19"/>
    </row>
    <row r="86" spans="1:3" x14ac:dyDescent="0.15">
      <c r="A86" s="21"/>
      <c r="B86" s="22"/>
      <c r="C86" s="19"/>
    </row>
    <row r="87" spans="1:3" x14ac:dyDescent="0.15">
      <c r="A87" s="21"/>
      <c r="B87" s="22"/>
      <c r="C87" s="19"/>
    </row>
    <row r="88" spans="1:3" x14ac:dyDescent="0.15">
      <c r="A88" s="21"/>
      <c r="B88" s="22"/>
      <c r="C88" s="19"/>
    </row>
    <row r="89" spans="1:3" x14ac:dyDescent="0.15">
      <c r="A89" s="21"/>
      <c r="B89" s="22"/>
      <c r="C89" s="19"/>
    </row>
    <row r="90" spans="1:3" x14ac:dyDescent="0.15">
      <c r="A90" s="21"/>
      <c r="B90" s="22"/>
      <c r="C90" s="19"/>
    </row>
    <row r="91" spans="1:3" x14ac:dyDescent="0.15">
      <c r="A91" s="21"/>
      <c r="B91" s="22"/>
      <c r="C91" s="19"/>
    </row>
    <row r="92" spans="1:3" x14ac:dyDescent="0.15">
      <c r="A92" s="21"/>
      <c r="B92" s="22"/>
      <c r="C92" s="19"/>
    </row>
    <row r="93" spans="1:3" x14ac:dyDescent="0.15">
      <c r="A93" s="21"/>
      <c r="B93" s="22"/>
      <c r="C93" s="19"/>
    </row>
    <row r="94" spans="1:3" x14ac:dyDescent="0.15">
      <c r="A94" s="21"/>
      <c r="B94" s="22"/>
      <c r="C94" s="19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BB25-985F-4D43-8829-92FAA193622F}">
  <dimension ref="A4:S52"/>
  <sheetViews>
    <sheetView topLeftCell="A5" zoomScale="117" workbookViewId="0">
      <selection activeCell="K10" sqref="K10"/>
    </sheetView>
  </sheetViews>
  <sheetFormatPr baseColWidth="10" defaultColWidth="8.83203125" defaultRowHeight="13" x14ac:dyDescent="0.15"/>
  <cols>
    <col min="1" max="1" width="50" customWidth="1"/>
    <col min="2" max="2" width="12" customWidth="1"/>
    <col min="3" max="9" width="12" hidden="1" customWidth="1"/>
    <col min="10" max="191" width="12" customWidth="1"/>
  </cols>
  <sheetData>
    <row r="4" spans="1:19" x14ac:dyDescent="0.15">
      <c r="A4" s="1" t="s">
        <v>0</v>
      </c>
    </row>
    <row r="5" spans="1:19" ht="20" x14ac:dyDescent="0.2">
      <c r="A5" s="2" t="s">
        <v>1</v>
      </c>
    </row>
    <row r="7" spans="1:19" ht="14" x14ac:dyDescent="0.15">
      <c r="A7" s="3" t="s">
        <v>2</v>
      </c>
    </row>
    <row r="10" spans="1:19" ht="14" x14ac:dyDescent="0.15">
      <c r="A10" s="4" t="s">
        <v>111</v>
      </c>
      <c r="C10" s="15">
        <f>(C29-B29)/B29</f>
        <v>2.3416661945341498E-2</v>
      </c>
      <c r="D10" s="15">
        <f t="shared" ref="D10:K10" si="0">(D29-C29)/C29</f>
        <v>0.33527815468113975</v>
      </c>
      <c r="E10" s="15">
        <f t="shared" si="0"/>
        <v>0.1422619652474342</v>
      </c>
      <c r="F10" s="15">
        <f t="shared" si="0"/>
        <v>0.18245707677252915</v>
      </c>
      <c r="G10" s="15">
        <f t="shared" si="0"/>
        <v>0.30266325609389105</v>
      </c>
      <c r="H10" s="15">
        <f t="shared" si="0"/>
        <v>0.66277793820386943</v>
      </c>
      <c r="I10" s="15">
        <f t="shared" si="0"/>
        <v>0.53475044284672291</v>
      </c>
      <c r="J10" s="34">
        <f t="shared" si="0"/>
        <v>-6.8006427229728203E-2</v>
      </c>
      <c r="K10" s="34">
        <f t="shared" si="0"/>
        <v>0.59603710358894668</v>
      </c>
    </row>
    <row r="11" spans="1:19" x14ac:dyDescent="0.15">
      <c r="A11" s="5" t="s">
        <v>4</v>
      </c>
      <c r="B11" s="6">
        <v>2015</v>
      </c>
      <c r="C11" s="6">
        <v>2016</v>
      </c>
      <c r="D11" s="6">
        <v>2017</v>
      </c>
      <c r="E11" s="6">
        <v>2018</v>
      </c>
      <c r="F11" s="6">
        <v>2019</v>
      </c>
      <c r="G11" s="6">
        <v>2020</v>
      </c>
      <c r="H11" s="6">
        <v>2021</v>
      </c>
      <c r="I11" s="6">
        <v>2022</v>
      </c>
      <c r="J11" s="6">
        <v>2023</v>
      </c>
      <c r="K11" s="6">
        <v>2024</v>
      </c>
      <c r="L11" s="5">
        <v>2025</v>
      </c>
      <c r="M11" s="6">
        <v>2026</v>
      </c>
      <c r="N11" s="6">
        <v>2027</v>
      </c>
      <c r="O11" s="6">
        <v>2028</v>
      </c>
      <c r="P11" s="6">
        <v>2029</v>
      </c>
      <c r="Q11" s="6">
        <v>2030</v>
      </c>
      <c r="R11" s="6">
        <v>2031</v>
      </c>
      <c r="S11" s="6">
        <v>2032</v>
      </c>
    </row>
    <row r="12" spans="1:19" ht="14" x14ac:dyDescent="0.15">
      <c r="A12" s="5" t="s">
        <v>15</v>
      </c>
      <c r="B12" s="6" t="s">
        <v>16</v>
      </c>
      <c r="C12" s="6" t="s">
        <v>16</v>
      </c>
      <c r="D12" s="6" t="s">
        <v>16</v>
      </c>
      <c r="E12" s="6" t="s">
        <v>16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5"/>
    </row>
    <row r="13" spans="1:19" ht="14" x14ac:dyDescent="0.15">
      <c r="A13" s="5" t="s">
        <v>17</v>
      </c>
      <c r="B13" s="6" t="s">
        <v>18</v>
      </c>
      <c r="C13" s="6" t="s">
        <v>18</v>
      </c>
      <c r="D13" s="6" t="s">
        <v>18</v>
      </c>
      <c r="E13" s="6" t="s">
        <v>18</v>
      </c>
      <c r="F13" s="6" t="s">
        <v>18</v>
      </c>
      <c r="G13" s="6" t="s">
        <v>18</v>
      </c>
      <c r="H13" s="6" t="s">
        <v>18</v>
      </c>
      <c r="I13" s="6" t="s">
        <v>18</v>
      </c>
      <c r="J13" s="6" t="s">
        <v>18</v>
      </c>
      <c r="K13" s="6" t="s">
        <v>18</v>
      </c>
      <c r="L13" s="5"/>
    </row>
    <row r="14" spans="1:19" ht="14" x14ac:dyDescent="0.15">
      <c r="A14" s="5" t="s">
        <v>19</v>
      </c>
      <c r="B14" s="6" t="s">
        <v>20</v>
      </c>
      <c r="C14" s="6" t="s">
        <v>20</v>
      </c>
      <c r="D14" s="6" t="s">
        <v>20</v>
      </c>
      <c r="E14" s="6" t="s">
        <v>20</v>
      </c>
      <c r="F14" s="6" t="s">
        <v>20</v>
      </c>
      <c r="G14" s="6" t="s">
        <v>20</v>
      </c>
      <c r="H14" s="6" t="s">
        <v>20</v>
      </c>
      <c r="I14" s="6" t="s">
        <v>20</v>
      </c>
      <c r="J14" s="6" t="s">
        <v>20</v>
      </c>
      <c r="K14" s="6" t="s">
        <v>20</v>
      </c>
      <c r="L14" s="5"/>
    </row>
    <row r="15" spans="1:19" ht="14" x14ac:dyDescent="0.15">
      <c r="A15" s="5" t="s">
        <v>21</v>
      </c>
      <c r="B15" s="6" t="s">
        <v>22</v>
      </c>
      <c r="C15" s="6" t="s">
        <v>22</v>
      </c>
      <c r="D15" s="6" t="s">
        <v>22</v>
      </c>
      <c r="E15" s="6" t="s">
        <v>22</v>
      </c>
      <c r="F15" s="6" t="s">
        <v>22</v>
      </c>
      <c r="G15" s="6" t="s">
        <v>22</v>
      </c>
      <c r="H15" s="6" t="s">
        <v>22</v>
      </c>
      <c r="I15" s="6" t="s">
        <v>22</v>
      </c>
      <c r="J15" s="6" t="s">
        <v>22</v>
      </c>
      <c r="K15" s="6" t="s">
        <v>22</v>
      </c>
      <c r="L15" s="5"/>
    </row>
    <row r="16" spans="1:19" x14ac:dyDescent="0.15">
      <c r="A16" s="7" t="s">
        <v>23</v>
      </c>
      <c r="B16" s="8">
        <v>496654</v>
      </c>
      <c r="C16" s="8">
        <v>596000</v>
      </c>
      <c r="D16" s="8">
        <v>1766000</v>
      </c>
      <c r="E16" s="8">
        <v>4002000</v>
      </c>
      <c r="F16" s="8">
        <v>782000</v>
      </c>
      <c r="G16" s="8">
        <v>10896000</v>
      </c>
      <c r="H16" s="8">
        <v>847000</v>
      </c>
      <c r="I16" s="8">
        <v>1990000</v>
      </c>
      <c r="J16" s="8">
        <v>3389000</v>
      </c>
      <c r="K16" s="8">
        <v>7280000</v>
      </c>
      <c r="L16" s="7"/>
    </row>
    <row r="17" spans="1:12" x14ac:dyDescent="0.15">
      <c r="A17" s="7" t="s">
        <v>24</v>
      </c>
      <c r="B17" s="8">
        <v>4126685</v>
      </c>
      <c r="C17" s="8">
        <v>4441000</v>
      </c>
      <c r="D17" s="8">
        <v>5032000</v>
      </c>
      <c r="E17" s="8">
        <v>3106000</v>
      </c>
      <c r="F17" s="8">
        <v>6640000</v>
      </c>
      <c r="G17" s="8">
        <v>1000</v>
      </c>
      <c r="H17" s="8">
        <v>10714000</v>
      </c>
      <c r="I17" s="8">
        <v>19218000</v>
      </c>
      <c r="J17" s="8">
        <v>9907000</v>
      </c>
      <c r="K17" s="8">
        <v>18704000</v>
      </c>
      <c r="L17" s="7"/>
    </row>
    <row r="18" spans="1:12" x14ac:dyDescent="0.15">
      <c r="A18" s="7" t="s">
        <v>25</v>
      </c>
      <c r="B18" s="8">
        <v>4623339</v>
      </c>
      <c r="C18" s="8">
        <v>5037000</v>
      </c>
      <c r="D18" s="8">
        <v>6798000</v>
      </c>
      <c r="E18" s="8">
        <v>7108000</v>
      </c>
      <c r="F18" s="8">
        <v>7422000</v>
      </c>
      <c r="G18" s="8">
        <v>10897000</v>
      </c>
      <c r="H18" s="8">
        <v>11561000</v>
      </c>
      <c r="I18" s="8">
        <v>21208000</v>
      </c>
      <c r="J18" s="8">
        <v>13296000</v>
      </c>
      <c r="K18" s="8">
        <v>25984000</v>
      </c>
      <c r="L18" s="7"/>
    </row>
    <row r="19" spans="1:12" x14ac:dyDescent="0.15">
      <c r="A19" s="7" t="s">
        <v>26</v>
      </c>
      <c r="B19" s="8">
        <v>473637</v>
      </c>
      <c r="C19" s="8">
        <v>505000</v>
      </c>
      <c r="D19" s="8">
        <v>826000</v>
      </c>
      <c r="E19" s="8">
        <v>1265000</v>
      </c>
      <c r="F19" s="8">
        <v>1424000</v>
      </c>
      <c r="G19" s="8">
        <v>1657000</v>
      </c>
      <c r="H19" s="8">
        <v>2429000</v>
      </c>
      <c r="I19" s="8">
        <v>4650000</v>
      </c>
      <c r="J19" s="8">
        <v>3827000</v>
      </c>
      <c r="K19" s="8">
        <v>9999000</v>
      </c>
      <c r="L19" s="7"/>
    </row>
    <row r="20" spans="1:12" x14ac:dyDescent="0.15">
      <c r="A20" s="7" t="s">
        <v>27</v>
      </c>
      <c r="B20" s="8">
        <v>482893</v>
      </c>
      <c r="C20" s="8">
        <v>418000</v>
      </c>
      <c r="D20" s="8">
        <v>794000</v>
      </c>
      <c r="E20" s="8">
        <v>796000</v>
      </c>
      <c r="F20" s="8">
        <v>1575000</v>
      </c>
      <c r="G20" s="8">
        <v>979000</v>
      </c>
      <c r="H20" s="8">
        <v>1826000</v>
      </c>
      <c r="I20" s="8">
        <v>2605000</v>
      </c>
      <c r="J20" s="8">
        <v>5159000</v>
      </c>
      <c r="K20" s="8">
        <v>5282000</v>
      </c>
      <c r="L20" s="7"/>
    </row>
    <row r="21" spans="1:12" x14ac:dyDescent="0.15">
      <c r="A21" s="7" t="s">
        <v>29</v>
      </c>
      <c r="B21" s="8">
        <v>70174</v>
      </c>
      <c r="C21" s="8">
        <v>93000</v>
      </c>
      <c r="D21" s="8">
        <v>118000</v>
      </c>
      <c r="E21" s="8">
        <v>86000</v>
      </c>
      <c r="F21" s="8">
        <v>136000</v>
      </c>
      <c r="G21" s="8">
        <v>157000</v>
      </c>
      <c r="H21" s="8">
        <v>239000</v>
      </c>
      <c r="I21" s="8">
        <v>366000</v>
      </c>
      <c r="J21" s="8">
        <v>791000</v>
      </c>
      <c r="K21" s="8">
        <v>3080000</v>
      </c>
      <c r="L21" s="7"/>
    </row>
    <row r="22" spans="1:12" x14ac:dyDescent="0.15">
      <c r="A22" s="11" t="s">
        <v>30</v>
      </c>
      <c r="B22" s="8">
        <v>5713297</v>
      </c>
      <c r="C22" s="8">
        <v>6053000</v>
      </c>
      <c r="D22" s="8">
        <v>8536000</v>
      </c>
      <c r="E22" s="8">
        <v>9255000</v>
      </c>
      <c r="F22" s="8">
        <v>10557000</v>
      </c>
      <c r="G22" s="8">
        <v>13690000</v>
      </c>
      <c r="H22" s="8">
        <v>16055000</v>
      </c>
      <c r="I22" s="8">
        <v>28829000</v>
      </c>
      <c r="J22" s="8">
        <v>23073000</v>
      </c>
      <c r="K22" s="8">
        <v>44345000</v>
      </c>
      <c r="L22" s="7"/>
    </row>
    <row r="23" spans="1:12" x14ac:dyDescent="0.15">
      <c r="A23" s="7" t="s">
        <v>31</v>
      </c>
      <c r="B23" s="8">
        <v>1179257</v>
      </c>
      <c r="C23" s="8">
        <v>1100000</v>
      </c>
      <c r="D23" s="8">
        <v>1191000</v>
      </c>
      <c r="E23" s="8">
        <v>1737000</v>
      </c>
      <c r="F23" s="8">
        <v>2171000</v>
      </c>
      <c r="G23" s="8">
        <v>2685000</v>
      </c>
      <c r="H23" s="8">
        <v>3557000</v>
      </c>
      <c r="I23" s="8">
        <v>4681000</v>
      </c>
      <c r="J23" s="8">
        <v>6501000</v>
      </c>
      <c r="K23" s="8">
        <v>7423000</v>
      </c>
      <c r="L23" s="7"/>
    </row>
    <row r="24" spans="1:12" x14ac:dyDescent="0.15">
      <c r="A24" s="7" t="s">
        <v>32</v>
      </c>
      <c r="B24" s="8">
        <v>621975</v>
      </c>
      <c r="C24" s="8">
        <v>634000</v>
      </c>
      <c r="D24" s="8">
        <v>670000</v>
      </c>
      <c r="E24" s="8">
        <v>740000</v>
      </c>
      <c r="F24" s="8">
        <v>767000</v>
      </c>
      <c r="G24" s="8">
        <v>1011000</v>
      </c>
      <c r="H24" s="8">
        <v>1408000</v>
      </c>
      <c r="I24" s="8">
        <v>1903000</v>
      </c>
      <c r="J24" s="8">
        <v>2694000</v>
      </c>
      <c r="K24" s="8">
        <v>3509000</v>
      </c>
      <c r="L24" s="7"/>
    </row>
    <row r="25" spans="1:12" x14ac:dyDescent="0.15">
      <c r="A25" s="7" t="s">
        <v>33</v>
      </c>
      <c r="B25" s="8">
        <v>557282</v>
      </c>
      <c r="C25" s="8">
        <v>466000</v>
      </c>
      <c r="D25" s="8">
        <v>521000</v>
      </c>
      <c r="E25" s="8">
        <v>997000</v>
      </c>
      <c r="F25" s="8">
        <v>1404000</v>
      </c>
      <c r="G25" s="8">
        <v>1674000</v>
      </c>
      <c r="H25" s="8">
        <v>2149000</v>
      </c>
      <c r="I25" s="8">
        <v>2778000</v>
      </c>
      <c r="J25" s="8">
        <v>3807000</v>
      </c>
      <c r="K25" s="8">
        <v>3914000</v>
      </c>
      <c r="L25" s="7"/>
    </row>
    <row r="26" spans="1:12" x14ac:dyDescent="0.15">
      <c r="A26" s="7" t="s">
        <v>34</v>
      </c>
      <c r="B26" s="8">
        <v>839893</v>
      </c>
      <c r="C26" s="8">
        <v>784000</v>
      </c>
      <c r="D26" s="8">
        <v>722000</v>
      </c>
      <c r="E26" s="8">
        <v>670000</v>
      </c>
      <c r="F26" s="8">
        <v>663000</v>
      </c>
      <c r="G26" s="8">
        <v>667000</v>
      </c>
      <c r="H26" s="8">
        <v>6930000</v>
      </c>
      <c r="I26" s="8">
        <v>6688000</v>
      </c>
      <c r="J26" s="8">
        <v>6048000</v>
      </c>
      <c r="K26" s="8">
        <v>5542000</v>
      </c>
      <c r="L26" s="7"/>
    </row>
    <row r="27" spans="1:12" x14ac:dyDescent="0.15">
      <c r="A27" s="7" t="s">
        <v>35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8">
        <v>548000</v>
      </c>
      <c r="H27" s="8">
        <v>806000</v>
      </c>
      <c r="I27" s="8">
        <v>1222000</v>
      </c>
      <c r="J27" s="8">
        <v>3396000</v>
      </c>
      <c r="K27" s="8">
        <v>6081000</v>
      </c>
      <c r="L27" s="7"/>
    </row>
    <row r="28" spans="1:12" x14ac:dyDescent="0.15">
      <c r="A28" s="7" t="s">
        <v>36</v>
      </c>
      <c r="B28" s="8">
        <v>90896</v>
      </c>
      <c r="C28" s="8">
        <v>67000</v>
      </c>
      <c r="D28" s="8">
        <v>62000</v>
      </c>
      <c r="E28" s="8">
        <v>319000</v>
      </c>
      <c r="F28" s="8">
        <v>668000</v>
      </c>
      <c r="G28" s="8">
        <v>736000</v>
      </c>
      <c r="H28" s="8">
        <v>2851000</v>
      </c>
      <c r="I28" s="8">
        <v>2248000</v>
      </c>
      <c r="J28" s="8">
        <v>1183000</v>
      </c>
      <c r="K28" s="8">
        <v>5846000</v>
      </c>
      <c r="L28" s="7"/>
    </row>
    <row r="29" spans="1:12" x14ac:dyDescent="0.15">
      <c r="A29" s="11" t="s">
        <v>37</v>
      </c>
      <c r="B29" s="8">
        <v>7201368</v>
      </c>
      <c r="C29" s="8">
        <v>7370000</v>
      </c>
      <c r="D29" s="8">
        <v>9841000</v>
      </c>
      <c r="E29" s="8">
        <v>11241000</v>
      </c>
      <c r="F29" s="8">
        <v>13292000</v>
      </c>
      <c r="G29" s="8">
        <v>17315000</v>
      </c>
      <c r="H29" s="8">
        <v>28791000</v>
      </c>
      <c r="I29" s="8">
        <v>44187000</v>
      </c>
      <c r="J29" s="8">
        <v>41182000</v>
      </c>
      <c r="K29" s="8">
        <v>65728000</v>
      </c>
      <c r="L29" s="7"/>
    </row>
    <row r="30" spans="1:12" x14ac:dyDescent="0.15">
      <c r="A30" s="7" t="s">
        <v>38</v>
      </c>
      <c r="B30" s="8">
        <v>573315</v>
      </c>
      <c r="C30" s="8">
        <v>587000</v>
      </c>
      <c r="D30" s="8">
        <v>861000</v>
      </c>
      <c r="E30" s="8">
        <v>1008000</v>
      </c>
      <c r="F30" s="8">
        <v>1051000</v>
      </c>
      <c r="G30" s="8">
        <v>1334000</v>
      </c>
      <c r="H30" s="8">
        <v>2128000</v>
      </c>
      <c r="I30" s="8">
        <v>3192000</v>
      </c>
      <c r="J30" s="8">
        <v>2919000</v>
      </c>
      <c r="K30" s="8">
        <v>7496000</v>
      </c>
      <c r="L30" s="7"/>
    </row>
    <row r="31" spans="1:12" x14ac:dyDescent="0.15">
      <c r="A31" s="7" t="s">
        <v>39</v>
      </c>
      <c r="B31" s="8">
        <v>293223</v>
      </c>
      <c r="C31" s="8">
        <v>296000</v>
      </c>
      <c r="D31" s="8">
        <v>485000</v>
      </c>
      <c r="E31" s="8">
        <v>596000</v>
      </c>
      <c r="F31" s="8">
        <v>511000</v>
      </c>
      <c r="G31" s="8">
        <v>687000</v>
      </c>
      <c r="H31" s="8">
        <v>1201000</v>
      </c>
      <c r="I31" s="8">
        <v>1783000</v>
      </c>
      <c r="J31" s="8">
        <v>1193000</v>
      </c>
      <c r="K31" s="8">
        <v>2699000</v>
      </c>
      <c r="L31" s="7"/>
    </row>
    <row r="32" spans="1:12" x14ac:dyDescent="0.15">
      <c r="A32" s="7" t="s">
        <v>40</v>
      </c>
      <c r="B32" s="8">
        <v>280092</v>
      </c>
      <c r="C32" s="8">
        <v>291000</v>
      </c>
      <c r="D32" s="8">
        <v>376000</v>
      </c>
      <c r="E32" s="8">
        <v>412000</v>
      </c>
      <c r="F32" s="8">
        <v>540000</v>
      </c>
      <c r="G32" s="8">
        <v>647000</v>
      </c>
      <c r="H32" s="8">
        <v>927000</v>
      </c>
      <c r="I32" s="8">
        <v>1409000</v>
      </c>
      <c r="J32" s="8">
        <v>1726000</v>
      </c>
      <c r="K32" s="8">
        <v>4797000</v>
      </c>
      <c r="L32" s="7"/>
    </row>
    <row r="33" spans="1:12" x14ac:dyDescent="0.15">
      <c r="A33" s="7" t="s">
        <v>41</v>
      </c>
      <c r="B33" s="9" t="s">
        <v>28</v>
      </c>
      <c r="C33" s="8">
        <v>1413000</v>
      </c>
      <c r="D33" s="8">
        <v>796000</v>
      </c>
      <c r="E33" s="8">
        <v>15000</v>
      </c>
      <c r="F33" s="9" t="s">
        <v>28</v>
      </c>
      <c r="G33" s="9" t="s">
        <v>28</v>
      </c>
      <c r="H33" s="8">
        <v>999000</v>
      </c>
      <c r="I33" s="9" t="s">
        <v>28</v>
      </c>
      <c r="J33" s="8">
        <v>1250000</v>
      </c>
      <c r="K33" s="8">
        <v>1250000</v>
      </c>
      <c r="L33" s="7"/>
    </row>
    <row r="34" spans="1:12" x14ac:dyDescent="0.15">
      <c r="A34" s="7" t="s">
        <v>42</v>
      </c>
      <c r="B34" s="8">
        <v>322715</v>
      </c>
      <c r="C34" s="8">
        <v>351000</v>
      </c>
      <c r="D34" s="8">
        <v>131000</v>
      </c>
      <c r="E34" s="8">
        <v>130000</v>
      </c>
      <c r="F34" s="8">
        <v>278000</v>
      </c>
      <c r="G34" s="8">
        <v>450000</v>
      </c>
      <c r="H34" s="8">
        <v>798000</v>
      </c>
      <c r="I34" s="8">
        <v>1143000</v>
      </c>
      <c r="J34" s="8">
        <v>2394000</v>
      </c>
      <c r="K34" s="8">
        <v>1885000</v>
      </c>
      <c r="L34" s="7"/>
    </row>
    <row r="35" spans="1:12" x14ac:dyDescent="0.15">
      <c r="A35" s="11" t="s">
        <v>43</v>
      </c>
      <c r="B35" s="8">
        <v>896030</v>
      </c>
      <c r="C35" s="8">
        <v>2351000</v>
      </c>
      <c r="D35" s="8">
        <v>1788000</v>
      </c>
      <c r="E35" s="8">
        <v>1153000</v>
      </c>
      <c r="F35" s="8">
        <v>1329000</v>
      </c>
      <c r="G35" s="8">
        <v>1784000</v>
      </c>
      <c r="H35" s="8">
        <v>3925000</v>
      </c>
      <c r="I35" s="8">
        <v>4335000</v>
      </c>
      <c r="J35" s="8">
        <v>6563000</v>
      </c>
      <c r="K35" s="8">
        <v>10631000</v>
      </c>
      <c r="L35" s="7"/>
    </row>
    <row r="36" spans="1:12" x14ac:dyDescent="0.15">
      <c r="A36" s="7" t="s">
        <v>44</v>
      </c>
      <c r="B36" s="8">
        <v>1398428</v>
      </c>
      <c r="C36" s="8">
        <v>10000</v>
      </c>
      <c r="D36" s="8">
        <v>1989000</v>
      </c>
      <c r="E36" s="8">
        <v>1985000</v>
      </c>
      <c r="F36" s="8">
        <v>1988000</v>
      </c>
      <c r="G36" s="8">
        <v>1991000</v>
      </c>
      <c r="H36" s="8">
        <v>5964000</v>
      </c>
      <c r="I36" s="8">
        <v>10946000</v>
      </c>
      <c r="J36" s="8">
        <v>9703000</v>
      </c>
      <c r="K36" s="8">
        <v>8459000</v>
      </c>
      <c r="L36" s="7"/>
    </row>
    <row r="37" spans="1:12" x14ac:dyDescent="0.15">
      <c r="A37" s="7" t="s">
        <v>45</v>
      </c>
      <c r="B37" s="8">
        <v>340145</v>
      </c>
      <c r="C37" s="8">
        <v>345000</v>
      </c>
      <c r="D37" s="8">
        <v>145000</v>
      </c>
      <c r="E37" s="8">
        <v>33000</v>
      </c>
      <c r="F37" s="8">
        <v>65000</v>
      </c>
      <c r="G37" s="8">
        <v>89000</v>
      </c>
      <c r="H37" s="8">
        <v>404000</v>
      </c>
      <c r="I37" s="8">
        <v>447000</v>
      </c>
      <c r="J37" s="8">
        <v>465000</v>
      </c>
      <c r="K37" s="8">
        <v>1035000</v>
      </c>
      <c r="L37" s="7"/>
    </row>
    <row r="38" spans="1:12" x14ac:dyDescent="0.15">
      <c r="A38" s="7" t="s">
        <v>46</v>
      </c>
      <c r="B38" s="8">
        <v>148783</v>
      </c>
      <c r="C38" s="8">
        <v>108000</v>
      </c>
      <c r="D38" s="8">
        <v>126000</v>
      </c>
      <c r="E38" s="8">
        <v>599000</v>
      </c>
      <c r="F38" s="8">
        <v>568000</v>
      </c>
      <c r="G38" s="8">
        <v>1247000</v>
      </c>
      <c r="H38" s="8">
        <v>1605000</v>
      </c>
      <c r="I38" s="8">
        <v>1847000</v>
      </c>
      <c r="J38" s="8">
        <v>2350000</v>
      </c>
      <c r="K38" s="8">
        <v>2625000</v>
      </c>
      <c r="L38" s="7"/>
    </row>
    <row r="39" spans="1:12" x14ac:dyDescent="0.15">
      <c r="A39" s="11" t="s">
        <v>47</v>
      </c>
      <c r="B39" s="8">
        <v>2783386</v>
      </c>
      <c r="C39" s="8">
        <v>2814000</v>
      </c>
      <c r="D39" s="8">
        <v>4048000</v>
      </c>
      <c r="E39" s="8">
        <v>3770000</v>
      </c>
      <c r="F39" s="8">
        <v>3950000</v>
      </c>
      <c r="G39" s="8">
        <v>5111000</v>
      </c>
      <c r="H39" s="8">
        <v>11898000</v>
      </c>
      <c r="I39" s="8">
        <v>17575000</v>
      </c>
      <c r="J39" s="8">
        <v>19081000</v>
      </c>
      <c r="K39" s="8">
        <v>22750000</v>
      </c>
      <c r="L39" s="7"/>
    </row>
    <row r="40" spans="1:12" x14ac:dyDescent="0.15">
      <c r="A40" s="7" t="s">
        <v>48</v>
      </c>
      <c r="B40" s="8">
        <v>754</v>
      </c>
      <c r="C40" s="8">
        <v>1000</v>
      </c>
      <c r="D40" s="8">
        <v>1000</v>
      </c>
      <c r="E40" s="8">
        <v>1000</v>
      </c>
      <c r="F40" s="8">
        <v>1000</v>
      </c>
      <c r="G40" s="8">
        <v>1000</v>
      </c>
      <c r="H40" s="8">
        <v>1000</v>
      </c>
      <c r="I40" s="8">
        <v>3000</v>
      </c>
      <c r="J40" s="8">
        <v>2000</v>
      </c>
      <c r="K40" s="8">
        <v>2000</v>
      </c>
      <c r="L40" s="7"/>
    </row>
    <row r="41" spans="1:12" x14ac:dyDescent="0.15">
      <c r="A41" s="7" t="s">
        <v>49</v>
      </c>
      <c r="B41" s="8">
        <v>3855092</v>
      </c>
      <c r="C41" s="8">
        <v>4170000</v>
      </c>
      <c r="D41" s="8">
        <v>4708000</v>
      </c>
      <c r="E41" s="8">
        <v>5351000</v>
      </c>
      <c r="F41" s="8">
        <v>6051000</v>
      </c>
      <c r="G41" s="8">
        <v>7045000</v>
      </c>
      <c r="H41" s="8">
        <v>8721000</v>
      </c>
      <c r="I41" s="8">
        <v>10385000</v>
      </c>
      <c r="J41" s="8">
        <v>11971000</v>
      </c>
      <c r="K41" s="8">
        <v>13132000</v>
      </c>
      <c r="L41" s="7"/>
    </row>
    <row r="42" spans="1:12" x14ac:dyDescent="0.15">
      <c r="A42" s="7" t="s">
        <v>50</v>
      </c>
      <c r="B42" s="8">
        <v>3948877</v>
      </c>
      <c r="C42" s="8">
        <v>4350000</v>
      </c>
      <c r="D42" s="8">
        <v>6108000</v>
      </c>
      <c r="E42" s="8">
        <v>8787000</v>
      </c>
      <c r="F42" s="8">
        <v>12565000</v>
      </c>
      <c r="G42" s="8">
        <v>14971000</v>
      </c>
      <c r="H42" s="8">
        <v>18908000</v>
      </c>
      <c r="I42" s="8">
        <v>16235000</v>
      </c>
      <c r="J42" s="8">
        <v>10171000</v>
      </c>
      <c r="K42" s="8">
        <v>29817000</v>
      </c>
      <c r="L42" s="7"/>
    </row>
    <row r="43" spans="1:12" x14ac:dyDescent="0.15">
      <c r="A43" s="7" t="s">
        <v>51</v>
      </c>
      <c r="B43" s="8">
        <v>7844</v>
      </c>
      <c r="C43" s="8">
        <v>-4000</v>
      </c>
      <c r="D43" s="8">
        <v>-16000</v>
      </c>
      <c r="E43" s="8">
        <v>-18000</v>
      </c>
      <c r="F43" s="8">
        <v>-12000</v>
      </c>
      <c r="G43" s="8">
        <v>1000</v>
      </c>
      <c r="H43" s="8">
        <v>19000</v>
      </c>
      <c r="I43" s="8">
        <v>-11000</v>
      </c>
      <c r="J43" s="8">
        <v>-43000</v>
      </c>
      <c r="K43" s="8">
        <v>27000</v>
      </c>
      <c r="L43" s="7"/>
    </row>
    <row r="44" spans="1:12" x14ac:dyDescent="0.15">
      <c r="A44" s="7" t="s">
        <v>52</v>
      </c>
      <c r="B44" s="8">
        <v>3394585</v>
      </c>
      <c r="C44" s="8">
        <v>4048000</v>
      </c>
      <c r="D44" s="8">
        <v>5039000</v>
      </c>
      <c r="E44" s="8">
        <v>6650000</v>
      </c>
      <c r="F44" s="8">
        <v>9263000</v>
      </c>
      <c r="G44" s="8">
        <v>9814000</v>
      </c>
      <c r="H44" s="8">
        <v>10756000</v>
      </c>
      <c r="I44" s="9" t="s">
        <v>28</v>
      </c>
      <c r="J44" s="9" t="s">
        <v>28</v>
      </c>
      <c r="K44" s="9" t="s">
        <v>28</v>
      </c>
      <c r="L44" s="7"/>
    </row>
    <row r="45" spans="1:12" x14ac:dyDescent="0.15">
      <c r="A45" s="11" t="s">
        <v>53</v>
      </c>
      <c r="B45" s="8">
        <v>4417982</v>
      </c>
      <c r="C45" s="8">
        <v>4556000</v>
      </c>
      <c r="D45" s="8">
        <v>5793000</v>
      </c>
      <c r="E45" s="8">
        <v>7471000</v>
      </c>
      <c r="F45" s="8">
        <v>9342000</v>
      </c>
      <c r="G45" s="8">
        <v>12204000</v>
      </c>
      <c r="H45" s="8">
        <v>16893000</v>
      </c>
      <c r="I45" s="8">
        <v>26612000</v>
      </c>
      <c r="J45" s="8">
        <v>22101000</v>
      </c>
      <c r="K45" s="8">
        <v>42978000</v>
      </c>
      <c r="L45" s="7">
        <f>'Income statement'!K29/'Balancesheet (2)'!K45</f>
        <v>0.69244729861789756</v>
      </c>
    </row>
    <row r="46" spans="1:12" x14ac:dyDescent="0.15">
      <c r="A46" s="11" t="s">
        <v>54</v>
      </c>
      <c r="B46" s="8">
        <v>7201368</v>
      </c>
      <c r="C46" s="8">
        <v>7370000</v>
      </c>
      <c r="D46" s="8">
        <v>9841000</v>
      </c>
      <c r="E46" s="8">
        <v>11241000</v>
      </c>
      <c r="F46" s="8">
        <v>13292000</v>
      </c>
      <c r="G46" s="8">
        <v>17315000</v>
      </c>
      <c r="H46" s="8">
        <v>28791000</v>
      </c>
      <c r="I46" s="8">
        <v>44187000</v>
      </c>
      <c r="J46" s="8">
        <v>41182000</v>
      </c>
      <c r="K46" s="8">
        <v>65728000</v>
      </c>
      <c r="L46" s="7"/>
    </row>
    <row r="50" spans="1:11" x14ac:dyDescent="0.15">
      <c r="A50" s="16" t="s">
        <v>81</v>
      </c>
      <c r="B50" s="10">
        <f>B22/B35</f>
        <v>6.3762340546633487</v>
      </c>
      <c r="C50" s="10">
        <f t="shared" ref="C50:K50" si="1">C22/C35</f>
        <v>2.5746490854955337</v>
      </c>
      <c r="D50" s="10">
        <f t="shared" si="1"/>
        <v>4.7740492170022373</v>
      </c>
      <c r="E50" s="10">
        <f t="shared" si="1"/>
        <v>8.0268863833477884</v>
      </c>
      <c r="F50" s="10">
        <f t="shared" si="1"/>
        <v>7.9435665914221216</v>
      </c>
      <c r="G50" s="10">
        <f t="shared" si="1"/>
        <v>7.6737668161434973</v>
      </c>
      <c r="H50" s="10">
        <f t="shared" si="1"/>
        <v>4.0904458598726112</v>
      </c>
      <c r="I50" s="10">
        <f t="shared" si="1"/>
        <v>6.6502883506343711</v>
      </c>
      <c r="J50" s="10">
        <f t="shared" si="1"/>
        <v>3.5156178576870332</v>
      </c>
      <c r="K50" s="10">
        <f t="shared" si="1"/>
        <v>4.1712915059730973</v>
      </c>
    </row>
    <row r="51" spans="1:11" x14ac:dyDescent="0.15">
      <c r="A51" s="16" t="s">
        <v>82</v>
      </c>
      <c r="B51" s="10">
        <f>(B22-B20)/B35</f>
        <v>5.8373090186712497</v>
      </c>
      <c r="C51" s="10">
        <f t="shared" ref="C51:K51" si="2">(C22-C20)/C35</f>
        <v>2.3968524032326668</v>
      </c>
      <c r="D51" s="10">
        <f t="shared" si="2"/>
        <v>4.3299776286353469</v>
      </c>
      <c r="E51" s="10">
        <f t="shared" si="2"/>
        <v>7.3365134431916736</v>
      </c>
      <c r="F51" s="10">
        <f t="shared" si="2"/>
        <v>6.758465011286682</v>
      </c>
      <c r="G51" s="10">
        <f t="shared" si="2"/>
        <v>7.125</v>
      </c>
      <c r="H51" s="10">
        <f t="shared" si="2"/>
        <v>3.6252229299363057</v>
      </c>
      <c r="I51" s="10">
        <f t="shared" si="2"/>
        <v>6.0493656286043826</v>
      </c>
      <c r="J51" s="10">
        <f t="shared" si="2"/>
        <v>2.7295444156635686</v>
      </c>
      <c r="K51" s="10">
        <f t="shared" si="2"/>
        <v>3.6744426676700215</v>
      </c>
    </row>
    <row r="52" spans="1:11" x14ac:dyDescent="0.15">
      <c r="A52" s="16" t="s">
        <v>83</v>
      </c>
      <c r="B52" s="10">
        <f>(B18+B16)/B35</f>
        <v>5.71408658192248</v>
      </c>
      <c r="C52" s="10">
        <f t="shared" ref="C52:K52" si="3">(C18+C16)/C35</f>
        <v>2.3960017014036579</v>
      </c>
      <c r="D52" s="10">
        <f t="shared" si="3"/>
        <v>4.7897091722595082</v>
      </c>
      <c r="E52" s="10">
        <f t="shared" si="3"/>
        <v>9.6357328707718999</v>
      </c>
      <c r="F52" s="10">
        <f t="shared" si="3"/>
        <v>6.1730624529721592</v>
      </c>
      <c r="G52" s="10">
        <f t="shared" si="3"/>
        <v>12.215807174887892</v>
      </c>
      <c r="H52" s="10">
        <f t="shared" si="3"/>
        <v>3.1612738853503184</v>
      </c>
      <c r="I52" s="10">
        <f t="shared" si="3"/>
        <v>5.3513264129181088</v>
      </c>
      <c r="J52" s="10">
        <f t="shared" si="3"/>
        <v>2.5422824927624563</v>
      </c>
      <c r="K52" s="10">
        <f t="shared" si="3"/>
        <v>3.1289624682532216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Balancesheet</vt:lpstr>
      <vt:lpstr>BS Commonsize</vt:lpstr>
      <vt:lpstr>Commonsize-BS Sales</vt:lpstr>
      <vt:lpstr>Income statement</vt:lpstr>
      <vt:lpstr>Industry comparison</vt:lpstr>
      <vt:lpstr>Commonsize Statement</vt:lpstr>
      <vt:lpstr>Prediction of future yrs</vt:lpstr>
      <vt:lpstr>Balancesheet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Sayuree Vilas Kulkarni</cp:lastModifiedBy>
  <dcterms:created xsi:type="dcterms:W3CDTF">2025-01-14T19:19:23Z</dcterms:created>
  <dcterms:modified xsi:type="dcterms:W3CDTF">2025-03-01T15:36:41Z</dcterms:modified>
  <cp:category/>
</cp:coreProperties>
</file>