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mercer-my.sharepoint.com/personal/11053264_live_mercer_edu/Documents/"/>
    </mc:Choice>
  </mc:AlternateContent>
  <xr:revisionPtr revIDLastSave="0" documentId="8_{17ED4BF6-A6F7-47EB-9917-08627D663E8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Balancesheet_projection" sheetId="1" r:id="rId1"/>
    <sheet name="Sheet1" sheetId="3" r:id="rId2"/>
    <sheet name="Income Statemen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4" i="1" l="1"/>
  <c r="M32" i="2"/>
  <c r="N32" i="2"/>
  <c r="O32" i="2"/>
  <c r="P32" i="2"/>
  <c r="Q32" i="2"/>
  <c r="R32" i="2"/>
  <c r="S32" i="2"/>
  <c r="L32" i="2"/>
  <c r="M31" i="2"/>
  <c r="N31" i="2"/>
  <c r="O31" i="2"/>
  <c r="P31" i="2"/>
  <c r="Q31" i="2"/>
  <c r="R31" i="2"/>
  <c r="S31" i="2"/>
  <c r="L31" i="2"/>
  <c r="M30" i="2"/>
  <c r="N30" i="2"/>
  <c r="O30" i="2"/>
  <c r="P30" i="2"/>
  <c r="Q30" i="2"/>
  <c r="R30" i="2"/>
  <c r="S30" i="2"/>
  <c r="L30" i="2"/>
  <c r="M29" i="2"/>
  <c r="N29" i="2"/>
  <c r="O29" i="2"/>
  <c r="P29" i="2"/>
  <c r="Q29" i="2"/>
  <c r="R29" i="2"/>
  <c r="S29" i="2"/>
  <c r="L29" i="2"/>
  <c r="M28" i="2"/>
  <c r="N28" i="2"/>
  <c r="O28" i="2"/>
  <c r="P28" i="2"/>
  <c r="Q28" i="2"/>
  <c r="R28" i="2"/>
  <c r="S28" i="2"/>
  <c r="L28" i="2"/>
  <c r="M18" i="2"/>
  <c r="N18" i="2" s="1"/>
  <c r="L18" i="2"/>
  <c r="C18" i="2"/>
  <c r="D18" i="2"/>
  <c r="E18" i="2"/>
  <c r="F18" i="2"/>
  <c r="G18" i="2"/>
  <c r="H18" i="2"/>
  <c r="I18" i="2"/>
  <c r="J18" i="2"/>
  <c r="K18" i="2"/>
  <c r="B18" i="2"/>
  <c r="A18" i="2"/>
  <c r="C17" i="2"/>
  <c r="D17" i="2"/>
  <c r="E17" i="2"/>
  <c r="F17" i="2"/>
  <c r="G17" i="2"/>
  <c r="H17" i="2"/>
  <c r="I17" i="2"/>
  <c r="J17" i="2"/>
  <c r="K17" i="2"/>
  <c r="B17" i="2"/>
  <c r="A17" i="2"/>
  <c r="K25" i="2"/>
  <c r="C16" i="2"/>
  <c r="D16" i="2"/>
  <c r="E16" i="2"/>
  <c r="F16" i="2"/>
  <c r="G16" i="2"/>
  <c r="H16" i="2"/>
  <c r="I16" i="2"/>
  <c r="J16" i="2"/>
  <c r="K16" i="2"/>
  <c r="B16" i="2"/>
  <c r="A16" i="2"/>
  <c r="C15" i="2"/>
  <c r="D15" i="2"/>
  <c r="E15" i="2"/>
  <c r="F15" i="2"/>
  <c r="G15" i="2"/>
  <c r="H15" i="2"/>
  <c r="I15" i="2"/>
  <c r="J15" i="2"/>
  <c r="K15" i="2"/>
  <c r="B15" i="2"/>
  <c r="A15" i="2"/>
  <c r="C14" i="2"/>
  <c r="D14" i="2"/>
  <c r="E14" i="2"/>
  <c r="F14" i="2"/>
  <c r="G14" i="2"/>
  <c r="H14" i="2"/>
  <c r="I14" i="2"/>
  <c r="J14" i="2"/>
  <c r="K14" i="2"/>
  <c r="B14" i="2"/>
  <c r="C49" i="2"/>
  <c r="D49" i="2"/>
  <c r="E49" i="2"/>
  <c r="F49" i="2"/>
  <c r="G49" i="2"/>
  <c r="H49" i="2"/>
  <c r="I49" i="2"/>
  <c r="J49" i="2"/>
  <c r="K49" i="2"/>
  <c r="B49" i="2"/>
  <c r="AP32" i="1"/>
  <c r="AO31" i="1"/>
  <c r="U64" i="1"/>
  <c r="T64" i="1"/>
  <c r="S64" i="1"/>
  <c r="R64" i="1"/>
  <c r="Q64" i="1"/>
  <c r="U61" i="1"/>
  <c r="U59" i="1"/>
  <c r="U57" i="1"/>
  <c r="U55" i="1"/>
  <c r="T61" i="1"/>
  <c r="T59" i="1"/>
  <c r="T57" i="1"/>
  <c r="T55" i="1"/>
  <c r="S61" i="1"/>
  <c r="S59" i="1"/>
  <c r="S57" i="1"/>
  <c r="S55" i="1"/>
  <c r="R61" i="1"/>
  <c r="R59" i="1"/>
  <c r="R57" i="1"/>
  <c r="R55" i="1"/>
  <c r="Q61" i="1"/>
  <c r="Q59" i="1"/>
  <c r="Q57" i="1"/>
  <c r="Q55" i="1"/>
  <c r="P64" i="1"/>
  <c r="O64" i="1"/>
  <c r="M64" i="1"/>
  <c r="F64" i="1"/>
  <c r="G64" i="1"/>
  <c r="H64" i="1"/>
  <c r="I64" i="1"/>
  <c r="J64" i="1"/>
  <c r="K64" i="1"/>
  <c r="L64" i="1"/>
  <c r="E64" i="1"/>
  <c r="D64" i="1"/>
  <c r="C64" i="1"/>
  <c r="P61" i="1"/>
  <c r="P59" i="1"/>
  <c r="P57" i="1"/>
  <c r="P55" i="1"/>
  <c r="O55" i="1"/>
  <c r="O61" i="1"/>
  <c r="O59" i="1"/>
  <c r="O57" i="1"/>
  <c r="K34" i="2"/>
  <c r="J34" i="2"/>
  <c r="I34" i="2"/>
  <c r="H34" i="2"/>
  <c r="G34" i="2"/>
  <c r="F34" i="2"/>
  <c r="E34" i="2"/>
  <c r="D34" i="2"/>
  <c r="C34" i="2"/>
  <c r="B34" i="2"/>
  <c r="K13" i="2"/>
  <c r="J13" i="2"/>
  <c r="I13" i="2"/>
  <c r="H13" i="2"/>
  <c r="G13" i="2"/>
  <c r="F13" i="2"/>
  <c r="E13" i="2"/>
  <c r="D13" i="2"/>
  <c r="C13" i="2"/>
  <c r="N56" i="1"/>
  <c r="N58" i="1"/>
  <c r="N60" i="1"/>
  <c r="N62" i="1"/>
  <c r="M59" i="1"/>
  <c r="M57" i="1"/>
  <c r="M55" i="1"/>
  <c r="E62" i="1"/>
  <c r="F62" i="1"/>
  <c r="G62" i="1"/>
  <c r="H62" i="1"/>
  <c r="I62" i="1"/>
  <c r="J62" i="1"/>
  <c r="K62" i="1"/>
  <c r="D62" i="1"/>
  <c r="K61" i="1"/>
  <c r="J61" i="1"/>
  <c r="H61" i="1"/>
  <c r="I61" i="1"/>
  <c r="G61" i="1"/>
  <c r="F61" i="1"/>
  <c r="E61" i="1"/>
  <c r="D61" i="1"/>
  <c r="C61" i="1"/>
  <c r="E60" i="1"/>
  <c r="F60" i="1"/>
  <c r="G60" i="1"/>
  <c r="H60" i="1"/>
  <c r="I60" i="1"/>
  <c r="J60" i="1"/>
  <c r="K60" i="1"/>
  <c r="L60" i="1"/>
  <c r="D60" i="1"/>
  <c r="L59" i="1"/>
  <c r="K59" i="1"/>
  <c r="J59" i="1"/>
  <c r="I59" i="1"/>
  <c r="H59" i="1"/>
  <c r="G59" i="1"/>
  <c r="F59" i="1"/>
  <c r="E59" i="1"/>
  <c r="D59" i="1"/>
  <c r="C59" i="1"/>
  <c r="E58" i="1"/>
  <c r="F58" i="1"/>
  <c r="G58" i="1"/>
  <c r="H58" i="1"/>
  <c r="I58" i="1"/>
  <c r="J58" i="1"/>
  <c r="K58" i="1"/>
  <c r="L58" i="1"/>
  <c r="D58" i="1"/>
  <c r="L57" i="1"/>
  <c r="K57" i="1"/>
  <c r="J57" i="1"/>
  <c r="I57" i="1"/>
  <c r="H57" i="1"/>
  <c r="G57" i="1"/>
  <c r="F57" i="1"/>
  <c r="E57" i="1"/>
  <c r="D57" i="1"/>
  <c r="C57" i="1"/>
  <c r="E56" i="1"/>
  <c r="F56" i="1"/>
  <c r="G56" i="1"/>
  <c r="H56" i="1"/>
  <c r="I56" i="1"/>
  <c r="J56" i="1"/>
  <c r="K56" i="1"/>
  <c r="L56" i="1"/>
  <c r="D56" i="1"/>
  <c r="L55" i="1"/>
  <c r="K55" i="1"/>
  <c r="J55" i="1"/>
  <c r="I55" i="1"/>
  <c r="H55" i="1"/>
  <c r="G55" i="1"/>
  <c r="F55" i="1"/>
  <c r="E55" i="1"/>
  <c r="D55" i="1"/>
  <c r="C55" i="1"/>
  <c r="A55" i="1"/>
  <c r="O18" i="2" l="1"/>
  <c r="L17" i="2"/>
  <c r="M17" i="2" s="1"/>
  <c r="L16" i="2"/>
  <c r="M16" i="2" s="1"/>
  <c r="L15" i="2"/>
  <c r="M15" i="2" s="1"/>
  <c r="B51" i="2"/>
  <c r="N20" i="2" s="1"/>
  <c r="L14" i="2"/>
  <c r="M14" i="2" s="1"/>
  <c r="P18" i="2" l="1"/>
  <c r="R18" i="2" s="1"/>
  <c r="S18" i="2" s="1"/>
  <c r="Q18" i="2"/>
  <c r="N17" i="2"/>
  <c r="O17" i="2" s="1"/>
  <c r="L20" i="2"/>
  <c r="L27" i="2" s="1"/>
  <c r="N16" i="2"/>
  <c r="O16" i="2" s="1"/>
  <c r="P16" i="2" s="1"/>
  <c r="Q16" i="2" s="1"/>
  <c r="N15" i="2"/>
  <c r="O15" i="2" s="1"/>
  <c r="O20" i="2"/>
  <c r="P20" i="2"/>
  <c r="Q20" i="2"/>
  <c r="R20" i="2"/>
  <c r="M20" i="2"/>
  <c r="M27" i="2" s="1"/>
  <c r="S20" i="2"/>
  <c r="N14" i="2"/>
  <c r="N21" i="2" s="1"/>
  <c r="N22" i="2" s="1"/>
  <c r="M21" i="2"/>
  <c r="M22" i="2" s="1"/>
  <c r="N13" i="2"/>
  <c r="M61" i="1"/>
  <c r="P17" i="2" l="1"/>
  <c r="P27" i="2"/>
  <c r="O27" i="2"/>
  <c r="N27" i="2"/>
  <c r="L21" i="2"/>
  <c r="L22" i="2" s="1"/>
  <c r="N24" i="2"/>
  <c r="L24" i="2"/>
  <c r="Q17" i="2"/>
  <c r="Q27" i="2" s="1"/>
  <c r="L13" i="2"/>
  <c r="L23" i="2"/>
  <c r="M23" i="2"/>
  <c r="M24" i="2"/>
  <c r="O23" i="2"/>
  <c r="O24" i="2"/>
  <c r="O13" i="2"/>
  <c r="N23" i="2"/>
  <c r="N25" i="2" s="1"/>
  <c r="N26" i="2" s="1"/>
  <c r="M13" i="2"/>
  <c r="Q13" i="2"/>
  <c r="Q24" i="2"/>
  <c r="P13" i="2"/>
  <c r="P24" i="2"/>
  <c r="R16" i="2"/>
  <c r="S16" i="2" s="1"/>
  <c r="S24" i="2" s="1"/>
  <c r="O14" i="2"/>
  <c r="S13" i="2"/>
  <c r="R13" i="2"/>
  <c r="P15" i="2"/>
  <c r="P23" i="2" s="1"/>
  <c r="L25" i="2" l="1"/>
  <c r="L26" i="2" s="1"/>
  <c r="R17" i="2"/>
  <c r="R27" i="2" s="1"/>
  <c r="S17" i="2"/>
  <c r="S27" i="2" s="1"/>
  <c r="P25" i="2"/>
  <c r="M25" i="2"/>
  <c r="M26" i="2" s="1"/>
  <c r="O25" i="2"/>
  <c r="R24" i="2"/>
  <c r="P14" i="2"/>
  <c r="Q14" i="2" s="1"/>
  <c r="Q21" i="2" s="1"/>
  <c r="Q22" i="2" s="1"/>
  <c r="O21" i="2"/>
  <c r="O22" i="2" s="1"/>
  <c r="Q15" i="2"/>
  <c r="O26" i="2" l="1"/>
  <c r="R15" i="2"/>
  <c r="R23" i="2" s="1"/>
  <c r="R25" i="2" s="1"/>
  <c r="Q23" i="2"/>
  <c r="Q25" i="2" s="1"/>
  <c r="Q26" i="2" s="1"/>
  <c r="R14" i="2"/>
  <c r="R21" i="2" s="1"/>
  <c r="R22" i="2" s="1"/>
  <c r="R26" i="2" s="1"/>
  <c r="P21" i="2"/>
  <c r="P22" i="2" s="1"/>
  <c r="P26" i="2" s="1"/>
  <c r="S14" i="2"/>
  <c r="S21" i="2" s="1"/>
  <c r="S22" i="2" s="1"/>
  <c r="S15" i="2" l="1"/>
  <c r="S23" i="2" s="1"/>
  <c r="S25" i="2" s="1"/>
  <c r="S26" i="2" s="1"/>
</calcChain>
</file>

<file path=xl/sharedStrings.xml><?xml version="1.0" encoding="utf-8"?>
<sst xmlns="http://schemas.openxmlformats.org/spreadsheetml/2006/main" count="519" uniqueCount="124">
  <si>
    <t>Powered by Clearbit</t>
  </si>
  <si>
    <t>NVIDIA Corp (NMS: NVDA)</t>
  </si>
  <si>
    <t xml:space="preserve">Exchange rate used is that of the Year End reported date </t>
  </si>
  <si>
    <t xml:space="preserve">Standardized Quarterly Balance Sheet </t>
  </si>
  <si>
    <t>Report Date</t>
  </si>
  <si>
    <t>04/26/2015</t>
  </si>
  <si>
    <t>07/26/2015</t>
  </si>
  <si>
    <t>10/25/2015</t>
  </si>
  <si>
    <t>01/31/2016</t>
  </si>
  <si>
    <t>05/01/2016</t>
  </si>
  <si>
    <t>07/31/2016</t>
  </si>
  <si>
    <t>10/30/2016</t>
  </si>
  <si>
    <t>01/29/2017</t>
  </si>
  <si>
    <t>04/30/2017</t>
  </si>
  <si>
    <t>07/30/2017</t>
  </si>
  <si>
    <t>10/29/2017</t>
  </si>
  <si>
    <t>01/28/2018</t>
  </si>
  <si>
    <t>04/29/2018</t>
  </si>
  <si>
    <t>07/29/2018</t>
  </si>
  <si>
    <t>10/28/2018</t>
  </si>
  <si>
    <t>01/27/2019</t>
  </si>
  <si>
    <t>04/28/2019</t>
  </si>
  <si>
    <t>07/28/2019</t>
  </si>
  <si>
    <t>10/27/2019</t>
  </si>
  <si>
    <t>01/26/2020</t>
  </si>
  <si>
    <t>04/26/2020</t>
  </si>
  <si>
    <t>07/26/2020</t>
  </si>
  <si>
    <t>10/25/2020</t>
  </si>
  <si>
    <t>01/31/2021</t>
  </si>
  <si>
    <t>05/02/2021</t>
  </si>
  <si>
    <t>08/01/2021</t>
  </si>
  <si>
    <t>10/31/2021</t>
  </si>
  <si>
    <t>01/30/2022</t>
  </si>
  <si>
    <t>05/01/2022</t>
  </si>
  <si>
    <t>07/31/2022</t>
  </si>
  <si>
    <t>10/30/2022</t>
  </si>
  <si>
    <t>01/29/2023</t>
  </si>
  <si>
    <t>04/30/2023</t>
  </si>
  <si>
    <t>07/30/2023</t>
  </si>
  <si>
    <t>10/29/2023</t>
  </si>
  <si>
    <t>01/28/2024</t>
  </si>
  <si>
    <t>04/28/2024</t>
  </si>
  <si>
    <t>07/28/2024</t>
  </si>
  <si>
    <t>1st Quarter</t>
  </si>
  <si>
    <t>2nd Quarter</t>
  </si>
  <si>
    <t>3rd Quarter</t>
  </si>
  <si>
    <t>4th Quarter</t>
  </si>
  <si>
    <t>Currency</t>
  </si>
  <si>
    <t>USD</t>
  </si>
  <si>
    <t>Cash &amp; Equivalents</t>
  </si>
  <si>
    <t>Short Term Investments</t>
  </si>
  <si>
    <t>-</t>
  </si>
  <si>
    <t>Cash &amp; Equivs &amp; ST Investments</t>
  </si>
  <si>
    <t>Receivables (ST)</t>
  </si>
  <si>
    <t>Inventories</t>
  </si>
  <si>
    <t>Current Tax Assets</t>
  </si>
  <si>
    <t>Prepayments (ST)</t>
  </si>
  <si>
    <t>Other Current Assets</t>
  </si>
  <si>
    <t>Total Current Assets</t>
  </si>
  <si>
    <t>Gross Property Plant &amp; Equip</t>
  </si>
  <si>
    <t>Accumulated Depreciation</t>
  </si>
  <si>
    <t>Net Property Plant &amp; Equip</t>
  </si>
  <si>
    <t>Long Term Investments</t>
  </si>
  <si>
    <t>Intangible Assets</t>
  </si>
  <si>
    <t>Prepayments (LT)</t>
  </si>
  <si>
    <t>Deferred LT Assets</t>
  </si>
  <si>
    <t>Other Assets</t>
  </si>
  <si>
    <t>Total Assets</t>
  </si>
  <si>
    <t>Accounts Payable &amp; Accrued Exps</t>
  </si>
  <si>
    <t>Accounts Payable</t>
  </si>
  <si>
    <t>Accrued Expenses</t>
  </si>
  <si>
    <t>Current Debt</t>
  </si>
  <si>
    <t>Other Current Liabilities</t>
  </si>
  <si>
    <t>Total Current Liabilities</t>
  </si>
  <si>
    <t>LT Debt &amp; Leases</t>
  </si>
  <si>
    <t>Deferred LT Liabilities</t>
  </si>
  <si>
    <t>Minority Interests</t>
  </si>
  <si>
    <t>Other Liabilities</t>
  </si>
  <si>
    <t>Total Liabilities</t>
  </si>
  <si>
    <t>Temporary Equity</t>
  </si>
  <si>
    <t>Common Share Capital</t>
  </si>
  <si>
    <t>Additional Paid-In Capital</t>
  </si>
  <si>
    <t>Retained Earnings</t>
  </si>
  <si>
    <t>Accum Other Comprehensive Income</t>
  </si>
  <si>
    <t>Treasury Stock</t>
  </si>
  <si>
    <t>Other Equity</t>
  </si>
  <si>
    <t>Total Equity</t>
  </si>
  <si>
    <t>Total Liabilities &amp; Equity</t>
  </si>
  <si>
    <t>Average</t>
  </si>
  <si>
    <t>1st quarter</t>
  </si>
  <si>
    <t>growth rate</t>
  </si>
  <si>
    <t>2nd quarter</t>
  </si>
  <si>
    <t>3rd quarter</t>
  </si>
  <si>
    <t>4th quarter</t>
  </si>
  <si>
    <t>Total</t>
  </si>
  <si>
    <t>Total Revenue</t>
  </si>
  <si>
    <t xml:space="preserve">Standardized Annual Income Statement </t>
  </si>
  <si>
    <t>Sales growth</t>
  </si>
  <si>
    <t>COGS/Revenue</t>
  </si>
  <si>
    <t>Scale</t>
  </si>
  <si>
    <t>Thousands</t>
  </si>
  <si>
    <t>Direct Costs</t>
  </si>
  <si>
    <t>Gross Profit</t>
  </si>
  <si>
    <t>Selling General &amp; Admin</t>
  </si>
  <si>
    <t>Research &amp; Development</t>
  </si>
  <si>
    <t>Total Indirect Operating Costs</t>
  </si>
  <si>
    <t>Operating Income</t>
  </si>
  <si>
    <t>Interest Income</t>
  </si>
  <si>
    <t>Other Non-Operating Income</t>
  </si>
  <si>
    <t>Total Non-Operating Income</t>
  </si>
  <si>
    <t>Earnings Before Tax</t>
  </si>
  <si>
    <t>Taxation</t>
  </si>
  <si>
    <t>Net Income</t>
  </si>
  <si>
    <t>Taxation/earnings before tax</t>
  </si>
  <si>
    <t>Net Income to Common</t>
  </si>
  <si>
    <t>Average Shares Basic</t>
  </si>
  <si>
    <t>EPS Net Basic</t>
  </si>
  <si>
    <t>EPS Continuing Basic</t>
  </si>
  <si>
    <t>Average Shares Diluted</t>
  </si>
  <si>
    <t>EPS Net Diluted</t>
  </si>
  <si>
    <t>EPS Continuing Diluted</t>
  </si>
  <si>
    <t>Shares Outstanding</t>
  </si>
  <si>
    <t>Asset turnover ratio</t>
  </si>
  <si>
    <t>All this data is exported to python and charts are prepared from python and not the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</si>
</sst>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>
    <font>
      <sz val="10"/>
      <color rgb="FF000000"/>
      <name val="Arial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42526E"/>
      <name val="Helvetica Neue"/>
      <family val="2"/>
    </font>
    <font>
      <b/>
      <sz val="10"/>
      <color rgb="FF42526E"/>
      <name val="Helvetica Neue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1" fontId="3" fillId="0" borderId="0" xfId="0" applyNumberFormat="1" applyFont="1"/>
    <xf numFmtId="0" fontId="3" fillId="0" borderId="0" xfId="0" applyFont="1"/>
    <xf numFmtId="14" fontId="3" fillId="0" borderId="0" xfId="0" applyNumberFormat="1" applyFont="1" applyAlignment="1">
      <alignment horizontal="right" vertical="top" wrapText="1"/>
    </xf>
    <xf numFmtId="10" fontId="0" fillId="0" borderId="0" xfId="0" applyNumberFormat="1"/>
    <xf numFmtId="2" fontId="0" fillId="0" borderId="0" xfId="0" applyNumberFormat="1"/>
    <xf numFmtId="10" fontId="3" fillId="0" borderId="0" xfId="0" applyNumberFormat="1" applyFont="1" applyAlignment="1">
      <alignment horizontal="right" vertical="top" wrapText="1"/>
    </xf>
    <xf numFmtId="0" fontId="5" fillId="0" borderId="0" xfId="0" applyFont="1"/>
    <xf numFmtId="0" fontId="6" fillId="0" borderId="0" xfId="0" applyFont="1"/>
    <xf numFmtId="15" fontId="5" fillId="0" borderId="0" xfId="0" applyNumberFormat="1" applyFont="1"/>
    <xf numFmtId="8" fontId="5" fillId="0" borderId="0" xfId="0" applyNumberFormat="1" applyFont="1"/>
    <xf numFmtId="10" fontId="5" fillId="0" borderId="0" xfId="0" applyNumberFormat="1" applyFont="1"/>
    <xf numFmtId="2" fontId="0" fillId="0" borderId="0" xfId="0" applyNumberFormat="1" applyAlignment="1">
      <alignment horizontal="left" indent="2"/>
    </xf>
    <xf numFmtId="1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 vertical="top"/>
    </xf>
    <xf numFmtId="1" fontId="4" fillId="0" borderId="0" xfId="0" applyNumberFormat="1" applyFont="1" applyAlignment="1">
      <alignment horizontal="left"/>
    </xf>
    <xf numFmtId="2" fontId="5" fillId="0" borderId="0" xfId="0" applyNumberFormat="1" applyFont="1"/>
    <xf numFmtId="0" fontId="0" fillId="0" borderId="0" xfId="0" applyAlignment="1">
      <alignment wrapText="1"/>
    </xf>
    <xf numFmtId="0" fontId="7" fillId="0" borderId="0" xfId="0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/>
  <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Statement'!$A$13</c:f>
              <c:strCache>
                <c:ptCount val="1"/>
                <c:pt idx="0">
                  <c:v>Sales growth</c:v>
                </c:pt>
              </c:strCache>
            </c:strRef>
          </c:tx>
          <c:spPr>
            <a:ln w="28575" cap="rnd">
              <a:solidFill>
                <a:srgbClr val="76B900"/>
              </a:solidFill>
              <a:round/>
            </a:ln>
            <a:effectLst/>
          </c:spPr>
          <c:marker>
            <c:symbol val="none"/>
          </c:marker>
          <c:cat>
            <c:numRef>
              <c:f>'Income Statement'!$B$11:$S$11</c:f>
              <c:numCache>
                <c:formatCode>General</c:formatCode>
                <c:ptCount val="1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</c:numCache>
            </c:numRef>
          </c:cat>
          <c:val>
            <c:numRef>
              <c:f>'Income Statement'!$B$13:$S$13</c:f>
              <c:numCache>
                <c:formatCode>0.00%</c:formatCode>
                <c:ptCount val="18"/>
                <c:pt idx="1">
                  <c:v>7.0168217200145169E-2</c:v>
                </c:pt>
                <c:pt idx="2">
                  <c:v>0.37924151696606784</c:v>
                </c:pt>
                <c:pt idx="3">
                  <c:v>0.4057887120115774</c:v>
                </c:pt>
                <c:pt idx="4">
                  <c:v>0.20609429689108502</c:v>
                </c:pt>
                <c:pt idx="5">
                  <c:v>-6.8111983612154314E-2</c:v>
                </c:pt>
                <c:pt idx="6">
                  <c:v>0.52729437625938813</c:v>
                </c:pt>
                <c:pt idx="7">
                  <c:v>0.61403298350824587</c:v>
                </c:pt>
                <c:pt idx="8">
                  <c:v>2.2293230289068887E-3</c:v>
                </c:pt>
                <c:pt idx="9">
                  <c:v>1.2585452658115222</c:v>
                </c:pt>
                <c:pt idx="10">
                  <c:v>0.14070916042000325</c:v>
                </c:pt>
                <c:pt idx="11">
                  <c:v>0.3428628692015081</c:v>
                </c:pt>
                <c:pt idx="12">
                  <c:v>0.32310267639644857</c:v>
                </c:pt>
                <c:pt idx="13">
                  <c:v>0.32310267639644841</c:v>
                </c:pt>
                <c:pt idx="14">
                  <c:v>0.32310267639644835</c:v>
                </c:pt>
                <c:pt idx="15">
                  <c:v>0.32310267639644819</c:v>
                </c:pt>
                <c:pt idx="16">
                  <c:v>0.32310267639644874</c:v>
                </c:pt>
                <c:pt idx="17">
                  <c:v>0.32310267639644835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844D-A314-E8DA9798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2655"/>
        <c:axId val="754676431"/>
      </c:lineChart>
      <c:catAx>
        <c:axId val="9587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76431"/>
        <c:crosses val="autoZero"/>
        <c:auto val="1"/>
        <c:lblAlgn val="ctr"/>
        <c:lblOffset val="100"/>
        <c:noMultiLvlLbl val="0"/>
      </c:catAx>
      <c:valAx>
        <c:axId val="7546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6B9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Revenue Trend</a:t>
            </a:r>
          </a:p>
        </c:rich>
      </c:tx>
      <c:layout>
        <c:manualLayout>
          <c:xMode val="edge"/>
          <c:yMode val="edge"/>
          <c:x val="0.3977152230971128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Statement'!$A$20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rgbClr val="76B9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76B900"/>
              </a:solidFill>
              <a:ln w="9525">
                <a:solidFill>
                  <a:srgbClr val="76B900"/>
                </a:solidFill>
              </a:ln>
              <a:effectLst/>
            </c:spPr>
          </c:marker>
          <c:dPt>
            <c:idx val="10"/>
            <c:marker>
              <c:symbol val="circle"/>
              <c:size val="3"/>
              <c:spPr>
                <a:solidFill>
                  <a:srgbClr val="76B900"/>
                </a:solidFill>
                <a:ln w="9525">
                  <a:solidFill>
                    <a:srgbClr val="76B900"/>
                  </a:solidFill>
                </a:ln>
                <a:effectLst/>
              </c:spPr>
            </c:marker>
            <c:bubble3D val="0"/>
            <c:spPr>
              <a:ln w="28575" cap="rnd">
                <a:gradFill>
                  <a:gsLst>
                    <a:gs pos="10000">
                      <a:srgbClr val="76B900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BB-834B-892A-C72B5565DB07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rgbClr val="76B9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BB-834B-892A-C72B5565DB07}"/>
              </c:ext>
            </c:extLst>
          </c:dPt>
          <c:dPt>
            <c:idx val="12"/>
            <c:marker>
              <c:symbol val="circle"/>
              <c:size val="3"/>
              <c:spPr>
                <a:solidFill>
                  <a:srgbClr val="76B900"/>
                </a:solidFill>
                <a:ln w="9525">
                  <a:solidFill>
                    <a:srgbClr val="76B9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6B9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DBB-834B-892A-C72B5565DB07}"/>
              </c:ext>
            </c:extLst>
          </c:dPt>
          <c:dPt>
            <c:idx val="13"/>
            <c:marker>
              <c:symbol val="circle"/>
              <c:size val="3"/>
              <c:spPr>
                <a:solidFill>
                  <a:srgbClr val="76B900"/>
                </a:solidFill>
                <a:ln w="9525">
                  <a:solidFill>
                    <a:srgbClr val="76B9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6B9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BB-834B-892A-C72B5565DB07}"/>
              </c:ext>
            </c:extLst>
          </c:dPt>
          <c:dPt>
            <c:idx val="14"/>
            <c:marker>
              <c:symbol val="circle"/>
              <c:size val="3"/>
              <c:spPr>
                <a:solidFill>
                  <a:srgbClr val="76B900"/>
                </a:solidFill>
                <a:ln w="9525">
                  <a:solidFill>
                    <a:srgbClr val="76B9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6B9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BB-834B-892A-C72B5565DB07}"/>
              </c:ext>
            </c:extLst>
          </c:dPt>
          <c:dPt>
            <c:idx val="15"/>
            <c:marker>
              <c:symbol val="circle"/>
              <c:size val="3"/>
              <c:spPr>
                <a:solidFill>
                  <a:srgbClr val="76B900"/>
                </a:solidFill>
                <a:ln w="9525">
                  <a:solidFill>
                    <a:srgbClr val="76B9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6B9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DBB-834B-892A-C72B5565DB07}"/>
              </c:ext>
            </c:extLst>
          </c:dPt>
          <c:dPt>
            <c:idx val="16"/>
            <c:marker>
              <c:symbol val="circle"/>
              <c:size val="3"/>
              <c:spPr>
                <a:solidFill>
                  <a:srgbClr val="76B900"/>
                </a:solidFill>
                <a:ln w="9525">
                  <a:solidFill>
                    <a:srgbClr val="76B9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6B9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B-834B-892A-C72B5565DB07}"/>
              </c:ext>
            </c:extLst>
          </c:dPt>
          <c:dPt>
            <c:idx val="17"/>
            <c:marker>
              <c:symbol val="circle"/>
              <c:size val="3"/>
              <c:spPr>
                <a:solidFill>
                  <a:srgbClr val="76B900"/>
                </a:solidFill>
                <a:ln w="9525">
                  <a:solidFill>
                    <a:srgbClr val="76B9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6B9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DBB-834B-892A-C72B5565DB07}"/>
              </c:ext>
            </c:extLst>
          </c:dPt>
          <c:cat>
            <c:numRef>
              <c:f>'Income Statement'!$B$11:$S$11</c:f>
              <c:numCache>
                <c:formatCode>General</c:formatCode>
                <c:ptCount val="1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</c:numCache>
            </c:numRef>
          </c:cat>
          <c:val>
            <c:numRef>
              <c:f>'Income Statement'!$B$20:$S$20</c:f>
              <c:numCache>
                <c:formatCode>0</c:formatCode>
                <c:ptCount val="18"/>
                <c:pt idx="0">
                  <c:v>4681507</c:v>
                </c:pt>
                <c:pt idx="1">
                  <c:v>5010000</c:v>
                </c:pt>
                <c:pt idx="2">
                  <c:v>6910000</c:v>
                </c:pt>
                <c:pt idx="3">
                  <c:v>9714000</c:v>
                </c:pt>
                <c:pt idx="4">
                  <c:v>11716000</c:v>
                </c:pt>
                <c:pt idx="5">
                  <c:v>10918000</c:v>
                </c:pt>
                <c:pt idx="6">
                  <c:v>16675000</c:v>
                </c:pt>
                <c:pt idx="7">
                  <c:v>26914000</c:v>
                </c:pt>
                <c:pt idx="8">
                  <c:v>26974000</c:v>
                </c:pt>
                <c:pt idx="9">
                  <c:v>60922000</c:v>
                </c:pt>
                <c:pt idx="10" formatCode="General">
                  <c:v>69494283.471107438</c:v>
                </c:pt>
                <c:pt idx="11" formatCode="General">
                  <c:v>93321292.895114273</c:v>
                </c:pt>
                <c:pt idx="12" formatCode="General">
                  <c:v>123473652.39430258</c:v>
                </c:pt>
                <c:pt idx="13" formatCode="General">
                  <c:v>163368319.94734648</c:v>
                </c:pt>
                <c:pt idx="14" formatCode="General">
                  <c:v>216153061.3607254</c:v>
                </c:pt>
                <c:pt idx="15" formatCode="General">
                  <c:v>285992693.99766147</c:v>
                </c:pt>
                <c:pt idx="16" formatCode="General">
                  <c:v>378397698.85813648</c:v>
                </c:pt>
                <c:pt idx="17" formatCode="General">
                  <c:v>500659008.10145766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B-834B-892A-C72B5565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31583"/>
        <c:axId val="837710591"/>
      </c:lineChart>
      <c:catAx>
        <c:axId val="83733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10591"/>
        <c:crosses val="autoZero"/>
        <c:auto val="1"/>
        <c:lblAlgn val="ctr"/>
        <c:lblOffset val="100"/>
        <c:noMultiLvlLbl val="0"/>
      </c:catAx>
      <c:valAx>
        <c:axId val="8377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Revenue</a:t>
                </a:r>
                <a:r>
                  <a:rPr lang="en-US" baseline="0">
                    <a:solidFill>
                      <a:schemeClr val="tx1"/>
                    </a:solidFill>
                  </a:rPr>
                  <a:t> in thousands($)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139700</xdr:rowOff>
    </xdr:to>
    <xdr:sp macro="" textlink="">
      <xdr:nvSpPr>
        <xdr:cNvPr id="1035" name="AutoShape 11" descr="Output image">
          <a:extLst>
            <a:ext uri="{FF2B5EF4-FFF2-40B4-BE49-F238E27FC236}">
              <a16:creationId xmlns:a16="http://schemas.microsoft.com/office/drawing/2014/main" id="{3AD7AE46-7B4D-285A-D4F1-13E9F3764934}"/>
            </a:ext>
          </a:extLst>
        </xdr:cNvPr>
        <xdr:cNvSpPr>
          <a:spLocks noChangeAspect="1" noChangeArrowheads="1"/>
        </xdr:cNvSpPr>
      </xdr:nvSpPr>
      <xdr:spPr bwMode="auto">
        <a:xfrm>
          <a:off x="2628900" y="127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139700</xdr:rowOff>
    </xdr:to>
    <xdr:sp macro="" textlink="">
      <xdr:nvSpPr>
        <xdr:cNvPr id="1036" name="AutoShape 12" descr="Output image">
          <a:extLst>
            <a:ext uri="{FF2B5EF4-FFF2-40B4-BE49-F238E27FC236}">
              <a16:creationId xmlns:a16="http://schemas.microsoft.com/office/drawing/2014/main" id="{F7BE7A8A-E707-75FC-C735-05487C552F07}"/>
            </a:ext>
          </a:extLst>
        </xdr:cNvPr>
        <xdr:cNvSpPr>
          <a:spLocks noChangeAspect="1" noChangeArrowheads="1"/>
        </xdr:cNvSpPr>
      </xdr:nvSpPr>
      <xdr:spPr bwMode="auto">
        <a:xfrm>
          <a:off x="1714500" y="1220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139700</xdr:rowOff>
    </xdr:to>
    <xdr:sp macro="" textlink="">
      <xdr:nvSpPr>
        <xdr:cNvPr id="1038" name="AutoShape 14" descr="Output image">
          <a:extLst>
            <a:ext uri="{FF2B5EF4-FFF2-40B4-BE49-F238E27FC236}">
              <a16:creationId xmlns:a16="http://schemas.microsoft.com/office/drawing/2014/main" id="{913B4DE7-4507-BD53-7A2D-24882920A1CD}"/>
            </a:ext>
          </a:extLst>
        </xdr:cNvPr>
        <xdr:cNvSpPr>
          <a:spLocks noChangeAspect="1" noChangeArrowheads="1"/>
        </xdr:cNvSpPr>
      </xdr:nvSpPr>
      <xdr:spPr bwMode="auto">
        <a:xfrm>
          <a:off x="0" y="118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139700</xdr:rowOff>
    </xdr:to>
    <xdr:sp macro="" textlink="">
      <xdr:nvSpPr>
        <xdr:cNvPr id="1039" name="AutoShape 15" descr="Output image">
          <a:extLst>
            <a:ext uri="{FF2B5EF4-FFF2-40B4-BE49-F238E27FC236}">
              <a16:creationId xmlns:a16="http://schemas.microsoft.com/office/drawing/2014/main" id="{025F75C5-5F8D-EB36-064F-8C8CD8779CB9}"/>
            </a:ext>
          </a:extLst>
        </xdr:cNvPr>
        <xdr:cNvSpPr>
          <a:spLocks noChangeAspect="1" noChangeArrowheads="1"/>
        </xdr:cNvSpPr>
      </xdr:nvSpPr>
      <xdr:spPr bwMode="auto">
        <a:xfrm>
          <a:off x="0" y="118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803248</xdr:colOff>
      <xdr:row>71</xdr:row>
      <xdr:rowOff>1</xdr:rowOff>
    </xdr:from>
    <xdr:to>
      <xdr:col>6</xdr:col>
      <xdr:colOff>683274</xdr:colOff>
      <xdr:row>87</xdr:row>
      <xdr:rowOff>130256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628A9A-F05C-55F6-AEC5-A04F07B0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6496" y="11701369"/>
          <a:ext cx="4439000" cy="27353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CADEE6E3-7A18-3040-B1ED-66B73771D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77</xdr:row>
      <xdr:rowOff>38100</xdr:rowOff>
    </xdr:from>
    <xdr:to>
      <xdr:col>4</xdr:col>
      <xdr:colOff>314325</xdr:colOff>
      <xdr:row>100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5C4522-9192-F5A8-EE59-6629CF5C439E}"/>
            </a:ext>
            <a:ext uri="{147F2762-F138-4A5C-976F-8EAC2B608ADB}">
              <a16:predDERef xmlns:a16="http://schemas.microsoft.com/office/drawing/2014/main" pred="{CADEE6E3-7A18-3040-B1ED-66B73771D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901700</xdr:colOff>
      <xdr:row>51</xdr:row>
      <xdr:rowOff>139700</xdr:rowOff>
    </xdr:from>
    <xdr:to>
      <xdr:col>7</xdr:col>
      <xdr:colOff>701675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8B6C8-0223-34C5-1E05-06597B3E8ACA}"/>
            </a:ext>
            <a:ext uri="{147F2762-F138-4A5C-976F-8EAC2B608ADB}">
              <a16:predDERef xmlns:a16="http://schemas.microsoft.com/office/drawing/2014/main" pred="{C55C4522-9192-F5A8-EE59-6629CF5C4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774564</xdr:colOff>
      <xdr:row>53</xdr:row>
      <xdr:rowOff>119758</xdr:rowOff>
    </xdr:from>
    <xdr:to>
      <xdr:col>16</xdr:col>
      <xdr:colOff>190500</xdr:colOff>
      <xdr:row>59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0AB238-9AE7-0ED6-1860-A90A338D2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85464" y="9403458"/>
          <a:ext cx="4902336" cy="2471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P69"/>
  <sheetViews>
    <sheetView tabSelected="1" topLeftCell="A10" zoomScale="132" workbookViewId="0">
      <pane ySplit="4" topLeftCell="A20" activePane="bottomLeft" state="frozen"/>
      <selection pane="bottomLeft" activeCell="B31" sqref="B31:AN31"/>
      <selection activeCell="A10" sqref="A10"/>
    </sheetView>
  </sheetViews>
  <sheetFormatPr defaultColWidth="8.85546875" defaultRowHeight="12.95"/>
  <cols>
    <col min="1" max="1" width="46.42578125" customWidth="1"/>
    <col min="2" max="162" width="12" customWidth="1"/>
  </cols>
  <sheetData>
    <row r="4" spans="1:41">
      <c r="A4" s="1" t="s">
        <v>0</v>
      </c>
    </row>
    <row r="5" spans="1:41" ht="20.100000000000001">
      <c r="A5" s="2" t="s">
        <v>1</v>
      </c>
    </row>
    <row r="7" spans="1:41" ht="84">
      <c r="A7" s="3" t="s">
        <v>2</v>
      </c>
    </row>
    <row r="10" spans="1:41" ht="69.95">
      <c r="A10" s="4" t="s">
        <v>3</v>
      </c>
    </row>
    <row r="11" spans="1:41" ht="14.1">
      <c r="A11" s="5" t="s">
        <v>4</v>
      </c>
      <c r="B11" s="6" t="s">
        <v>5</v>
      </c>
      <c r="C11" s="6" t="s">
        <v>6</v>
      </c>
      <c r="D11" s="6" t="s">
        <v>7</v>
      </c>
      <c r="E11" s="6" t="s">
        <v>8</v>
      </c>
      <c r="F11" s="6" t="s">
        <v>9</v>
      </c>
      <c r="G11" s="6" t="s">
        <v>10</v>
      </c>
      <c r="H11" s="6" t="s">
        <v>11</v>
      </c>
      <c r="I11" s="6" t="s">
        <v>12</v>
      </c>
      <c r="J11" s="6" t="s">
        <v>13</v>
      </c>
      <c r="K11" s="6" t="s">
        <v>14</v>
      </c>
      <c r="L11" s="6" t="s">
        <v>15</v>
      </c>
      <c r="M11" s="6" t="s">
        <v>16</v>
      </c>
      <c r="N11" s="6" t="s">
        <v>17</v>
      </c>
      <c r="O11" s="6" t="s">
        <v>18</v>
      </c>
      <c r="P11" s="6" t="s">
        <v>19</v>
      </c>
      <c r="Q11" s="6" t="s">
        <v>20</v>
      </c>
      <c r="R11" s="6" t="s">
        <v>21</v>
      </c>
      <c r="S11" s="6" t="s">
        <v>22</v>
      </c>
      <c r="T11" s="6" t="s">
        <v>23</v>
      </c>
      <c r="U11" s="6" t="s">
        <v>24</v>
      </c>
      <c r="V11" s="6" t="s">
        <v>25</v>
      </c>
      <c r="W11" s="6" t="s">
        <v>26</v>
      </c>
      <c r="X11" s="6" t="s">
        <v>27</v>
      </c>
      <c r="Y11" s="6" t="s">
        <v>28</v>
      </c>
      <c r="Z11" s="6" t="s">
        <v>29</v>
      </c>
      <c r="AA11" s="6" t="s">
        <v>30</v>
      </c>
      <c r="AB11" s="6" t="s">
        <v>31</v>
      </c>
      <c r="AC11" s="6" t="s">
        <v>32</v>
      </c>
      <c r="AD11" s="6" t="s">
        <v>33</v>
      </c>
      <c r="AE11" s="6" t="s">
        <v>34</v>
      </c>
      <c r="AF11" s="6" t="s">
        <v>35</v>
      </c>
      <c r="AG11" s="6" t="s">
        <v>36</v>
      </c>
      <c r="AH11" s="6" t="s">
        <v>37</v>
      </c>
      <c r="AI11" s="6" t="s">
        <v>38</v>
      </c>
      <c r="AJ11" s="6" t="s">
        <v>39</v>
      </c>
      <c r="AK11" s="6" t="s">
        <v>40</v>
      </c>
      <c r="AL11" s="6" t="s">
        <v>41</v>
      </c>
      <c r="AM11" s="6" t="s">
        <v>42</v>
      </c>
      <c r="AN11" s="14">
        <v>45592</v>
      </c>
      <c r="AO11" s="5"/>
    </row>
    <row r="12" spans="1:41" ht="14.1">
      <c r="A12" s="5"/>
      <c r="B12" s="6" t="s">
        <v>43</v>
      </c>
      <c r="C12" s="6" t="s">
        <v>44</v>
      </c>
      <c r="D12" s="6" t="s">
        <v>45</v>
      </c>
      <c r="E12" s="6" t="s">
        <v>46</v>
      </c>
      <c r="F12" s="6" t="s">
        <v>43</v>
      </c>
      <c r="G12" s="6" t="s">
        <v>44</v>
      </c>
      <c r="H12" s="6" t="s">
        <v>45</v>
      </c>
      <c r="I12" s="6" t="s">
        <v>46</v>
      </c>
      <c r="J12" s="6" t="s">
        <v>43</v>
      </c>
      <c r="K12" s="6" t="s">
        <v>44</v>
      </c>
      <c r="L12" s="6" t="s">
        <v>45</v>
      </c>
      <c r="M12" s="6" t="s">
        <v>46</v>
      </c>
      <c r="N12" s="6" t="s">
        <v>43</v>
      </c>
      <c r="O12" s="6" t="s">
        <v>44</v>
      </c>
      <c r="P12" s="6" t="s">
        <v>45</v>
      </c>
      <c r="Q12" s="6" t="s">
        <v>46</v>
      </c>
      <c r="R12" s="6" t="s">
        <v>43</v>
      </c>
      <c r="S12" s="6" t="s">
        <v>44</v>
      </c>
      <c r="T12" s="6" t="s">
        <v>45</v>
      </c>
      <c r="U12" s="6" t="s">
        <v>46</v>
      </c>
      <c r="V12" s="6" t="s">
        <v>43</v>
      </c>
      <c r="W12" s="6" t="s">
        <v>44</v>
      </c>
      <c r="X12" s="6" t="s">
        <v>45</v>
      </c>
      <c r="Y12" s="6" t="s">
        <v>46</v>
      </c>
      <c r="Z12" s="6" t="s">
        <v>43</v>
      </c>
      <c r="AA12" s="6" t="s">
        <v>44</v>
      </c>
      <c r="AB12" s="6" t="s">
        <v>45</v>
      </c>
      <c r="AC12" s="6" t="s">
        <v>46</v>
      </c>
      <c r="AD12" s="6" t="s">
        <v>43</v>
      </c>
      <c r="AE12" s="6" t="s">
        <v>44</v>
      </c>
      <c r="AF12" s="6" t="s">
        <v>45</v>
      </c>
      <c r="AG12" s="6" t="s">
        <v>46</v>
      </c>
      <c r="AH12" s="6" t="s">
        <v>43</v>
      </c>
      <c r="AI12" s="6" t="s">
        <v>44</v>
      </c>
      <c r="AJ12" s="6" t="s">
        <v>45</v>
      </c>
      <c r="AK12" s="6" t="s">
        <v>46</v>
      </c>
      <c r="AL12" s="6" t="s">
        <v>43</v>
      </c>
      <c r="AM12" s="6" t="s">
        <v>44</v>
      </c>
      <c r="AN12" s="6" t="s">
        <v>45</v>
      </c>
      <c r="AO12" s="5"/>
    </row>
    <row r="13" spans="1:41" ht="14.1">
      <c r="A13" s="5" t="s">
        <v>47</v>
      </c>
      <c r="B13" s="6" t="s">
        <v>48</v>
      </c>
      <c r="C13" s="6" t="s">
        <v>48</v>
      </c>
      <c r="D13" s="6" t="s">
        <v>48</v>
      </c>
      <c r="E13" s="6" t="s">
        <v>48</v>
      </c>
      <c r="F13" s="6" t="s">
        <v>48</v>
      </c>
      <c r="G13" s="6" t="s">
        <v>48</v>
      </c>
      <c r="H13" s="6" t="s">
        <v>48</v>
      </c>
      <c r="I13" s="6" t="s">
        <v>48</v>
      </c>
      <c r="J13" s="6" t="s">
        <v>48</v>
      </c>
      <c r="K13" s="6" t="s">
        <v>48</v>
      </c>
      <c r="L13" s="6" t="s">
        <v>48</v>
      </c>
      <c r="M13" s="6" t="s">
        <v>48</v>
      </c>
      <c r="N13" s="6" t="s">
        <v>48</v>
      </c>
      <c r="O13" s="6" t="s">
        <v>48</v>
      </c>
      <c r="P13" s="6" t="s">
        <v>48</v>
      </c>
      <c r="Q13" s="6" t="s">
        <v>48</v>
      </c>
      <c r="R13" s="6" t="s">
        <v>48</v>
      </c>
      <c r="S13" s="6" t="s">
        <v>48</v>
      </c>
      <c r="T13" s="6" t="s">
        <v>48</v>
      </c>
      <c r="U13" s="6" t="s">
        <v>48</v>
      </c>
      <c r="V13" s="6" t="s">
        <v>48</v>
      </c>
      <c r="W13" s="6" t="s">
        <v>48</v>
      </c>
      <c r="X13" s="6" t="s">
        <v>48</v>
      </c>
      <c r="Y13" s="6" t="s">
        <v>48</v>
      </c>
      <c r="Z13" s="6" t="s">
        <v>48</v>
      </c>
      <c r="AA13" s="6" t="s">
        <v>48</v>
      </c>
      <c r="AB13" s="6" t="s">
        <v>48</v>
      </c>
      <c r="AC13" s="6" t="s">
        <v>48</v>
      </c>
      <c r="AD13" s="6" t="s">
        <v>48</v>
      </c>
      <c r="AE13" s="6" t="s">
        <v>48</v>
      </c>
      <c r="AF13" s="6" t="s">
        <v>48</v>
      </c>
      <c r="AG13" s="6" t="s">
        <v>48</v>
      </c>
      <c r="AH13" s="6" t="s">
        <v>48</v>
      </c>
      <c r="AI13" s="6" t="s">
        <v>48</v>
      </c>
      <c r="AJ13" s="6" t="s">
        <v>48</v>
      </c>
      <c r="AK13" s="6" t="s">
        <v>48</v>
      </c>
      <c r="AL13" s="6" t="s">
        <v>48</v>
      </c>
      <c r="AM13" s="6" t="s">
        <v>48</v>
      </c>
      <c r="AN13" s="6" t="s">
        <v>48</v>
      </c>
      <c r="AO13" s="5"/>
    </row>
    <row r="14" spans="1:41">
      <c r="A14" s="7" t="s">
        <v>49</v>
      </c>
      <c r="B14" s="8">
        <v>4792000</v>
      </c>
      <c r="C14" s="8">
        <v>4505000</v>
      </c>
      <c r="D14" s="8">
        <v>4728000</v>
      </c>
      <c r="E14" s="8">
        <v>596000</v>
      </c>
      <c r="F14" s="8">
        <v>4754000</v>
      </c>
      <c r="G14" s="8">
        <v>4879000</v>
      </c>
      <c r="H14" s="8">
        <v>6671000</v>
      </c>
      <c r="I14" s="8">
        <v>1766000</v>
      </c>
      <c r="J14" s="8">
        <v>6206000</v>
      </c>
      <c r="K14" s="8">
        <v>5877000</v>
      </c>
      <c r="L14" s="8">
        <v>6320000</v>
      </c>
      <c r="M14" s="8">
        <v>4002000</v>
      </c>
      <c r="N14" s="8">
        <v>7300000</v>
      </c>
      <c r="O14" s="8">
        <v>7943000</v>
      </c>
      <c r="P14" s="8">
        <v>7591000</v>
      </c>
      <c r="Q14" s="8">
        <v>782000</v>
      </c>
      <c r="R14" s="8">
        <v>7802000</v>
      </c>
      <c r="S14" s="8">
        <v>8475000</v>
      </c>
      <c r="T14" s="8">
        <v>9769000</v>
      </c>
      <c r="U14" s="8">
        <v>10896000</v>
      </c>
      <c r="V14" s="8">
        <v>16354000</v>
      </c>
      <c r="W14" s="8">
        <v>10981000</v>
      </c>
      <c r="X14" s="8">
        <v>10139000</v>
      </c>
      <c r="Y14" s="8">
        <v>847000</v>
      </c>
      <c r="Z14" s="8">
        <v>12667000</v>
      </c>
      <c r="AA14" s="8">
        <v>19654000</v>
      </c>
      <c r="AB14" s="8">
        <v>19298000</v>
      </c>
      <c r="AC14" s="8">
        <v>1990000</v>
      </c>
      <c r="AD14" s="8">
        <v>20338000</v>
      </c>
      <c r="AE14" s="8">
        <v>17037000</v>
      </c>
      <c r="AF14" s="8">
        <v>13143000</v>
      </c>
      <c r="AG14" s="8">
        <v>3389000</v>
      </c>
      <c r="AH14" s="8">
        <v>15320000</v>
      </c>
      <c r="AI14" s="8">
        <v>16023000</v>
      </c>
      <c r="AJ14" s="8">
        <v>18281000</v>
      </c>
      <c r="AK14" s="8">
        <v>7280000</v>
      </c>
      <c r="AL14" s="8">
        <v>7587000</v>
      </c>
      <c r="AM14" s="8">
        <v>8563000</v>
      </c>
      <c r="AN14" s="8">
        <v>9107000</v>
      </c>
      <c r="AO14" s="7"/>
    </row>
    <row r="15" spans="1:41">
      <c r="A15" s="7" t="s">
        <v>50</v>
      </c>
      <c r="B15" s="9" t="s">
        <v>51</v>
      </c>
      <c r="C15" s="9" t="s">
        <v>51</v>
      </c>
      <c r="D15" s="9" t="s">
        <v>51</v>
      </c>
      <c r="E15" s="8">
        <v>4441000</v>
      </c>
      <c r="F15" s="9" t="s">
        <v>51</v>
      </c>
      <c r="G15" s="9" t="s">
        <v>51</v>
      </c>
      <c r="H15" s="9" t="s">
        <v>51</v>
      </c>
      <c r="I15" s="8">
        <v>5032000</v>
      </c>
      <c r="J15" s="9" t="s">
        <v>51</v>
      </c>
      <c r="K15" s="9" t="s">
        <v>51</v>
      </c>
      <c r="L15" s="9" t="s">
        <v>51</v>
      </c>
      <c r="M15" s="8">
        <v>3106000</v>
      </c>
      <c r="N15" s="9" t="s">
        <v>51</v>
      </c>
      <c r="O15" s="9" t="s">
        <v>51</v>
      </c>
      <c r="P15" s="9" t="s">
        <v>51</v>
      </c>
      <c r="Q15" s="8">
        <v>6640000</v>
      </c>
      <c r="R15" s="9" t="s">
        <v>51</v>
      </c>
      <c r="S15" s="9" t="s">
        <v>51</v>
      </c>
      <c r="T15" s="9" t="s">
        <v>51</v>
      </c>
      <c r="U15" s="8">
        <v>1000</v>
      </c>
      <c r="V15" s="9" t="s">
        <v>51</v>
      </c>
      <c r="W15" s="9" t="s">
        <v>51</v>
      </c>
      <c r="X15" s="9" t="s">
        <v>51</v>
      </c>
      <c r="Y15" s="8">
        <v>10714000</v>
      </c>
      <c r="Z15" s="8">
        <v>133000</v>
      </c>
      <c r="AA15" s="8">
        <v>128000</v>
      </c>
      <c r="AB15" s="9" t="s">
        <v>51</v>
      </c>
      <c r="AC15" s="8">
        <v>19218000</v>
      </c>
      <c r="AD15" s="9" t="s">
        <v>51</v>
      </c>
      <c r="AE15" s="9" t="s">
        <v>51</v>
      </c>
      <c r="AF15" s="9" t="s">
        <v>51</v>
      </c>
      <c r="AG15" s="8">
        <v>9907000</v>
      </c>
      <c r="AH15" s="9" t="s">
        <v>51</v>
      </c>
      <c r="AI15" s="9" t="s">
        <v>51</v>
      </c>
      <c r="AJ15" s="9" t="s">
        <v>51</v>
      </c>
      <c r="AK15" s="8">
        <v>18704000</v>
      </c>
      <c r="AL15" s="8">
        <v>23851000</v>
      </c>
      <c r="AM15" s="8">
        <v>26237000</v>
      </c>
      <c r="AN15" s="8">
        <v>29380000</v>
      </c>
      <c r="AO15" s="7"/>
    </row>
    <row r="16" spans="1:41">
      <c r="A16" s="7" t="s">
        <v>52</v>
      </c>
      <c r="B16" s="8">
        <v>4792000</v>
      </c>
      <c r="C16" s="8">
        <v>4505000</v>
      </c>
      <c r="D16" s="8">
        <v>4728000</v>
      </c>
      <c r="E16" s="8">
        <v>5037000</v>
      </c>
      <c r="F16" s="8">
        <v>4754000</v>
      </c>
      <c r="G16" s="8">
        <v>4879000</v>
      </c>
      <c r="H16" s="8">
        <v>6671000</v>
      </c>
      <c r="I16" s="8">
        <v>6798000</v>
      </c>
      <c r="J16" s="8">
        <v>6206000</v>
      </c>
      <c r="K16" s="8">
        <v>5877000</v>
      </c>
      <c r="L16" s="8">
        <v>6320000</v>
      </c>
      <c r="M16" s="8">
        <v>7108000</v>
      </c>
      <c r="N16" s="8">
        <v>7300000</v>
      </c>
      <c r="O16" s="8">
        <v>7943000</v>
      </c>
      <c r="P16" s="8">
        <v>7591000</v>
      </c>
      <c r="Q16" s="8">
        <v>7422000</v>
      </c>
      <c r="R16" s="8">
        <v>7802000</v>
      </c>
      <c r="S16" s="8">
        <v>8475000</v>
      </c>
      <c r="T16" s="8">
        <v>9769000</v>
      </c>
      <c r="U16" s="8">
        <v>10897000</v>
      </c>
      <c r="V16" s="8">
        <v>16354000</v>
      </c>
      <c r="W16" s="8">
        <v>10981000</v>
      </c>
      <c r="X16" s="8">
        <v>10139000</v>
      </c>
      <c r="Y16" s="8">
        <v>11561000</v>
      </c>
      <c r="Z16" s="8">
        <v>12800000</v>
      </c>
      <c r="AA16" s="8">
        <v>19782000</v>
      </c>
      <c r="AB16" s="8">
        <v>19298000</v>
      </c>
      <c r="AC16" s="8">
        <v>21208000</v>
      </c>
      <c r="AD16" s="8">
        <v>20338000</v>
      </c>
      <c r="AE16" s="8">
        <v>17037000</v>
      </c>
      <c r="AF16" s="8">
        <v>13143000</v>
      </c>
      <c r="AG16" s="8">
        <v>13296000</v>
      </c>
      <c r="AH16" s="8">
        <v>15320000</v>
      </c>
      <c r="AI16" s="8">
        <v>16023000</v>
      </c>
      <c r="AJ16" s="8">
        <v>18281000</v>
      </c>
      <c r="AK16" s="8">
        <v>25984000</v>
      </c>
      <c r="AL16" s="8">
        <v>31438000</v>
      </c>
      <c r="AM16" s="8">
        <v>34800000</v>
      </c>
      <c r="AN16" s="8">
        <v>38487000</v>
      </c>
      <c r="AO16" s="7"/>
    </row>
    <row r="17" spans="1:42">
      <c r="A17" s="7" t="s">
        <v>53</v>
      </c>
      <c r="B17" s="8">
        <v>455000</v>
      </c>
      <c r="C17" s="8">
        <v>514000</v>
      </c>
      <c r="D17" s="8">
        <v>536000</v>
      </c>
      <c r="E17" s="8">
        <v>505000</v>
      </c>
      <c r="F17" s="8">
        <v>523000</v>
      </c>
      <c r="G17" s="8">
        <v>644000</v>
      </c>
      <c r="H17" s="8">
        <v>833000</v>
      </c>
      <c r="I17" s="8">
        <v>826000</v>
      </c>
      <c r="J17" s="8">
        <v>976000</v>
      </c>
      <c r="K17" s="8">
        <v>1213000</v>
      </c>
      <c r="L17" s="8">
        <v>1167000</v>
      </c>
      <c r="M17" s="8">
        <v>1265000</v>
      </c>
      <c r="N17" s="8">
        <v>1220000</v>
      </c>
      <c r="O17" s="8">
        <v>1662000</v>
      </c>
      <c r="P17" s="8">
        <v>2219000</v>
      </c>
      <c r="Q17" s="8">
        <v>1424000</v>
      </c>
      <c r="R17" s="8">
        <v>1242000</v>
      </c>
      <c r="S17" s="8">
        <v>1561000</v>
      </c>
      <c r="T17" s="8">
        <v>1455000</v>
      </c>
      <c r="U17" s="8">
        <v>1657000</v>
      </c>
      <c r="V17" s="8">
        <v>1907000</v>
      </c>
      <c r="W17" s="8">
        <v>2084000</v>
      </c>
      <c r="X17" s="8">
        <v>2546000</v>
      </c>
      <c r="Y17" s="8">
        <v>2429000</v>
      </c>
      <c r="Z17" s="8">
        <v>3024000</v>
      </c>
      <c r="AA17" s="8">
        <v>3586000</v>
      </c>
      <c r="AB17" s="8">
        <v>3954000</v>
      </c>
      <c r="AC17" s="8">
        <v>4650000</v>
      </c>
      <c r="AD17" s="8">
        <v>5438000</v>
      </c>
      <c r="AE17" s="8">
        <v>5317000</v>
      </c>
      <c r="AF17" s="8">
        <v>4908000</v>
      </c>
      <c r="AG17" s="8">
        <v>3827000</v>
      </c>
      <c r="AH17" s="8">
        <v>4080000</v>
      </c>
      <c r="AI17" s="8">
        <v>7066000</v>
      </c>
      <c r="AJ17" s="8">
        <v>8309000</v>
      </c>
      <c r="AK17" s="8">
        <v>9999000</v>
      </c>
      <c r="AL17" s="8">
        <v>12365000</v>
      </c>
      <c r="AM17" s="8">
        <v>14132000</v>
      </c>
      <c r="AN17" s="8">
        <v>17693000</v>
      </c>
      <c r="AO17" s="7"/>
    </row>
    <row r="18" spans="1:42">
      <c r="A18" s="7" t="s">
        <v>54</v>
      </c>
      <c r="B18" s="8">
        <v>438000</v>
      </c>
      <c r="C18" s="8">
        <v>441000</v>
      </c>
      <c r="D18" s="8">
        <v>425000</v>
      </c>
      <c r="E18" s="8">
        <v>418000</v>
      </c>
      <c r="F18" s="8">
        <v>394000</v>
      </c>
      <c r="G18" s="8">
        <v>521000</v>
      </c>
      <c r="H18" s="8">
        <v>679000</v>
      </c>
      <c r="I18" s="8">
        <v>794000</v>
      </c>
      <c r="J18" s="8">
        <v>821000</v>
      </c>
      <c r="K18" s="8">
        <v>855000</v>
      </c>
      <c r="L18" s="8">
        <v>857000</v>
      </c>
      <c r="M18" s="8">
        <v>796000</v>
      </c>
      <c r="N18" s="8">
        <v>797000</v>
      </c>
      <c r="O18" s="8">
        <v>1090000</v>
      </c>
      <c r="P18" s="8">
        <v>1417000</v>
      </c>
      <c r="Q18" s="8">
        <v>1575000</v>
      </c>
      <c r="R18" s="8">
        <v>1426000</v>
      </c>
      <c r="S18" s="8">
        <v>1204000</v>
      </c>
      <c r="T18" s="8">
        <v>1047000</v>
      </c>
      <c r="U18" s="8">
        <v>979000</v>
      </c>
      <c r="V18" s="8">
        <v>1128000</v>
      </c>
      <c r="W18" s="8">
        <v>1401000</v>
      </c>
      <c r="X18" s="8">
        <v>1495000</v>
      </c>
      <c r="Y18" s="8">
        <v>1826000</v>
      </c>
      <c r="Z18" s="8">
        <v>1992000</v>
      </c>
      <c r="AA18" s="8">
        <v>2114000</v>
      </c>
      <c r="AB18" s="8">
        <v>2233000</v>
      </c>
      <c r="AC18" s="8">
        <v>2605000</v>
      </c>
      <c r="AD18" s="8">
        <v>3163000</v>
      </c>
      <c r="AE18" s="8">
        <v>3889000</v>
      </c>
      <c r="AF18" s="8">
        <v>4454000</v>
      </c>
      <c r="AG18" s="8">
        <v>5159000</v>
      </c>
      <c r="AH18" s="8">
        <v>4611000</v>
      </c>
      <c r="AI18" s="8">
        <v>4319000</v>
      </c>
      <c r="AJ18" s="8">
        <v>4779000</v>
      </c>
      <c r="AK18" s="8">
        <v>5282000</v>
      </c>
      <c r="AL18" s="8">
        <v>5864000</v>
      </c>
      <c r="AM18" s="8">
        <v>6675000</v>
      </c>
      <c r="AN18" s="8">
        <v>7654000</v>
      </c>
      <c r="AO18" s="7"/>
    </row>
    <row r="19" spans="1:42">
      <c r="A19" s="7" t="s">
        <v>55</v>
      </c>
      <c r="B19" s="8">
        <v>58000</v>
      </c>
      <c r="C19" s="8">
        <v>59000</v>
      </c>
      <c r="D19" s="8">
        <v>52000</v>
      </c>
      <c r="E19" s="9" t="s">
        <v>51</v>
      </c>
      <c r="F19" s="9" t="s">
        <v>51</v>
      </c>
      <c r="G19" s="9" t="s">
        <v>51</v>
      </c>
      <c r="H19" s="9" t="s">
        <v>51</v>
      </c>
      <c r="I19" s="9" t="s">
        <v>51</v>
      </c>
      <c r="J19" s="9" t="s">
        <v>51</v>
      </c>
      <c r="K19" s="9" t="s">
        <v>51</v>
      </c>
      <c r="L19" s="9" t="s">
        <v>51</v>
      </c>
      <c r="M19" s="9" t="s">
        <v>51</v>
      </c>
      <c r="N19" s="9" t="s">
        <v>51</v>
      </c>
      <c r="O19" s="9" t="s">
        <v>51</v>
      </c>
      <c r="P19" s="9" t="s">
        <v>51</v>
      </c>
      <c r="Q19" s="9" t="s">
        <v>51</v>
      </c>
      <c r="R19" s="9" t="s">
        <v>51</v>
      </c>
      <c r="S19" s="9" t="s">
        <v>51</v>
      </c>
      <c r="T19" s="9" t="s">
        <v>51</v>
      </c>
      <c r="U19" s="9" t="s">
        <v>51</v>
      </c>
      <c r="V19" s="9" t="s">
        <v>51</v>
      </c>
      <c r="W19" s="9" t="s">
        <v>51</v>
      </c>
      <c r="X19" s="9" t="s">
        <v>51</v>
      </c>
      <c r="Y19" s="9" t="s">
        <v>51</v>
      </c>
      <c r="Z19" s="9" t="s">
        <v>51</v>
      </c>
      <c r="AA19" s="9" t="s">
        <v>51</v>
      </c>
      <c r="AB19" s="9" t="s">
        <v>51</v>
      </c>
      <c r="AC19" s="9" t="s">
        <v>51</v>
      </c>
      <c r="AD19" s="9" t="s">
        <v>51</v>
      </c>
      <c r="AE19" s="9" t="s">
        <v>51</v>
      </c>
      <c r="AF19" s="9" t="s">
        <v>51</v>
      </c>
      <c r="AG19" s="9" t="s">
        <v>51</v>
      </c>
      <c r="AH19" s="9" t="s">
        <v>51</v>
      </c>
      <c r="AI19" s="9" t="s">
        <v>51</v>
      </c>
      <c r="AJ19" s="9" t="s">
        <v>51</v>
      </c>
      <c r="AK19" s="9" t="s">
        <v>51</v>
      </c>
      <c r="AL19" s="9" t="s">
        <v>51</v>
      </c>
      <c r="AM19" s="9" t="s">
        <v>51</v>
      </c>
      <c r="AN19" s="9" t="s">
        <v>51</v>
      </c>
      <c r="AO19" s="7"/>
    </row>
    <row r="20" spans="1:42">
      <c r="A20" s="7" t="s">
        <v>56</v>
      </c>
      <c r="B20" s="9" t="s">
        <v>51</v>
      </c>
      <c r="C20" s="9" t="s">
        <v>51</v>
      </c>
      <c r="D20" s="9" t="s">
        <v>51</v>
      </c>
      <c r="E20" s="9" t="s">
        <v>51</v>
      </c>
      <c r="F20" s="9" t="s">
        <v>51</v>
      </c>
      <c r="G20" s="9" t="s">
        <v>51</v>
      </c>
      <c r="H20" s="9" t="s">
        <v>51</v>
      </c>
      <c r="I20" s="9" t="s">
        <v>51</v>
      </c>
      <c r="J20" s="9" t="s">
        <v>51</v>
      </c>
      <c r="K20" s="9" t="s">
        <v>51</v>
      </c>
      <c r="L20" s="9" t="s">
        <v>51</v>
      </c>
      <c r="M20" s="9" t="s">
        <v>51</v>
      </c>
      <c r="N20" s="9" t="s">
        <v>51</v>
      </c>
      <c r="O20" s="9" t="s">
        <v>51</v>
      </c>
      <c r="P20" s="9" t="s">
        <v>51</v>
      </c>
      <c r="Q20" s="9" t="s">
        <v>51</v>
      </c>
      <c r="R20" s="9" t="s">
        <v>51</v>
      </c>
      <c r="S20" s="9" t="s">
        <v>51</v>
      </c>
      <c r="T20" s="9" t="s">
        <v>51</v>
      </c>
      <c r="U20" s="9" t="s">
        <v>51</v>
      </c>
      <c r="V20" s="9" t="s">
        <v>51</v>
      </c>
      <c r="W20" s="9" t="s">
        <v>51</v>
      </c>
      <c r="X20" s="9" t="s">
        <v>51</v>
      </c>
      <c r="Y20" s="9" t="s">
        <v>51</v>
      </c>
      <c r="Z20" s="8">
        <v>179000</v>
      </c>
      <c r="AA20" s="8">
        <v>195000</v>
      </c>
      <c r="AB20" s="9" t="s">
        <v>51</v>
      </c>
      <c r="AC20" s="9" t="s">
        <v>51</v>
      </c>
      <c r="AD20" s="9" t="s">
        <v>51</v>
      </c>
      <c r="AE20" s="9" t="s">
        <v>51</v>
      </c>
      <c r="AF20" s="9" t="s">
        <v>51</v>
      </c>
      <c r="AG20" s="9" t="s">
        <v>51</v>
      </c>
      <c r="AH20" s="9" t="s">
        <v>51</v>
      </c>
      <c r="AI20" s="9" t="s">
        <v>51</v>
      </c>
      <c r="AJ20" s="9" t="s">
        <v>51</v>
      </c>
      <c r="AK20" s="9" t="s">
        <v>51</v>
      </c>
      <c r="AL20" s="8">
        <v>4062000</v>
      </c>
      <c r="AM20" s="8">
        <v>4026000</v>
      </c>
      <c r="AN20" s="8">
        <v>3806000</v>
      </c>
      <c r="AO20" s="7"/>
    </row>
    <row r="21" spans="1:42">
      <c r="A21" s="7" t="s">
        <v>57</v>
      </c>
      <c r="B21" s="8">
        <v>89000</v>
      </c>
      <c r="C21" s="8">
        <v>89000</v>
      </c>
      <c r="D21" s="8">
        <v>93000</v>
      </c>
      <c r="E21" s="8">
        <v>93000</v>
      </c>
      <c r="F21" s="8">
        <v>119000</v>
      </c>
      <c r="G21" s="8">
        <v>112000</v>
      </c>
      <c r="H21" s="8">
        <v>124000</v>
      </c>
      <c r="I21" s="8">
        <v>118000</v>
      </c>
      <c r="J21" s="8">
        <v>113000</v>
      </c>
      <c r="K21" s="8">
        <v>125000</v>
      </c>
      <c r="L21" s="8">
        <v>135000</v>
      </c>
      <c r="M21" s="8">
        <v>86000</v>
      </c>
      <c r="N21" s="8">
        <v>131000</v>
      </c>
      <c r="O21" s="8">
        <v>136000</v>
      </c>
      <c r="P21" s="8">
        <v>159000</v>
      </c>
      <c r="Q21" s="8">
        <v>136000</v>
      </c>
      <c r="R21" s="8">
        <v>159000</v>
      </c>
      <c r="S21" s="8">
        <v>151000</v>
      </c>
      <c r="T21" s="8">
        <v>149000</v>
      </c>
      <c r="U21" s="8">
        <v>157000</v>
      </c>
      <c r="V21" s="8">
        <v>195000</v>
      </c>
      <c r="W21" s="8">
        <v>215000</v>
      </c>
      <c r="X21" s="8">
        <v>213000</v>
      </c>
      <c r="Y21" s="8">
        <v>239000</v>
      </c>
      <c r="Z21" s="8">
        <v>132000</v>
      </c>
      <c r="AA21" s="8">
        <v>129000</v>
      </c>
      <c r="AB21" s="8">
        <v>321000</v>
      </c>
      <c r="AC21" s="8">
        <v>366000</v>
      </c>
      <c r="AD21" s="8">
        <v>636000</v>
      </c>
      <c r="AE21" s="8">
        <v>1175000</v>
      </c>
      <c r="AF21" s="8">
        <v>718000</v>
      </c>
      <c r="AG21" s="8">
        <v>791000</v>
      </c>
      <c r="AH21" s="8">
        <v>872000</v>
      </c>
      <c r="AI21" s="8">
        <v>1389000</v>
      </c>
      <c r="AJ21" s="8">
        <v>1289000</v>
      </c>
      <c r="AK21" s="8">
        <v>3080000</v>
      </c>
      <c r="AL21" s="8">
        <v>0</v>
      </c>
      <c r="AM21" s="8">
        <v>0</v>
      </c>
      <c r="AN21" s="8">
        <v>0</v>
      </c>
      <c r="AO21" s="7"/>
    </row>
    <row r="22" spans="1:42">
      <c r="A22" s="7" t="s">
        <v>58</v>
      </c>
      <c r="B22" s="8">
        <v>5832000</v>
      </c>
      <c r="C22" s="8">
        <v>5608000</v>
      </c>
      <c r="D22" s="8">
        <v>5834000</v>
      </c>
      <c r="E22" s="8">
        <v>6053000</v>
      </c>
      <c r="F22" s="8">
        <v>5790000</v>
      </c>
      <c r="G22" s="8">
        <v>6156000</v>
      </c>
      <c r="H22" s="8">
        <v>8307000</v>
      </c>
      <c r="I22" s="8">
        <v>8536000</v>
      </c>
      <c r="J22" s="8">
        <v>8116000</v>
      </c>
      <c r="K22" s="8">
        <v>8070000</v>
      </c>
      <c r="L22" s="8">
        <v>8479000</v>
      </c>
      <c r="M22" s="8">
        <v>9255000</v>
      </c>
      <c r="N22" s="8">
        <v>9448000</v>
      </c>
      <c r="O22" s="8">
        <v>10831000</v>
      </c>
      <c r="P22" s="8">
        <v>11386000</v>
      </c>
      <c r="Q22" s="8">
        <v>10557000</v>
      </c>
      <c r="R22" s="8">
        <v>10629000</v>
      </c>
      <c r="S22" s="8">
        <v>11391000</v>
      </c>
      <c r="T22" s="8">
        <v>12420000</v>
      </c>
      <c r="U22" s="8">
        <v>13690000</v>
      </c>
      <c r="V22" s="8">
        <v>19584000</v>
      </c>
      <c r="W22" s="8">
        <v>14681000</v>
      </c>
      <c r="X22" s="8">
        <v>14393000</v>
      </c>
      <c r="Y22" s="8">
        <v>16055000</v>
      </c>
      <c r="Z22" s="8">
        <v>18127000</v>
      </c>
      <c r="AA22" s="8">
        <v>25806000</v>
      </c>
      <c r="AB22" s="8">
        <v>25806000</v>
      </c>
      <c r="AC22" s="8">
        <v>28829000</v>
      </c>
      <c r="AD22" s="8">
        <v>29575000</v>
      </c>
      <c r="AE22" s="8">
        <v>27418000</v>
      </c>
      <c r="AF22" s="8">
        <v>23223000</v>
      </c>
      <c r="AG22" s="8">
        <v>23073000</v>
      </c>
      <c r="AH22" s="8">
        <v>24883000</v>
      </c>
      <c r="AI22" s="8">
        <v>28797000</v>
      </c>
      <c r="AJ22" s="8">
        <v>32658000</v>
      </c>
      <c r="AK22" s="8">
        <v>44345000</v>
      </c>
      <c r="AL22" s="8">
        <v>53729000</v>
      </c>
      <c r="AM22" s="8">
        <v>59633000</v>
      </c>
      <c r="AN22" s="8">
        <v>67640000</v>
      </c>
      <c r="AO22" s="7"/>
    </row>
    <row r="23" spans="1:42">
      <c r="A23" s="7" t="s">
        <v>59</v>
      </c>
      <c r="B23" s="9" t="s">
        <v>51</v>
      </c>
      <c r="C23" s="9" t="s">
        <v>51</v>
      </c>
      <c r="D23" s="9" t="s">
        <v>51</v>
      </c>
      <c r="E23" s="8">
        <v>1100000</v>
      </c>
      <c r="F23" s="9" t="s">
        <v>51</v>
      </c>
      <c r="G23" s="9" t="s">
        <v>51</v>
      </c>
      <c r="H23" s="9" t="s">
        <v>51</v>
      </c>
      <c r="I23" s="8">
        <v>1191000</v>
      </c>
      <c r="J23" s="9" t="s">
        <v>51</v>
      </c>
      <c r="K23" s="9" t="s">
        <v>51</v>
      </c>
      <c r="L23" s="9" t="s">
        <v>51</v>
      </c>
      <c r="M23" s="8">
        <v>1737000</v>
      </c>
      <c r="N23" s="9" t="s">
        <v>51</v>
      </c>
      <c r="O23" s="9" t="s">
        <v>51</v>
      </c>
      <c r="P23" s="9" t="s">
        <v>51</v>
      </c>
      <c r="Q23" s="8">
        <v>2171000</v>
      </c>
      <c r="R23" s="9" t="s">
        <v>51</v>
      </c>
      <c r="S23" s="9" t="s">
        <v>51</v>
      </c>
      <c r="T23" s="9" t="s">
        <v>51</v>
      </c>
      <c r="U23" s="8">
        <v>2685000</v>
      </c>
      <c r="V23" s="9" t="s">
        <v>51</v>
      </c>
      <c r="W23" s="9" t="s">
        <v>51</v>
      </c>
      <c r="X23" s="9" t="s">
        <v>51</v>
      </c>
      <c r="Y23" s="8">
        <v>3557000</v>
      </c>
      <c r="Z23" s="9" t="s">
        <v>51</v>
      </c>
      <c r="AA23" s="9" t="s">
        <v>51</v>
      </c>
      <c r="AB23" s="9" t="s">
        <v>51</v>
      </c>
      <c r="AC23" s="8">
        <v>4681000</v>
      </c>
      <c r="AD23" s="9" t="s">
        <v>51</v>
      </c>
      <c r="AE23" s="9" t="s">
        <v>51</v>
      </c>
      <c r="AF23" s="9" t="s">
        <v>51</v>
      </c>
      <c r="AG23" s="8">
        <v>6501000</v>
      </c>
      <c r="AH23" s="9" t="s">
        <v>51</v>
      </c>
      <c r="AI23" s="9" t="s">
        <v>51</v>
      </c>
      <c r="AJ23" s="9" t="s">
        <v>51</v>
      </c>
      <c r="AK23" s="8">
        <v>7423000</v>
      </c>
      <c r="AL23" s="9" t="s">
        <v>51</v>
      </c>
      <c r="AM23" s="9" t="s">
        <v>51</v>
      </c>
      <c r="AN23" s="9" t="s">
        <v>51</v>
      </c>
      <c r="AO23" s="7"/>
    </row>
    <row r="24" spans="1:42">
      <c r="A24" s="7" t="s">
        <v>60</v>
      </c>
      <c r="B24" s="9" t="s">
        <v>51</v>
      </c>
      <c r="C24" s="9" t="s">
        <v>51</v>
      </c>
      <c r="D24" s="9" t="s">
        <v>51</v>
      </c>
      <c r="E24" s="8">
        <v>634000</v>
      </c>
      <c r="F24" s="9" t="s">
        <v>51</v>
      </c>
      <c r="G24" s="9" t="s">
        <v>51</v>
      </c>
      <c r="H24" s="9" t="s">
        <v>51</v>
      </c>
      <c r="I24" s="8">
        <v>670000</v>
      </c>
      <c r="J24" s="9" t="s">
        <v>51</v>
      </c>
      <c r="K24" s="9" t="s">
        <v>51</v>
      </c>
      <c r="L24" s="9" t="s">
        <v>51</v>
      </c>
      <c r="M24" s="8">
        <v>740000</v>
      </c>
      <c r="N24" s="9" t="s">
        <v>51</v>
      </c>
      <c r="O24" s="9" t="s">
        <v>51</v>
      </c>
      <c r="P24" s="9" t="s">
        <v>51</v>
      </c>
      <c r="Q24" s="8">
        <v>767000</v>
      </c>
      <c r="R24" s="9" t="s">
        <v>51</v>
      </c>
      <c r="S24" s="9" t="s">
        <v>51</v>
      </c>
      <c r="T24" s="9" t="s">
        <v>51</v>
      </c>
      <c r="U24" s="8">
        <v>1011000</v>
      </c>
      <c r="V24" s="9" t="s">
        <v>51</v>
      </c>
      <c r="W24" s="9" t="s">
        <v>51</v>
      </c>
      <c r="X24" s="9" t="s">
        <v>51</v>
      </c>
      <c r="Y24" s="8">
        <v>1408000</v>
      </c>
      <c r="Z24" s="9" t="s">
        <v>51</v>
      </c>
      <c r="AA24" s="9" t="s">
        <v>51</v>
      </c>
      <c r="AB24" s="9" t="s">
        <v>51</v>
      </c>
      <c r="AC24" s="8">
        <v>1903000</v>
      </c>
      <c r="AD24" s="9" t="s">
        <v>51</v>
      </c>
      <c r="AE24" s="9" t="s">
        <v>51</v>
      </c>
      <c r="AF24" s="9" t="s">
        <v>51</v>
      </c>
      <c r="AG24" s="8">
        <v>2694000</v>
      </c>
      <c r="AH24" s="9" t="s">
        <v>51</v>
      </c>
      <c r="AI24" s="9" t="s">
        <v>51</v>
      </c>
      <c r="AJ24" s="9" t="s">
        <v>51</v>
      </c>
      <c r="AK24" s="8">
        <v>3509000</v>
      </c>
      <c r="AL24" s="9" t="s">
        <v>51</v>
      </c>
      <c r="AM24" s="9" t="s">
        <v>51</v>
      </c>
      <c r="AN24" s="9" t="s">
        <v>51</v>
      </c>
      <c r="AO24" s="7"/>
      <c r="AP24">
        <f>(AK24-AG24)/AK24</f>
        <v>0.2322599031062981</v>
      </c>
    </row>
    <row r="25" spans="1:42">
      <c r="A25" s="7" t="s">
        <v>61</v>
      </c>
      <c r="B25" s="8">
        <v>547000</v>
      </c>
      <c r="C25" s="8">
        <v>497000</v>
      </c>
      <c r="D25" s="8">
        <v>477000</v>
      </c>
      <c r="E25" s="8">
        <v>466000</v>
      </c>
      <c r="F25" s="8">
        <v>479000</v>
      </c>
      <c r="G25" s="8">
        <v>485000</v>
      </c>
      <c r="H25" s="8">
        <v>503000</v>
      </c>
      <c r="I25" s="8">
        <v>521000</v>
      </c>
      <c r="J25" s="8">
        <v>539000</v>
      </c>
      <c r="K25" s="8">
        <v>578000</v>
      </c>
      <c r="L25" s="8">
        <v>600000</v>
      </c>
      <c r="M25" s="8">
        <v>997000</v>
      </c>
      <c r="N25" s="8">
        <v>1066000</v>
      </c>
      <c r="O25" s="8">
        <v>1162000</v>
      </c>
      <c r="P25" s="8">
        <v>1292000</v>
      </c>
      <c r="Q25" s="8">
        <v>1404000</v>
      </c>
      <c r="R25" s="8">
        <v>1473000</v>
      </c>
      <c r="S25" s="8">
        <v>1484000</v>
      </c>
      <c r="T25" s="8">
        <v>1517000</v>
      </c>
      <c r="U25" s="8">
        <v>1674000</v>
      </c>
      <c r="V25" s="8">
        <v>1715000</v>
      </c>
      <c r="W25" s="8">
        <v>1964000</v>
      </c>
      <c r="X25" s="8">
        <v>2059000</v>
      </c>
      <c r="Y25" s="8">
        <v>2149000</v>
      </c>
      <c r="Z25" s="8">
        <v>2268000</v>
      </c>
      <c r="AA25" s="8">
        <v>2364000</v>
      </c>
      <c r="AB25" s="8">
        <v>2509000</v>
      </c>
      <c r="AC25" s="8">
        <v>2778000</v>
      </c>
      <c r="AD25" s="8">
        <v>2916000</v>
      </c>
      <c r="AE25" s="8">
        <v>3233000</v>
      </c>
      <c r="AF25" s="8">
        <v>3774000</v>
      </c>
      <c r="AG25" s="8">
        <v>3807000</v>
      </c>
      <c r="AH25" s="8">
        <v>3740000</v>
      </c>
      <c r="AI25" s="8">
        <v>3799000</v>
      </c>
      <c r="AJ25" s="8">
        <v>3844000</v>
      </c>
      <c r="AK25" s="8">
        <v>3914000</v>
      </c>
      <c r="AL25" s="8">
        <v>4006000</v>
      </c>
      <c r="AM25" s="8">
        <v>4885000</v>
      </c>
      <c r="AN25" s="8">
        <v>5343000</v>
      </c>
      <c r="AO25" s="7"/>
    </row>
    <row r="26" spans="1:42">
      <c r="A26" s="7" t="s">
        <v>62</v>
      </c>
      <c r="B26" s="9" t="s">
        <v>51</v>
      </c>
      <c r="C26" s="9" t="s">
        <v>51</v>
      </c>
      <c r="D26" s="9" t="s">
        <v>51</v>
      </c>
      <c r="E26" s="9" t="s">
        <v>51</v>
      </c>
      <c r="F26" s="9" t="s">
        <v>51</v>
      </c>
      <c r="G26" s="9" t="s">
        <v>51</v>
      </c>
      <c r="H26" s="9" t="s">
        <v>51</v>
      </c>
      <c r="I26" s="9" t="s">
        <v>51</v>
      </c>
      <c r="J26" s="9" t="s">
        <v>51</v>
      </c>
      <c r="K26" s="9" t="s">
        <v>51</v>
      </c>
      <c r="L26" s="9" t="s">
        <v>51</v>
      </c>
      <c r="M26" s="9" t="s">
        <v>51</v>
      </c>
      <c r="N26" s="9" t="s">
        <v>51</v>
      </c>
      <c r="O26" s="9" t="s">
        <v>51</v>
      </c>
      <c r="P26" s="9" t="s">
        <v>51</v>
      </c>
      <c r="Q26" s="9" t="s">
        <v>51</v>
      </c>
      <c r="R26" s="9" t="s">
        <v>51</v>
      </c>
      <c r="S26" s="9" t="s">
        <v>51</v>
      </c>
      <c r="T26" s="9" t="s">
        <v>51</v>
      </c>
      <c r="U26" s="9" t="s">
        <v>51</v>
      </c>
      <c r="V26" s="9" t="s">
        <v>51</v>
      </c>
      <c r="W26" s="9" t="s">
        <v>51</v>
      </c>
      <c r="X26" s="9" t="s">
        <v>51</v>
      </c>
      <c r="Y26" s="9" t="s">
        <v>51</v>
      </c>
      <c r="Z26" s="9" t="s">
        <v>51</v>
      </c>
      <c r="AA26" s="9" t="s">
        <v>51</v>
      </c>
      <c r="AB26" s="9" t="s">
        <v>51</v>
      </c>
      <c r="AC26" s="8">
        <v>266000</v>
      </c>
      <c r="AD26" s="9" t="s">
        <v>51</v>
      </c>
      <c r="AE26" s="9" t="s">
        <v>51</v>
      </c>
      <c r="AF26" s="9" t="s">
        <v>51</v>
      </c>
      <c r="AG26" s="8">
        <v>299000</v>
      </c>
      <c r="AH26" s="9" t="s">
        <v>51</v>
      </c>
      <c r="AI26" s="9" t="s">
        <v>51</v>
      </c>
      <c r="AJ26" s="8">
        <v>1172000</v>
      </c>
      <c r="AK26" s="9" t="s">
        <v>51</v>
      </c>
      <c r="AL26" s="9" t="s">
        <v>51</v>
      </c>
      <c r="AM26" s="9" t="s">
        <v>51</v>
      </c>
      <c r="AN26" s="9" t="s">
        <v>51</v>
      </c>
      <c r="AO26" s="7"/>
    </row>
    <row r="27" spans="1:42">
      <c r="A27" s="7" t="s">
        <v>63</v>
      </c>
      <c r="B27" s="8">
        <v>823000</v>
      </c>
      <c r="C27" s="8">
        <v>808000</v>
      </c>
      <c r="D27" s="8">
        <v>790000</v>
      </c>
      <c r="E27" s="8">
        <v>784000</v>
      </c>
      <c r="F27" s="8">
        <v>773000</v>
      </c>
      <c r="G27" s="8">
        <v>756000</v>
      </c>
      <c r="H27" s="8">
        <v>738000</v>
      </c>
      <c r="I27" s="8">
        <v>722000</v>
      </c>
      <c r="J27" s="8">
        <v>708000</v>
      </c>
      <c r="K27" s="8">
        <v>694000</v>
      </c>
      <c r="L27" s="8">
        <v>681000</v>
      </c>
      <c r="M27" s="8">
        <v>670000</v>
      </c>
      <c r="N27" s="8">
        <v>673000</v>
      </c>
      <c r="O27" s="8">
        <v>669000</v>
      </c>
      <c r="P27" s="8">
        <v>667000</v>
      </c>
      <c r="Q27" s="8">
        <v>663000</v>
      </c>
      <c r="R27" s="8">
        <v>672000</v>
      </c>
      <c r="S27" s="8">
        <v>667000</v>
      </c>
      <c r="T27" s="8">
        <v>661000</v>
      </c>
      <c r="U27" s="8">
        <v>667000</v>
      </c>
      <c r="V27" s="8">
        <v>708000</v>
      </c>
      <c r="W27" s="8">
        <v>7047000</v>
      </c>
      <c r="X27" s="8">
        <v>7054000</v>
      </c>
      <c r="Y27" s="8">
        <v>6930000</v>
      </c>
      <c r="Z27" s="8">
        <v>6806000</v>
      </c>
      <c r="AA27" s="8">
        <v>6671000</v>
      </c>
      <c r="AB27" s="8">
        <v>6756000</v>
      </c>
      <c r="AC27" s="8">
        <v>6688000</v>
      </c>
      <c r="AD27" s="8">
        <v>6576000</v>
      </c>
      <c r="AE27" s="8">
        <v>6408000</v>
      </c>
      <c r="AF27" s="8">
        <v>6222000</v>
      </c>
      <c r="AG27" s="8">
        <v>6048000</v>
      </c>
      <c r="AH27" s="8">
        <v>5971000</v>
      </c>
      <c r="AI27" s="8">
        <v>5825000</v>
      </c>
      <c r="AJ27" s="8">
        <v>5681000</v>
      </c>
      <c r="AK27" s="8">
        <v>5542000</v>
      </c>
      <c r="AL27" s="8">
        <v>5439000</v>
      </c>
      <c r="AM27" s="8">
        <v>5574000</v>
      </c>
      <c r="AN27" s="8">
        <v>5562000</v>
      </c>
      <c r="AO27" s="7"/>
    </row>
    <row r="28" spans="1:42">
      <c r="A28" s="7" t="s">
        <v>64</v>
      </c>
      <c r="B28" s="9" t="s">
        <v>51</v>
      </c>
      <c r="C28" s="9" t="s">
        <v>51</v>
      </c>
      <c r="D28" s="9" t="s">
        <v>51</v>
      </c>
      <c r="E28" s="9" t="s">
        <v>51</v>
      </c>
      <c r="F28" s="9" t="s">
        <v>51</v>
      </c>
      <c r="G28" s="9" t="s">
        <v>51</v>
      </c>
      <c r="H28" s="9" t="s">
        <v>51</v>
      </c>
      <c r="I28" s="9" t="s">
        <v>51</v>
      </c>
      <c r="J28" s="9" t="s">
        <v>51</v>
      </c>
      <c r="K28" s="9" t="s">
        <v>51</v>
      </c>
      <c r="L28" s="9" t="s">
        <v>51</v>
      </c>
      <c r="M28" s="9" t="s">
        <v>51</v>
      </c>
      <c r="N28" s="9" t="s">
        <v>51</v>
      </c>
      <c r="O28" s="9" t="s">
        <v>51</v>
      </c>
      <c r="P28" s="9" t="s">
        <v>51</v>
      </c>
      <c r="Q28" s="9" t="s">
        <v>51</v>
      </c>
      <c r="R28" s="9" t="s">
        <v>51</v>
      </c>
      <c r="S28" s="9" t="s">
        <v>51</v>
      </c>
      <c r="T28" s="9" t="s">
        <v>51</v>
      </c>
      <c r="U28" s="9" t="s">
        <v>51</v>
      </c>
      <c r="V28" s="9" t="s">
        <v>51</v>
      </c>
      <c r="W28" s="9" t="s">
        <v>51</v>
      </c>
      <c r="X28" s="8">
        <v>446000</v>
      </c>
      <c r="Y28" s="9" t="s">
        <v>51</v>
      </c>
      <c r="Z28" s="8">
        <v>428000</v>
      </c>
      <c r="AA28" s="8">
        <v>422000</v>
      </c>
      <c r="AB28" s="8">
        <v>2022000</v>
      </c>
      <c r="AC28" s="8">
        <v>2156000</v>
      </c>
      <c r="AD28" s="8">
        <v>3157000</v>
      </c>
      <c r="AE28" s="8">
        <v>2922000</v>
      </c>
      <c r="AF28" s="8">
        <v>3164000</v>
      </c>
      <c r="AG28" s="8">
        <v>3376000</v>
      </c>
      <c r="AH28" s="8">
        <v>3554000</v>
      </c>
      <c r="AI28" s="8">
        <v>3553000</v>
      </c>
      <c r="AJ28" s="8">
        <v>3356000</v>
      </c>
      <c r="AK28" s="9" t="s">
        <v>51</v>
      </c>
      <c r="AL28" s="9" t="s">
        <v>51</v>
      </c>
      <c r="AM28" s="9" t="s">
        <v>51</v>
      </c>
      <c r="AN28" s="9" t="s">
        <v>51</v>
      </c>
      <c r="AO28" s="7"/>
    </row>
    <row r="29" spans="1:42">
      <c r="A29" s="7" t="s">
        <v>65</v>
      </c>
      <c r="B29" s="9" t="s">
        <v>51</v>
      </c>
      <c r="C29" s="9" t="s">
        <v>51</v>
      </c>
      <c r="D29" s="9" t="s">
        <v>51</v>
      </c>
      <c r="E29" s="9" t="s">
        <v>51</v>
      </c>
      <c r="F29" s="9" t="s">
        <v>51</v>
      </c>
      <c r="G29" s="9" t="s">
        <v>51</v>
      </c>
      <c r="H29" s="9" t="s">
        <v>51</v>
      </c>
      <c r="I29" s="9" t="s">
        <v>51</v>
      </c>
      <c r="J29" s="9" t="s">
        <v>51</v>
      </c>
      <c r="K29" s="9" t="s">
        <v>51</v>
      </c>
      <c r="L29" s="9" t="s">
        <v>51</v>
      </c>
      <c r="M29" s="9" t="s">
        <v>51</v>
      </c>
      <c r="N29" s="9" t="s">
        <v>51</v>
      </c>
      <c r="O29" s="9" t="s">
        <v>51</v>
      </c>
      <c r="P29" s="9" t="s">
        <v>51</v>
      </c>
      <c r="Q29" s="9" t="s">
        <v>51</v>
      </c>
      <c r="R29" s="8">
        <v>601000</v>
      </c>
      <c r="S29" s="8">
        <v>588000</v>
      </c>
      <c r="T29" s="8">
        <v>569000</v>
      </c>
      <c r="U29" s="8">
        <v>548000</v>
      </c>
      <c r="V29" s="8">
        <v>533000</v>
      </c>
      <c r="W29" s="8">
        <v>630000</v>
      </c>
      <c r="X29" s="8">
        <v>666000</v>
      </c>
      <c r="Y29" s="8">
        <v>806000</v>
      </c>
      <c r="Z29" s="8">
        <v>778000</v>
      </c>
      <c r="AA29" s="8">
        <v>958000</v>
      </c>
      <c r="AB29" s="8">
        <v>970000</v>
      </c>
      <c r="AC29" s="8">
        <v>1222000</v>
      </c>
      <c r="AD29" s="8">
        <v>1784000</v>
      </c>
      <c r="AE29" s="8">
        <v>2225000</v>
      </c>
      <c r="AF29" s="8">
        <v>2762000</v>
      </c>
      <c r="AG29" s="8">
        <v>3396000</v>
      </c>
      <c r="AH29" s="8">
        <v>4568000</v>
      </c>
      <c r="AI29" s="8">
        <v>5398000</v>
      </c>
      <c r="AJ29" s="8">
        <v>5982000</v>
      </c>
      <c r="AK29" s="8">
        <v>6081000</v>
      </c>
      <c r="AL29" s="8">
        <v>7798000</v>
      </c>
      <c r="AM29" s="8">
        <v>9578000</v>
      </c>
      <c r="AN29" s="8">
        <v>10276000</v>
      </c>
      <c r="AO29" s="7"/>
    </row>
    <row r="30" spans="1:42">
      <c r="A30" s="7" t="s">
        <v>66</v>
      </c>
      <c r="B30" s="8">
        <v>89000</v>
      </c>
      <c r="C30" s="8">
        <v>66000</v>
      </c>
      <c r="D30" s="8">
        <v>73000</v>
      </c>
      <c r="E30" s="8">
        <v>67000</v>
      </c>
      <c r="F30" s="8">
        <v>66000</v>
      </c>
      <c r="G30" s="8">
        <v>64000</v>
      </c>
      <c r="H30" s="8">
        <v>64000</v>
      </c>
      <c r="I30" s="8">
        <v>62000</v>
      </c>
      <c r="J30" s="8">
        <v>47000</v>
      </c>
      <c r="K30" s="8">
        <v>60000</v>
      </c>
      <c r="L30" s="8">
        <v>70000</v>
      </c>
      <c r="M30" s="8">
        <v>319000</v>
      </c>
      <c r="N30" s="8">
        <v>273000</v>
      </c>
      <c r="O30" s="8">
        <v>220000</v>
      </c>
      <c r="P30" s="8">
        <v>312000</v>
      </c>
      <c r="Q30" s="8">
        <v>668000</v>
      </c>
      <c r="R30" s="8">
        <v>646000</v>
      </c>
      <c r="S30" s="8">
        <v>645000</v>
      </c>
      <c r="T30" s="8">
        <v>643000</v>
      </c>
      <c r="U30" s="8">
        <v>736000</v>
      </c>
      <c r="V30" s="8">
        <v>714000</v>
      </c>
      <c r="W30" s="8">
        <v>858000</v>
      </c>
      <c r="X30" s="8">
        <v>2263000</v>
      </c>
      <c r="Y30" s="8">
        <v>2851000</v>
      </c>
      <c r="Z30" s="8">
        <v>2389000</v>
      </c>
      <c r="AA30" s="8">
        <v>2429000</v>
      </c>
      <c r="AB30" s="8">
        <v>2569000</v>
      </c>
      <c r="AC30" s="8">
        <v>2248000</v>
      </c>
      <c r="AD30" s="8">
        <v>1204000</v>
      </c>
      <c r="AE30" s="8">
        <v>1270000</v>
      </c>
      <c r="AF30" s="8">
        <v>1343000</v>
      </c>
      <c r="AG30" s="8">
        <v>1183000</v>
      </c>
      <c r="AH30" s="8">
        <v>1744000</v>
      </c>
      <c r="AI30" s="8">
        <v>2183000</v>
      </c>
      <c r="AJ30" s="8">
        <v>1455000</v>
      </c>
      <c r="AK30" s="8">
        <v>5846000</v>
      </c>
      <c r="AL30" s="8">
        <v>6100000</v>
      </c>
      <c r="AM30" s="8">
        <v>5557000</v>
      </c>
      <c r="AN30" s="8">
        <v>7192000</v>
      </c>
      <c r="AO30" s="7"/>
    </row>
    <row r="31" spans="1:42" s="13" customFormat="1">
      <c r="A31" s="10" t="s">
        <v>67</v>
      </c>
      <c r="B31" s="12">
        <v>7291000</v>
      </c>
      <c r="C31" s="12">
        <v>6979000</v>
      </c>
      <c r="D31" s="12">
        <v>7174000</v>
      </c>
      <c r="E31" s="12">
        <v>7370000</v>
      </c>
      <c r="F31" s="12">
        <v>7108000</v>
      </c>
      <c r="G31" s="12">
        <v>7461000</v>
      </c>
      <c r="H31" s="12">
        <v>9612000</v>
      </c>
      <c r="I31" s="12">
        <v>9841000</v>
      </c>
      <c r="J31" s="12">
        <v>9410000</v>
      </c>
      <c r="K31" s="12">
        <v>9402000</v>
      </c>
      <c r="L31" s="12">
        <v>9830000</v>
      </c>
      <c r="M31" s="12">
        <v>11241000</v>
      </c>
      <c r="N31" s="12">
        <v>11460000</v>
      </c>
      <c r="O31" s="12">
        <v>12882000</v>
      </c>
      <c r="P31" s="12">
        <v>13657000</v>
      </c>
      <c r="Q31" s="12">
        <v>13292000</v>
      </c>
      <c r="R31" s="12">
        <v>14021000</v>
      </c>
      <c r="S31" s="12">
        <v>14775000</v>
      </c>
      <c r="T31" s="12">
        <v>15810000</v>
      </c>
      <c r="U31" s="12">
        <v>17315000</v>
      </c>
      <c r="V31" s="12">
        <v>23254000</v>
      </c>
      <c r="W31" s="12">
        <v>25180000</v>
      </c>
      <c r="X31" s="12">
        <v>26881000</v>
      </c>
      <c r="Y31" s="12">
        <v>28791000</v>
      </c>
      <c r="Z31" s="12">
        <v>30796000</v>
      </c>
      <c r="AA31" s="12">
        <v>38650000</v>
      </c>
      <c r="AB31" s="12">
        <v>40632000</v>
      </c>
      <c r="AC31" s="12">
        <v>44187000</v>
      </c>
      <c r="AD31" s="12">
        <v>45212000</v>
      </c>
      <c r="AE31" s="12">
        <v>43476000</v>
      </c>
      <c r="AF31" s="12">
        <v>40488000</v>
      </c>
      <c r="AG31" s="12">
        <v>41182000</v>
      </c>
      <c r="AH31" s="12">
        <v>44460000</v>
      </c>
      <c r="AI31" s="12">
        <v>49555000</v>
      </c>
      <c r="AJ31" s="12">
        <v>54148000</v>
      </c>
      <c r="AK31" s="12">
        <v>65728000</v>
      </c>
      <c r="AL31" s="12">
        <v>77072000</v>
      </c>
      <c r="AM31" s="12">
        <v>85227000</v>
      </c>
      <c r="AN31" s="12">
        <v>96013000</v>
      </c>
      <c r="AO31" s="25">
        <f>AL31+AM31+AN31</f>
        <v>258312000</v>
      </c>
    </row>
    <row r="32" spans="1:42">
      <c r="A32" s="7" t="s">
        <v>68</v>
      </c>
      <c r="B32" s="8">
        <v>326000</v>
      </c>
      <c r="C32" s="8">
        <v>437000</v>
      </c>
      <c r="D32" s="8">
        <v>428000</v>
      </c>
      <c r="E32" s="8">
        <v>587000</v>
      </c>
      <c r="F32" s="8">
        <v>420000</v>
      </c>
      <c r="G32" s="8">
        <v>542000</v>
      </c>
      <c r="H32" s="8">
        <v>640000</v>
      </c>
      <c r="I32" s="8">
        <v>861000</v>
      </c>
      <c r="J32" s="8">
        <v>460000</v>
      </c>
      <c r="K32" s="8">
        <v>603000</v>
      </c>
      <c r="L32" s="8">
        <v>704000</v>
      </c>
      <c r="M32" s="8">
        <v>1008000</v>
      </c>
      <c r="N32" s="8">
        <v>787000</v>
      </c>
      <c r="O32" s="8">
        <v>1044000</v>
      </c>
      <c r="P32" s="8">
        <v>1130000</v>
      </c>
      <c r="Q32" s="8">
        <v>1051000</v>
      </c>
      <c r="R32" s="8">
        <v>660000</v>
      </c>
      <c r="S32" s="8">
        <v>657000</v>
      </c>
      <c r="T32" s="8">
        <v>798000</v>
      </c>
      <c r="U32" s="8">
        <v>1334000</v>
      </c>
      <c r="V32" s="8">
        <v>999000</v>
      </c>
      <c r="W32" s="8">
        <v>1267000</v>
      </c>
      <c r="X32" s="8">
        <v>1444000</v>
      </c>
      <c r="Y32" s="8">
        <v>2128000</v>
      </c>
      <c r="Z32" s="8">
        <v>1579000</v>
      </c>
      <c r="AA32" s="8">
        <v>1925000</v>
      </c>
      <c r="AB32" s="8">
        <v>1995000</v>
      </c>
      <c r="AC32" s="8">
        <v>3192000</v>
      </c>
      <c r="AD32" s="8">
        <v>3387000</v>
      </c>
      <c r="AE32" s="8">
        <v>3000000</v>
      </c>
      <c r="AF32" s="8">
        <v>1798000</v>
      </c>
      <c r="AG32" s="8">
        <v>2919000</v>
      </c>
      <c r="AH32" s="8">
        <v>3005000</v>
      </c>
      <c r="AI32" s="8">
        <v>6461000</v>
      </c>
      <c r="AJ32" s="8">
        <v>4713000</v>
      </c>
      <c r="AK32" s="8">
        <v>7496000</v>
      </c>
      <c r="AL32" s="8">
        <v>11925000</v>
      </c>
      <c r="AM32" s="8">
        <v>11559000</v>
      </c>
      <c r="AN32" s="8">
        <v>14034000</v>
      </c>
      <c r="AO32" s="7"/>
      <c r="AP32">
        <f>AO31*'Income Statement'!K49</f>
        <v>60922000</v>
      </c>
    </row>
    <row r="33" spans="1:41">
      <c r="A33" s="7" t="s">
        <v>69</v>
      </c>
      <c r="B33" s="8">
        <v>222000</v>
      </c>
      <c r="C33" s="8">
        <v>277000</v>
      </c>
      <c r="D33" s="8">
        <v>295000</v>
      </c>
      <c r="E33" s="8">
        <v>296000</v>
      </c>
      <c r="F33" s="8">
        <v>320000</v>
      </c>
      <c r="G33" s="8">
        <v>423000</v>
      </c>
      <c r="H33" s="8">
        <v>523000</v>
      </c>
      <c r="I33" s="8">
        <v>485000</v>
      </c>
      <c r="J33" s="8">
        <v>348000</v>
      </c>
      <c r="K33" s="8">
        <v>431000</v>
      </c>
      <c r="L33" s="8">
        <v>511000</v>
      </c>
      <c r="M33" s="8">
        <v>596000</v>
      </c>
      <c r="N33" s="8">
        <v>623000</v>
      </c>
      <c r="O33" s="8">
        <v>800000</v>
      </c>
      <c r="P33" s="8">
        <v>902000</v>
      </c>
      <c r="Q33" s="8">
        <v>511000</v>
      </c>
      <c r="R33" s="8">
        <v>368000</v>
      </c>
      <c r="S33" s="8">
        <v>437000</v>
      </c>
      <c r="T33" s="8">
        <v>591000</v>
      </c>
      <c r="U33" s="8">
        <v>687000</v>
      </c>
      <c r="V33" s="8">
        <v>761000</v>
      </c>
      <c r="W33" s="8">
        <v>893000</v>
      </c>
      <c r="X33" s="8">
        <v>1097000</v>
      </c>
      <c r="Y33" s="8">
        <v>1201000</v>
      </c>
      <c r="Z33" s="8">
        <v>1218000</v>
      </c>
      <c r="AA33" s="8">
        <v>1474000</v>
      </c>
      <c r="AB33" s="8">
        <v>1664000</v>
      </c>
      <c r="AC33" s="8">
        <v>1783000</v>
      </c>
      <c r="AD33" s="8">
        <v>1999000</v>
      </c>
      <c r="AE33" s="8">
        <v>2421000</v>
      </c>
      <c r="AF33" s="8">
        <v>1491000</v>
      </c>
      <c r="AG33" s="8">
        <v>1193000</v>
      </c>
      <c r="AH33" s="8">
        <v>1141000</v>
      </c>
      <c r="AI33" s="8">
        <v>1929000</v>
      </c>
      <c r="AJ33" s="8">
        <v>2380000</v>
      </c>
      <c r="AK33" s="8">
        <v>2699000</v>
      </c>
      <c r="AL33" s="8">
        <v>2715000</v>
      </c>
      <c r="AM33" s="8">
        <v>3680000</v>
      </c>
      <c r="AN33" s="8">
        <v>5353000</v>
      </c>
      <c r="AO33" s="7"/>
    </row>
    <row r="34" spans="1:41">
      <c r="A34" s="7" t="s">
        <v>70</v>
      </c>
      <c r="B34" s="8">
        <v>104000</v>
      </c>
      <c r="C34" s="8">
        <v>142000</v>
      </c>
      <c r="D34" s="8">
        <v>118000</v>
      </c>
      <c r="E34" s="8">
        <v>291000</v>
      </c>
      <c r="F34" s="8">
        <v>81000</v>
      </c>
      <c r="G34" s="8">
        <v>104000</v>
      </c>
      <c r="H34" s="8">
        <v>100000</v>
      </c>
      <c r="I34" s="8">
        <v>376000</v>
      </c>
      <c r="J34" s="8">
        <v>96000</v>
      </c>
      <c r="K34" s="8">
        <v>157000</v>
      </c>
      <c r="L34" s="8">
        <v>180000</v>
      </c>
      <c r="M34" s="8">
        <v>412000</v>
      </c>
      <c r="N34" s="8">
        <v>164000</v>
      </c>
      <c r="O34" s="8">
        <v>244000</v>
      </c>
      <c r="P34" s="8">
        <v>228000</v>
      </c>
      <c r="Q34" s="8">
        <v>540000</v>
      </c>
      <c r="R34" s="8">
        <v>292000</v>
      </c>
      <c r="S34" s="8">
        <v>220000</v>
      </c>
      <c r="T34" s="8">
        <v>207000</v>
      </c>
      <c r="U34" s="8">
        <v>647000</v>
      </c>
      <c r="V34" s="8">
        <v>238000</v>
      </c>
      <c r="W34" s="8">
        <v>374000</v>
      </c>
      <c r="X34" s="8">
        <v>347000</v>
      </c>
      <c r="Y34" s="8">
        <v>927000</v>
      </c>
      <c r="Z34" s="8">
        <v>361000</v>
      </c>
      <c r="AA34" s="8">
        <v>451000</v>
      </c>
      <c r="AB34" s="8">
        <v>331000</v>
      </c>
      <c r="AC34" s="8">
        <v>1409000</v>
      </c>
      <c r="AD34" s="8">
        <v>1063000</v>
      </c>
      <c r="AE34" s="8">
        <v>579000</v>
      </c>
      <c r="AF34" s="8">
        <v>307000</v>
      </c>
      <c r="AG34" s="8">
        <v>1726000</v>
      </c>
      <c r="AH34" s="8">
        <v>1864000</v>
      </c>
      <c r="AI34" s="8">
        <v>4532000</v>
      </c>
      <c r="AJ34" s="8">
        <v>2333000</v>
      </c>
      <c r="AK34" s="8">
        <v>4797000</v>
      </c>
      <c r="AL34" s="8">
        <v>9210000</v>
      </c>
      <c r="AM34" s="8">
        <v>7879000</v>
      </c>
      <c r="AN34" s="8">
        <v>8681000</v>
      </c>
      <c r="AO34" s="7"/>
    </row>
    <row r="35" spans="1:41">
      <c r="A35" s="7" t="s">
        <v>71</v>
      </c>
      <c r="B35" s="9" t="s">
        <v>51</v>
      </c>
      <c r="C35" s="9" t="s">
        <v>51</v>
      </c>
      <c r="D35" s="9" t="s">
        <v>51</v>
      </c>
      <c r="E35" s="8">
        <v>1413000</v>
      </c>
      <c r="F35" s="8">
        <v>1421000</v>
      </c>
      <c r="G35" s="8">
        <v>1428000</v>
      </c>
      <c r="H35" s="8">
        <v>1011000</v>
      </c>
      <c r="I35" s="8">
        <v>796000</v>
      </c>
      <c r="J35" s="8">
        <v>215000</v>
      </c>
      <c r="K35" s="8">
        <v>84000</v>
      </c>
      <c r="L35" s="8">
        <v>23000</v>
      </c>
      <c r="M35" s="8">
        <v>15000</v>
      </c>
      <c r="N35" s="8">
        <v>14000</v>
      </c>
      <c r="O35" s="8">
        <v>14000</v>
      </c>
      <c r="P35" s="8">
        <v>3000</v>
      </c>
      <c r="Q35" s="9" t="s">
        <v>51</v>
      </c>
      <c r="R35" s="9" t="s">
        <v>51</v>
      </c>
      <c r="S35" s="9" t="s">
        <v>51</v>
      </c>
      <c r="T35" s="9" t="s">
        <v>51</v>
      </c>
      <c r="U35" s="9" t="s">
        <v>51</v>
      </c>
      <c r="V35" s="9" t="s">
        <v>51</v>
      </c>
      <c r="W35" s="9" t="s">
        <v>51</v>
      </c>
      <c r="X35" s="8">
        <v>998000</v>
      </c>
      <c r="Y35" s="8">
        <v>999000</v>
      </c>
      <c r="Z35" s="8">
        <v>999000</v>
      </c>
      <c r="AA35" s="8">
        <v>1000000</v>
      </c>
      <c r="AB35" s="9" t="s">
        <v>51</v>
      </c>
      <c r="AC35" s="9" t="s">
        <v>51</v>
      </c>
      <c r="AD35" s="9" t="s">
        <v>51</v>
      </c>
      <c r="AE35" s="8">
        <v>1249000</v>
      </c>
      <c r="AF35" s="8">
        <v>1249000</v>
      </c>
      <c r="AG35" s="8">
        <v>1250000</v>
      </c>
      <c r="AH35" s="8">
        <v>1250000</v>
      </c>
      <c r="AI35" s="8">
        <v>1249000</v>
      </c>
      <c r="AJ35" s="8">
        <v>1249000</v>
      </c>
      <c r="AK35" s="8">
        <v>1250000</v>
      </c>
      <c r="AL35" s="8">
        <v>1250000</v>
      </c>
      <c r="AM35" s="9" t="s">
        <v>51</v>
      </c>
      <c r="AN35" s="9" t="s">
        <v>51</v>
      </c>
      <c r="AO35" s="7"/>
    </row>
    <row r="36" spans="1:41">
      <c r="A36" s="7" t="s">
        <v>72</v>
      </c>
      <c r="B36" s="8">
        <v>557000</v>
      </c>
      <c r="C36" s="8">
        <v>499000</v>
      </c>
      <c r="D36" s="8">
        <v>427000</v>
      </c>
      <c r="E36" s="8">
        <v>351000</v>
      </c>
      <c r="F36" s="8">
        <v>536000</v>
      </c>
      <c r="G36" s="8">
        <v>437000</v>
      </c>
      <c r="H36" s="8">
        <v>390000</v>
      </c>
      <c r="I36" s="8">
        <v>131000</v>
      </c>
      <c r="J36" s="8">
        <v>308000</v>
      </c>
      <c r="K36" s="8">
        <v>345000</v>
      </c>
      <c r="L36" s="8">
        <v>300000</v>
      </c>
      <c r="M36" s="8">
        <v>130000</v>
      </c>
      <c r="N36" s="8">
        <v>305000</v>
      </c>
      <c r="O36" s="8">
        <v>404000</v>
      </c>
      <c r="P36" s="8">
        <v>475000</v>
      </c>
      <c r="Q36" s="8">
        <v>278000</v>
      </c>
      <c r="R36" s="8">
        <v>523000</v>
      </c>
      <c r="S36" s="8">
        <v>660000</v>
      </c>
      <c r="T36" s="8">
        <v>677000</v>
      </c>
      <c r="U36" s="8">
        <v>450000</v>
      </c>
      <c r="V36" s="8">
        <v>904000</v>
      </c>
      <c r="W36" s="8">
        <v>1143000</v>
      </c>
      <c r="X36" s="8">
        <v>1227000</v>
      </c>
      <c r="Y36" s="8">
        <v>798000</v>
      </c>
      <c r="Z36" s="8">
        <v>1426000</v>
      </c>
      <c r="AA36" s="8">
        <v>1523000</v>
      </c>
      <c r="AB36" s="8">
        <v>1617000</v>
      </c>
      <c r="AC36" s="8">
        <v>1143000</v>
      </c>
      <c r="AD36" s="8">
        <v>2175000</v>
      </c>
      <c r="AE36" s="8">
        <v>3324000</v>
      </c>
      <c r="AF36" s="8">
        <v>3808000</v>
      </c>
      <c r="AG36" s="8">
        <v>2394000</v>
      </c>
      <c r="AH36" s="8">
        <v>3005000</v>
      </c>
      <c r="AI36" s="8">
        <v>2624000</v>
      </c>
      <c r="AJ36" s="8">
        <v>3139000</v>
      </c>
      <c r="AK36" s="8">
        <v>1885000</v>
      </c>
      <c r="AL36" s="8">
        <v>2048000</v>
      </c>
      <c r="AM36" s="8">
        <v>2410000</v>
      </c>
      <c r="AN36" s="8">
        <v>2445000</v>
      </c>
      <c r="AO36" s="7"/>
    </row>
    <row r="37" spans="1:41">
      <c r="A37" s="7" t="s">
        <v>73</v>
      </c>
      <c r="B37" s="8">
        <v>883000</v>
      </c>
      <c r="C37" s="8">
        <v>936000</v>
      </c>
      <c r="D37" s="8">
        <v>855000</v>
      </c>
      <c r="E37" s="8">
        <v>2351000</v>
      </c>
      <c r="F37" s="8">
        <v>2377000</v>
      </c>
      <c r="G37" s="8">
        <v>2407000</v>
      </c>
      <c r="H37" s="8">
        <v>2041000</v>
      </c>
      <c r="I37" s="8">
        <v>1788000</v>
      </c>
      <c r="J37" s="8">
        <v>983000</v>
      </c>
      <c r="K37" s="8">
        <v>1032000</v>
      </c>
      <c r="L37" s="8">
        <v>1027000</v>
      </c>
      <c r="M37" s="8">
        <v>1153000</v>
      </c>
      <c r="N37" s="8">
        <v>1106000</v>
      </c>
      <c r="O37" s="8">
        <v>1462000</v>
      </c>
      <c r="P37" s="8">
        <v>1608000</v>
      </c>
      <c r="Q37" s="8">
        <v>1329000</v>
      </c>
      <c r="R37" s="8">
        <v>1183000</v>
      </c>
      <c r="S37" s="8">
        <v>1317000</v>
      </c>
      <c r="T37" s="8">
        <v>1475000</v>
      </c>
      <c r="U37" s="8">
        <v>1784000</v>
      </c>
      <c r="V37" s="8">
        <v>1903000</v>
      </c>
      <c r="W37" s="8">
        <v>2410000</v>
      </c>
      <c r="X37" s="8">
        <v>3669000</v>
      </c>
      <c r="Y37" s="8">
        <v>3925000</v>
      </c>
      <c r="Z37" s="8">
        <v>4004000</v>
      </c>
      <c r="AA37" s="8">
        <v>4448000</v>
      </c>
      <c r="AB37" s="8">
        <v>3612000</v>
      </c>
      <c r="AC37" s="8">
        <v>4335000</v>
      </c>
      <c r="AD37" s="8">
        <v>5562000</v>
      </c>
      <c r="AE37" s="8">
        <v>7573000</v>
      </c>
      <c r="AF37" s="8">
        <v>6855000</v>
      </c>
      <c r="AG37" s="8">
        <v>6563000</v>
      </c>
      <c r="AH37" s="8">
        <v>7260000</v>
      </c>
      <c r="AI37" s="8">
        <v>10334000</v>
      </c>
      <c r="AJ37" s="8">
        <v>9101000</v>
      </c>
      <c r="AK37" s="8">
        <v>10631000</v>
      </c>
      <c r="AL37" s="8">
        <v>15223000</v>
      </c>
      <c r="AM37" s="8">
        <v>13969000</v>
      </c>
      <c r="AN37" s="8">
        <v>16479000</v>
      </c>
      <c r="AO37" s="7"/>
    </row>
    <row r="38" spans="1:41">
      <c r="A38" s="7" t="s">
        <v>74</v>
      </c>
      <c r="B38" s="8">
        <v>1404000</v>
      </c>
      <c r="C38" s="8">
        <v>1411000</v>
      </c>
      <c r="D38" s="8">
        <v>1417000</v>
      </c>
      <c r="E38" s="8">
        <v>10000</v>
      </c>
      <c r="F38" s="8">
        <v>9000</v>
      </c>
      <c r="G38" s="8">
        <v>8000</v>
      </c>
      <c r="H38" s="8">
        <v>1989000</v>
      </c>
      <c r="I38" s="8">
        <v>1989000</v>
      </c>
      <c r="J38" s="8">
        <v>1988000</v>
      </c>
      <c r="K38" s="8">
        <v>1987000</v>
      </c>
      <c r="L38" s="8">
        <v>1986000</v>
      </c>
      <c r="M38" s="8">
        <v>1985000</v>
      </c>
      <c r="N38" s="8">
        <v>1986000</v>
      </c>
      <c r="O38" s="8">
        <v>1987000</v>
      </c>
      <c r="P38" s="8">
        <v>1987000</v>
      </c>
      <c r="Q38" s="8">
        <v>1988000</v>
      </c>
      <c r="R38" s="8">
        <v>1988000</v>
      </c>
      <c r="S38" s="8">
        <v>1989000</v>
      </c>
      <c r="T38" s="8">
        <v>1990000</v>
      </c>
      <c r="U38" s="8">
        <v>1991000</v>
      </c>
      <c r="V38" s="8">
        <v>6959000</v>
      </c>
      <c r="W38" s="8">
        <v>6960000</v>
      </c>
      <c r="X38" s="8">
        <v>5963000</v>
      </c>
      <c r="Y38" s="8">
        <v>5964000</v>
      </c>
      <c r="Z38" s="8">
        <v>5964000</v>
      </c>
      <c r="AA38" s="8">
        <v>10943000</v>
      </c>
      <c r="AB38" s="8">
        <v>10944000</v>
      </c>
      <c r="AC38" s="8">
        <v>10946000</v>
      </c>
      <c r="AD38" s="8">
        <v>10947000</v>
      </c>
      <c r="AE38" s="8">
        <v>9700000</v>
      </c>
      <c r="AF38" s="8">
        <v>9701000</v>
      </c>
      <c r="AG38" s="8">
        <v>9703000</v>
      </c>
      <c r="AH38" s="8">
        <v>9704000</v>
      </c>
      <c r="AI38" s="8">
        <v>8456000</v>
      </c>
      <c r="AJ38" s="8">
        <v>8457000</v>
      </c>
      <c r="AK38" s="8">
        <v>8459000</v>
      </c>
      <c r="AL38" s="8">
        <v>8460000</v>
      </c>
      <c r="AM38" s="8">
        <v>8461000</v>
      </c>
      <c r="AN38" s="8">
        <v>8462000</v>
      </c>
      <c r="AO38" s="7"/>
    </row>
    <row r="39" spans="1:41">
      <c r="A39" s="7" t="s">
        <v>75</v>
      </c>
      <c r="B39" s="8">
        <v>296000</v>
      </c>
      <c r="C39" s="8">
        <v>293000</v>
      </c>
      <c r="D39" s="8">
        <v>326000</v>
      </c>
      <c r="E39" s="8">
        <v>345000</v>
      </c>
      <c r="F39" s="8">
        <v>334000</v>
      </c>
      <c r="G39" s="8">
        <v>373000</v>
      </c>
      <c r="H39" s="8">
        <v>90000</v>
      </c>
      <c r="I39" s="8">
        <v>145000</v>
      </c>
      <c r="J39" s="8">
        <v>164000</v>
      </c>
      <c r="K39" s="8">
        <v>258000</v>
      </c>
      <c r="L39" s="8">
        <v>305000</v>
      </c>
      <c r="M39" s="8">
        <v>33000</v>
      </c>
      <c r="N39" s="8">
        <v>37000</v>
      </c>
      <c r="O39" s="8">
        <v>48000</v>
      </c>
      <c r="P39" s="8">
        <v>63000</v>
      </c>
      <c r="Q39" s="8">
        <v>65000</v>
      </c>
      <c r="R39" s="8">
        <v>70000</v>
      </c>
      <c r="S39" s="8">
        <v>77000</v>
      </c>
      <c r="T39" s="8">
        <v>82000</v>
      </c>
      <c r="U39" s="8">
        <v>89000</v>
      </c>
      <c r="V39" s="8">
        <v>99000</v>
      </c>
      <c r="W39" s="8">
        <v>394000</v>
      </c>
      <c r="X39" s="8">
        <v>405000</v>
      </c>
      <c r="Y39" s="8">
        <v>404000</v>
      </c>
      <c r="Z39" s="8">
        <v>407000</v>
      </c>
      <c r="AA39" s="8">
        <v>418000</v>
      </c>
      <c r="AB39" s="8">
        <v>416000</v>
      </c>
      <c r="AC39" s="8">
        <v>447000</v>
      </c>
      <c r="AD39" s="8">
        <v>460000</v>
      </c>
      <c r="AE39" s="8">
        <v>453000</v>
      </c>
      <c r="AF39" s="8">
        <v>459000</v>
      </c>
      <c r="AG39" s="8">
        <v>465000</v>
      </c>
      <c r="AH39" s="8">
        <v>520000</v>
      </c>
      <c r="AI39" s="8">
        <v>681000</v>
      </c>
      <c r="AJ39" s="8">
        <v>849000</v>
      </c>
      <c r="AK39" s="8">
        <v>1035000</v>
      </c>
      <c r="AL39" s="8">
        <v>583000</v>
      </c>
      <c r="AM39" s="8">
        <v>697000</v>
      </c>
      <c r="AN39" s="8">
        <v>790000</v>
      </c>
      <c r="AO39" s="7"/>
    </row>
    <row r="40" spans="1:41">
      <c r="A40" s="7" t="s">
        <v>76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7"/>
    </row>
    <row r="41" spans="1:41">
      <c r="A41" s="7" t="s">
        <v>77</v>
      </c>
      <c r="B41" s="8">
        <v>152000</v>
      </c>
      <c r="C41" s="8">
        <v>154000</v>
      </c>
      <c r="D41" s="8">
        <v>111000</v>
      </c>
      <c r="E41" s="8">
        <v>108000</v>
      </c>
      <c r="F41" s="8">
        <v>113000</v>
      </c>
      <c r="G41" s="8">
        <v>121000</v>
      </c>
      <c r="H41" s="8">
        <v>123000</v>
      </c>
      <c r="I41" s="8">
        <v>126000</v>
      </c>
      <c r="J41" s="8">
        <v>136000</v>
      </c>
      <c r="K41" s="8">
        <v>150000</v>
      </c>
      <c r="L41" s="8">
        <v>159000</v>
      </c>
      <c r="M41" s="8">
        <v>599000</v>
      </c>
      <c r="N41" s="8">
        <v>614000</v>
      </c>
      <c r="O41" s="8">
        <v>590000</v>
      </c>
      <c r="P41" s="8">
        <v>524000</v>
      </c>
      <c r="Q41" s="8">
        <v>568000</v>
      </c>
      <c r="R41" s="8">
        <v>1076000</v>
      </c>
      <c r="S41" s="8">
        <v>1056000</v>
      </c>
      <c r="T41" s="8">
        <v>1049000</v>
      </c>
      <c r="U41" s="8">
        <v>1247000</v>
      </c>
      <c r="V41" s="8">
        <v>1194000</v>
      </c>
      <c r="W41" s="8">
        <v>1502000</v>
      </c>
      <c r="X41" s="8">
        <v>1510000</v>
      </c>
      <c r="Y41" s="8">
        <v>1605000</v>
      </c>
      <c r="Z41" s="8">
        <v>1647000</v>
      </c>
      <c r="AA41" s="8">
        <v>1694000</v>
      </c>
      <c r="AB41" s="8">
        <v>1862000</v>
      </c>
      <c r="AC41" s="8">
        <v>1847000</v>
      </c>
      <c r="AD41" s="8">
        <v>1923000</v>
      </c>
      <c r="AE41" s="8">
        <v>1899000</v>
      </c>
      <c r="AF41" s="8">
        <v>2124000</v>
      </c>
      <c r="AG41" s="8">
        <v>2350000</v>
      </c>
      <c r="AH41" s="8">
        <v>2456000</v>
      </c>
      <c r="AI41" s="8">
        <v>2583000</v>
      </c>
      <c r="AJ41" s="8">
        <v>2476000</v>
      </c>
      <c r="AK41" s="8">
        <v>2625000</v>
      </c>
      <c r="AL41" s="8">
        <v>3664000</v>
      </c>
      <c r="AM41" s="8">
        <v>3943000</v>
      </c>
      <c r="AN41" s="8">
        <v>4383000</v>
      </c>
      <c r="AO41" s="7"/>
    </row>
    <row r="42" spans="1:41">
      <c r="A42" s="7" t="s">
        <v>78</v>
      </c>
      <c r="B42" s="8">
        <v>2735000</v>
      </c>
      <c r="C42" s="8">
        <v>2794000</v>
      </c>
      <c r="D42" s="8">
        <v>2709000</v>
      </c>
      <c r="E42" s="8">
        <v>2814000</v>
      </c>
      <c r="F42" s="8">
        <v>2833000</v>
      </c>
      <c r="G42" s="8">
        <v>2909000</v>
      </c>
      <c r="H42" s="8">
        <v>4243000</v>
      </c>
      <c r="I42" s="8">
        <v>4048000</v>
      </c>
      <c r="J42" s="8">
        <v>3271000</v>
      </c>
      <c r="K42" s="8">
        <v>3427000</v>
      </c>
      <c r="L42" s="8">
        <v>3477000</v>
      </c>
      <c r="M42" s="8">
        <v>3770000</v>
      </c>
      <c r="N42" s="8">
        <v>3743000</v>
      </c>
      <c r="O42" s="8">
        <v>4087000</v>
      </c>
      <c r="P42" s="8">
        <v>4182000</v>
      </c>
      <c r="Q42" s="8">
        <v>3950000</v>
      </c>
      <c r="R42" s="8">
        <v>4317000</v>
      </c>
      <c r="S42" s="8">
        <v>4439000</v>
      </c>
      <c r="T42" s="8">
        <v>4596000</v>
      </c>
      <c r="U42" s="8">
        <v>5111000</v>
      </c>
      <c r="V42" s="8">
        <v>10155000</v>
      </c>
      <c r="W42" s="8">
        <v>11266000</v>
      </c>
      <c r="X42" s="8">
        <v>11547000</v>
      </c>
      <c r="Y42" s="8">
        <v>11898000</v>
      </c>
      <c r="Z42" s="8">
        <v>12022000</v>
      </c>
      <c r="AA42" s="8">
        <v>17503000</v>
      </c>
      <c r="AB42" s="8">
        <v>16834000</v>
      </c>
      <c r="AC42" s="8">
        <v>17575000</v>
      </c>
      <c r="AD42" s="8">
        <v>18892000</v>
      </c>
      <c r="AE42" s="8">
        <v>19625000</v>
      </c>
      <c r="AF42" s="8">
        <v>19139000</v>
      </c>
      <c r="AG42" s="8">
        <v>19081000</v>
      </c>
      <c r="AH42" s="8">
        <v>19940000</v>
      </c>
      <c r="AI42" s="8">
        <v>22054000</v>
      </c>
      <c r="AJ42" s="8">
        <v>20883000</v>
      </c>
      <c r="AK42" s="8">
        <v>22750000</v>
      </c>
      <c r="AL42" s="8">
        <v>27930000</v>
      </c>
      <c r="AM42" s="8">
        <v>27070000</v>
      </c>
      <c r="AN42" s="8">
        <v>30114000</v>
      </c>
      <c r="AO42" s="7"/>
    </row>
    <row r="43" spans="1:41">
      <c r="A43" s="7" t="s">
        <v>79</v>
      </c>
      <c r="B43" s="9" t="s">
        <v>51</v>
      </c>
      <c r="C43" s="9" t="s">
        <v>51</v>
      </c>
      <c r="D43" s="9" t="s">
        <v>51</v>
      </c>
      <c r="E43" s="8">
        <v>87000</v>
      </c>
      <c r="F43" s="8">
        <v>79000</v>
      </c>
      <c r="G43" s="8">
        <v>72000</v>
      </c>
      <c r="H43" s="8">
        <v>45000</v>
      </c>
      <c r="I43" s="8">
        <v>31000</v>
      </c>
      <c r="J43" s="8">
        <v>7000</v>
      </c>
      <c r="K43" s="8">
        <v>2000</v>
      </c>
      <c r="L43" s="8">
        <v>1000</v>
      </c>
      <c r="M43" s="9" t="s">
        <v>51</v>
      </c>
      <c r="N43" s="9" t="s">
        <v>51</v>
      </c>
      <c r="O43" s="9" t="s">
        <v>51</v>
      </c>
      <c r="P43" s="9" t="s">
        <v>51</v>
      </c>
      <c r="Q43" s="9" t="s">
        <v>51</v>
      </c>
      <c r="R43" s="9" t="s">
        <v>51</v>
      </c>
      <c r="S43" s="9" t="s">
        <v>51</v>
      </c>
      <c r="T43" s="9" t="s">
        <v>51</v>
      </c>
      <c r="U43" s="9" t="s">
        <v>51</v>
      </c>
      <c r="V43" s="9" t="s">
        <v>51</v>
      </c>
      <c r="W43" s="9" t="s">
        <v>51</v>
      </c>
      <c r="X43" s="9" t="s">
        <v>51</v>
      </c>
      <c r="Y43" s="9" t="s">
        <v>51</v>
      </c>
      <c r="Z43" s="9" t="s">
        <v>51</v>
      </c>
      <c r="AA43" s="9" t="s">
        <v>51</v>
      </c>
      <c r="AB43" s="9" t="s">
        <v>51</v>
      </c>
      <c r="AC43" s="9" t="s">
        <v>51</v>
      </c>
      <c r="AD43" s="9" t="s">
        <v>51</v>
      </c>
      <c r="AE43" s="9" t="s">
        <v>51</v>
      </c>
      <c r="AF43" s="9" t="s">
        <v>51</v>
      </c>
      <c r="AG43" s="9" t="s">
        <v>51</v>
      </c>
      <c r="AH43" s="9" t="s">
        <v>51</v>
      </c>
      <c r="AI43" s="9" t="s">
        <v>51</v>
      </c>
      <c r="AJ43" s="9" t="s">
        <v>51</v>
      </c>
      <c r="AK43" s="9" t="s">
        <v>51</v>
      </c>
      <c r="AL43" s="9" t="s">
        <v>51</v>
      </c>
      <c r="AM43" s="9" t="s">
        <v>51</v>
      </c>
      <c r="AN43" s="9" t="s">
        <v>51</v>
      </c>
      <c r="AO43" s="7"/>
    </row>
    <row r="44" spans="1:41">
      <c r="A44" s="7" t="s">
        <v>80</v>
      </c>
      <c r="B44" s="8">
        <v>1000</v>
      </c>
      <c r="C44" s="8">
        <v>1000</v>
      </c>
      <c r="D44" s="8">
        <v>1000</v>
      </c>
      <c r="E44" s="8">
        <v>1000</v>
      </c>
      <c r="F44" s="8">
        <v>1000</v>
      </c>
      <c r="G44" s="8">
        <v>1000</v>
      </c>
      <c r="H44" s="8">
        <v>1000</v>
      </c>
      <c r="I44" s="8">
        <v>1000</v>
      </c>
      <c r="J44" s="8">
        <v>1000</v>
      </c>
      <c r="K44" s="8">
        <v>1000</v>
      </c>
      <c r="L44" s="8">
        <v>1000</v>
      </c>
      <c r="M44" s="8">
        <v>1000</v>
      </c>
      <c r="N44" s="8">
        <v>1000</v>
      </c>
      <c r="O44" s="8">
        <v>1000</v>
      </c>
      <c r="P44" s="8">
        <v>1000</v>
      </c>
      <c r="Q44" s="8">
        <v>1000</v>
      </c>
      <c r="R44" s="8">
        <v>1000</v>
      </c>
      <c r="S44" s="8">
        <v>1000</v>
      </c>
      <c r="T44" s="8">
        <v>1000</v>
      </c>
      <c r="U44" s="8">
        <v>1000</v>
      </c>
      <c r="V44" s="8">
        <v>1000</v>
      </c>
      <c r="W44" s="8">
        <v>1000</v>
      </c>
      <c r="X44" s="8">
        <v>1000</v>
      </c>
      <c r="Y44" s="8">
        <v>1000</v>
      </c>
      <c r="Z44" s="8">
        <v>1000</v>
      </c>
      <c r="AA44" s="8">
        <v>3000</v>
      </c>
      <c r="AB44" s="8">
        <v>3000</v>
      </c>
      <c r="AC44" s="8">
        <v>3000</v>
      </c>
      <c r="AD44" s="8">
        <v>3000</v>
      </c>
      <c r="AE44" s="8">
        <v>2000</v>
      </c>
      <c r="AF44" s="8">
        <v>2000</v>
      </c>
      <c r="AG44" s="8">
        <v>2000</v>
      </c>
      <c r="AH44" s="8">
        <v>2000</v>
      </c>
      <c r="AI44" s="8">
        <v>2000</v>
      </c>
      <c r="AJ44" s="8">
        <v>2000</v>
      </c>
      <c r="AK44" s="8">
        <v>2000</v>
      </c>
      <c r="AL44" s="8">
        <v>2000</v>
      </c>
      <c r="AM44" s="8">
        <v>25000</v>
      </c>
      <c r="AN44" s="8">
        <v>25000</v>
      </c>
      <c r="AO44" s="7"/>
    </row>
    <row r="45" spans="1:41">
      <c r="A45" s="7" t="s">
        <v>81</v>
      </c>
      <c r="B45" s="8">
        <v>3986000</v>
      </c>
      <c r="C45" s="8">
        <v>3938000</v>
      </c>
      <c r="D45" s="8">
        <v>4170000</v>
      </c>
      <c r="E45" s="8">
        <v>4170000</v>
      </c>
      <c r="F45" s="8">
        <v>4218000</v>
      </c>
      <c r="G45" s="8">
        <v>4408000</v>
      </c>
      <c r="H45" s="8">
        <v>4581000</v>
      </c>
      <c r="I45" s="8">
        <v>4708000</v>
      </c>
      <c r="J45" s="8">
        <v>4936000</v>
      </c>
      <c r="K45" s="8">
        <v>5048000</v>
      </c>
      <c r="L45" s="8">
        <v>5219000</v>
      </c>
      <c r="M45" s="8">
        <v>5351000</v>
      </c>
      <c r="N45" s="8">
        <v>5546000</v>
      </c>
      <c r="O45" s="8">
        <v>5681000</v>
      </c>
      <c r="P45" s="8">
        <v>5891000</v>
      </c>
      <c r="Q45" s="8">
        <v>6051000</v>
      </c>
      <c r="R45" s="8">
        <v>6317000</v>
      </c>
      <c r="S45" s="8">
        <v>6543000</v>
      </c>
      <c r="T45" s="8">
        <v>6824000</v>
      </c>
      <c r="U45" s="8">
        <v>7045000</v>
      </c>
      <c r="V45" s="8">
        <v>7354000</v>
      </c>
      <c r="W45" s="8">
        <v>7828000</v>
      </c>
      <c r="X45" s="8">
        <v>8301000</v>
      </c>
      <c r="Y45" s="8">
        <v>8721000</v>
      </c>
      <c r="Z45" s="8">
        <v>9280000</v>
      </c>
      <c r="AA45" s="8">
        <v>9745000</v>
      </c>
      <c r="AB45" s="8">
        <v>10465000</v>
      </c>
      <c r="AC45" s="8">
        <v>10385000</v>
      </c>
      <c r="AD45" s="8">
        <v>10623000</v>
      </c>
      <c r="AE45" s="8">
        <v>10968000</v>
      </c>
      <c r="AF45" s="8">
        <v>11565000</v>
      </c>
      <c r="AG45" s="8">
        <v>11971000</v>
      </c>
      <c r="AH45" s="8">
        <v>12453000</v>
      </c>
      <c r="AI45" s="8">
        <v>12629000</v>
      </c>
      <c r="AJ45" s="8">
        <v>12991000</v>
      </c>
      <c r="AK45" s="8">
        <v>13132000</v>
      </c>
      <c r="AL45" s="8">
        <v>12651000</v>
      </c>
      <c r="AM45" s="8">
        <v>12115000</v>
      </c>
      <c r="AN45" s="8">
        <v>11821000</v>
      </c>
      <c r="AO45" s="7"/>
    </row>
    <row r="46" spans="1:41">
      <c r="A46" s="7" t="s">
        <v>82</v>
      </c>
      <c r="B46" s="8">
        <v>4037000</v>
      </c>
      <c r="C46" s="8">
        <v>4010000</v>
      </c>
      <c r="D46" s="8">
        <v>4204000</v>
      </c>
      <c r="E46" s="8">
        <v>4350000</v>
      </c>
      <c r="F46" s="8">
        <v>4484000</v>
      </c>
      <c r="G46" s="8">
        <v>4675000</v>
      </c>
      <c r="H46" s="8">
        <v>5529000</v>
      </c>
      <c r="I46" s="8">
        <v>6108000</v>
      </c>
      <c r="J46" s="8">
        <v>6506000</v>
      </c>
      <c r="K46" s="8">
        <v>7006000</v>
      </c>
      <c r="L46" s="8">
        <v>7760000</v>
      </c>
      <c r="M46" s="8">
        <v>8787000</v>
      </c>
      <c r="N46" s="8">
        <v>9948000</v>
      </c>
      <c r="O46" s="8">
        <v>10957000</v>
      </c>
      <c r="P46" s="8">
        <v>12096000</v>
      </c>
      <c r="Q46" s="8">
        <v>12565000</v>
      </c>
      <c r="R46" s="8">
        <v>12862000</v>
      </c>
      <c r="S46" s="8">
        <v>13317000</v>
      </c>
      <c r="T46" s="8">
        <v>14118000</v>
      </c>
      <c r="U46" s="8">
        <v>14971000</v>
      </c>
      <c r="V46" s="8">
        <v>15790000</v>
      </c>
      <c r="W46" s="8">
        <v>16313000</v>
      </c>
      <c r="X46" s="8">
        <v>17550000</v>
      </c>
      <c r="Y46" s="8">
        <v>18908000</v>
      </c>
      <c r="Z46" s="8">
        <v>20721000</v>
      </c>
      <c r="AA46" s="8">
        <v>22995000</v>
      </c>
      <c r="AB46" s="8">
        <v>25359000</v>
      </c>
      <c r="AC46" s="8">
        <v>16235000</v>
      </c>
      <c r="AD46" s="8">
        <v>15758000</v>
      </c>
      <c r="AE46" s="8">
        <v>12971000</v>
      </c>
      <c r="AF46" s="8">
        <v>9905000</v>
      </c>
      <c r="AG46" s="8">
        <v>10171000</v>
      </c>
      <c r="AH46" s="8">
        <v>12115000</v>
      </c>
      <c r="AI46" s="8">
        <v>14921000</v>
      </c>
      <c r="AJ46" s="8">
        <v>20360000</v>
      </c>
      <c r="AK46" s="8">
        <v>29817000</v>
      </c>
      <c r="AL46" s="8">
        <v>36598000</v>
      </c>
      <c r="AM46" s="8">
        <v>45961000</v>
      </c>
      <c r="AN46" s="8">
        <v>53950000</v>
      </c>
      <c r="AO46" s="7"/>
    </row>
    <row r="47" spans="1:41">
      <c r="A47" s="7" t="s">
        <v>83</v>
      </c>
      <c r="B47" s="8">
        <v>8000</v>
      </c>
      <c r="C47" s="8">
        <v>1000</v>
      </c>
      <c r="D47" s="8">
        <v>2000</v>
      </c>
      <c r="E47" s="8">
        <v>-4000</v>
      </c>
      <c r="F47" s="8">
        <v>1000</v>
      </c>
      <c r="G47" s="8">
        <v>4000</v>
      </c>
      <c r="H47" s="8">
        <v>-4000</v>
      </c>
      <c r="I47" s="8">
        <v>-16000</v>
      </c>
      <c r="J47" s="8">
        <v>-14000</v>
      </c>
      <c r="K47" s="8">
        <v>-12000</v>
      </c>
      <c r="L47" s="8">
        <v>-14000</v>
      </c>
      <c r="M47" s="8">
        <v>-18000</v>
      </c>
      <c r="N47" s="8">
        <v>-23000</v>
      </c>
      <c r="O47" s="8">
        <v>-23000</v>
      </c>
      <c r="P47" s="8">
        <v>-24000</v>
      </c>
      <c r="Q47" s="8">
        <v>-12000</v>
      </c>
      <c r="R47" s="8">
        <v>-2000</v>
      </c>
      <c r="S47" s="8">
        <v>-1000</v>
      </c>
      <c r="T47" s="8">
        <v>-3000</v>
      </c>
      <c r="U47" s="8">
        <v>1000</v>
      </c>
      <c r="V47" s="8">
        <v>-10000</v>
      </c>
      <c r="W47" s="8">
        <v>4000</v>
      </c>
      <c r="X47" s="8">
        <v>12000</v>
      </c>
      <c r="Y47" s="8">
        <v>19000</v>
      </c>
      <c r="Z47" s="8">
        <v>14000</v>
      </c>
      <c r="AA47" s="8">
        <v>8000</v>
      </c>
      <c r="AB47" s="8">
        <v>9000</v>
      </c>
      <c r="AC47" s="8">
        <v>-11000</v>
      </c>
      <c r="AD47" s="8">
        <v>-64000</v>
      </c>
      <c r="AE47" s="8">
        <v>-90000</v>
      </c>
      <c r="AF47" s="8">
        <v>-123000</v>
      </c>
      <c r="AG47" s="8">
        <v>-43000</v>
      </c>
      <c r="AH47" s="8">
        <v>-50000</v>
      </c>
      <c r="AI47" s="8">
        <v>-51000</v>
      </c>
      <c r="AJ47" s="8">
        <v>-88000</v>
      </c>
      <c r="AK47" s="8">
        <v>27000</v>
      </c>
      <c r="AL47" s="8">
        <v>-109000</v>
      </c>
      <c r="AM47" s="8">
        <v>56000</v>
      </c>
      <c r="AN47" s="8">
        <v>103000</v>
      </c>
      <c r="AO47" s="7"/>
    </row>
    <row r="48" spans="1:41">
      <c r="A48" s="7" t="s">
        <v>84</v>
      </c>
      <c r="B48" s="8">
        <v>3476000</v>
      </c>
      <c r="C48" s="8">
        <v>3765000</v>
      </c>
      <c r="D48" s="8">
        <v>3912000</v>
      </c>
      <c r="E48" s="8">
        <v>4048000</v>
      </c>
      <c r="F48" s="8">
        <v>4508000</v>
      </c>
      <c r="G48" s="8">
        <v>4608000</v>
      </c>
      <c r="H48" s="8">
        <v>4783000</v>
      </c>
      <c r="I48" s="8">
        <v>5039000</v>
      </c>
      <c r="J48" s="8">
        <v>5297000</v>
      </c>
      <c r="K48" s="8">
        <v>6070000</v>
      </c>
      <c r="L48" s="8">
        <v>6614000</v>
      </c>
      <c r="M48" s="8">
        <v>6650000</v>
      </c>
      <c r="N48" s="8">
        <v>7755000</v>
      </c>
      <c r="O48" s="8">
        <v>7821000</v>
      </c>
      <c r="P48" s="8">
        <v>8489000</v>
      </c>
      <c r="Q48" s="8">
        <v>9263000</v>
      </c>
      <c r="R48" s="8">
        <v>9474000</v>
      </c>
      <c r="S48" s="8">
        <v>9524000</v>
      </c>
      <c r="T48" s="8">
        <v>9726000</v>
      </c>
      <c r="U48" s="8">
        <v>9814000</v>
      </c>
      <c r="V48" s="8">
        <v>10036000</v>
      </c>
      <c r="W48" s="8">
        <v>10232000</v>
      </c>
      <c r="X48" s="8">
        <v>10530000</v>
      </c>
      <c r="Y48" s="8">
        <v>10756000</v>
      </c>
      <c r="Z48" s="8">
        <v>11242000</v>
      </c>
      <c r="AA48" s="8">
        <v>11604000</v>
      </c>
      <c r="AB48" s="8">
        <v>12038000</v>
      </c>
      <c r="AC48" s="9" t="s">
        <v>51</v>
      </c>
      <c r="AD48" s="9" t="s">
        <v>51</v>
      </c>
      <c r="AE48" s="9" t="s">
        <v>51</v>
      </c>
      <c r="AF48" s="9" t="s">
        <v>51</v>
      </c>
      <c r="AG48" s="9" t="s">
        <v>51</v>
      </c>
      <c r="AH48" s="9" t="s">
        <v>51</v>
      </c>
      <c r="AI48" s="9" t="s">
        <v>51</v>
      </c>
      <c r="AJ48" s="9" t="s">
        <v>51</v>
      </c>
      <c r="AK48" s="9" t="s">
        <v>51</v>
      </c>
      <c r="AL48" s="9" t="s">
        <v>51</v>
      </c>
      <c r="AM48" s="9" t="s">
        <v>51</v>
      </c>
      <c r="AN48" s="9" t="s">
        <v>51</v>
      </c>
      <c r="AO48" s="7"/>
    </row>
    <row r="49" spans="1:41">
      <c r="A49" s="7" t="s">
        <v>85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7"/>
    </row>
    <row r="50" spans="1:41">
      <c r="A50" s="7" t="s">
        <v>86</v>
      </c>
      <c r="B50" s="8">
        <v>4556000</v>
      </c>
      <c r="C50" s="8">
        <v>4185000</v>
      </c>
      <c r="D50" s="8">
        <v>4465000</v>
      </c>
      <c r="E50" s="8">
        <v>4556000</v>
      </c>
      <c r="F50" s="8">
        <v>4275000</v>
      </c>
      <c r="G50" s="8">
        <v>4552000</v>
      </c>
      <c r="H50" s="8">
        <v>5369000</v>
      </c>
      <c r="I50" s="8">
        <v>5793000</v>
      </c>
      <c r="J50" s="8">
        <v>6139000</v>
      </c>
      <c r="K50" s="8">
        <v>5975000</v>
      </c>
      <c r="L50" s="8">
        <v>6353000</v>
      </c>
      <c r="M50" s="8">
        <v>7471000</v>
      </c>
      <c r="N50" s="8">
        <v>7717000</v>
      </c>
      <c r="O50" s="8">
        <v>8795000</v>
      </c>
      <c r="P50" s="8">
        <v>9475000</v>
      </c>
      <c r="Q50" s="8">
        <v>9342000</v>
      </c>
      <c r="R50" s="8">
        <v>9704000</v>
      </c>
      <c r="S50" s="8">
        <v>10336000</v>
      </c>
      <c r="T50" s="8">
        <v>11214000</v>
      </c>
      <c r="U50" s="8">
        <v>12204000</v>
      </c>
      <c r="V50" s="8">
        <v>13099000</v>
      </c>
      <c r="W50" s="8">
        <v>13914000</v>
      </c>
      <c r="X50" s="8">
        <v>15334000</v>
      </c>
      <c r="Y50" s="8">
        <v>16893000</v>
      </c>
      <c r="Z50" s="8">
        <v>18774000</v>
      </c>
      <c r="AA50" s="8">
        <v>21147000</v>
      </c>
      <c r="AB50" s="8">
        <v>23798000</v>
      </c>
      <c r="AC50" s="8">
        <v>26612000</v>
      </c>
      <c r="AD50" s="8">
        <v>26320000</v>
      </c>
      <c r="AE50" s="8">
        <v>23851000</v>
      </c>
      <c r="AF50" s="8">
        <v>21349000</v>
      </c>
      <c r="AG50" s="8">
        <v>22101000</v>
      </c>
      <c r="AH50" s="8">
        <v>24520000</v>
      </c>
      <c r="AI50" s="8">
        <v>27501000</v>
      </c>
      <c r="AJ50" s="8">
        <v>33265000</v>
      </c>
      <c r="AK50" s="8">
        <v>42978000</v>
      </c>
      <c r="AL50" s="8">
        <v>49142000</v>
      </c>
      <c r="AM50" s="8">
        <v>58157000</v>
      </c>
      <c r="AN50" s="8">
        <v>65899000</v>
      </c>
      <c r="AO50" s="7"/>
    </row>
    <row r="51" spans="1:41">
      <c r="A51" s="7" t="s">
        <v>87</v>
      </c>
      <c r="B51" s="8">
        <v>7291000</v>
      </c>
      <c r="C51" s="8">
        <v>6979000</v>
      </c>
      <c r="D51" s="8">
        <v>7174000</v>
      </c>
      <c r="E51" s="8">
        <v>7370000</v>
      </c>
      <c r="F51" s="8">
        <v>7108000</v>
      </c>
      <c r="G51" s="8">
        <v>7461000</v>
      </c>
      <c r="H51" s="8">
        <v>9612000</v>
      </c>
      <c r="I51" s="8">
        <v>9841000</v>
      </c>
      <c r="J51" s="8">
        <v>9410000</v>
      </c>
      <c r="K51" s="8">
        <v>9402000</v>
      </c>
      <c r="L51" s="8">
        <v>9830000</v>
      </c>
      <c r="M51" s="8">
        <v>11241000</v>
      </c>
      <c r="N51" s="8">
        <v>11460000</v>
      </c>
      <c r="O51" s="8">
        <v>12882000</v>
      </c>
      <c r="P51" s="8">
        <v>13657000</v>
      </c>
      <c r="Q51" s="8">
        <v>13292000</v>
      </c>
      <c r="R51" s="8">
        <v>14021000</v>
      </c>
      <c r="S51" s="8">
        <v>14775000</v>
      </c>
      <c r="T51" s="8">
        <v>15810000</v>
      </c>
      <c r="U51" s="8">
        <v>17315000</v>
      </c>
      <c r="V51" s="8">
        <v>23254000</v>
      </c>
      <c r="W51" s="8">
        <v>25180000</v>
      </c>
      <c r="X51" s="8">
        <v>26881000</v>
      </c>
      <c r="Y51" s="8">
        <v>28791000</v>
      </c>
      <c r="Z51" s="8">
        <v>30796000</v>
      </c>
      <c r="AA51" s="8">
        <v>38650000</v>
      </c>
      <c r="AB51" s="8">
        <v>40632000</v>
      </c>
      <c r="AC51" s="8">
        <v>44187000</v>
      </c>
      <c r="AD51" s="8">
        <v>45212000</v>
      </c>
      <c r="AE51" s="8">
        <v>43476000</v>
      </c>
      <c r="AF51" s="8">
        <v>40488000</v>
      </c>
      <c r="AG51" s="8">
        <v>41182000</v>
      </c>
      <c r="AH51" s="8">
        <v>44460000</v>
      </c>
      <c r="AI51" s="8">
        <v>49555000</v>
      </c>
      <c r="AJ51" s="8">
        <v>54148000</v>
      </c>
      <c r="AK51" s="8">
        <v>65728000</v>
      </c>
      <c r="AL51" s="8">
        <v>77072000</v>
      </c>
      <c r="AM51" s="8">
        <v>85227000</v>
      </c>
      <c r="AN51" s="8">
        <v>96013000</v>
      </c>
      <c r="AO51" s="7"/>
    </row>
    <row r="54" spans="1:41">
      <c r="C54" s="8">
        <v>2015</v>
      </c>
      <c r="D54" s="8">
        <v>2016</v>
      </c>
      <c r="E54" s="8">
        <v>2017</v>
      </c>
      <c r="F54" s="8">
        <v>2018</v>
      </c>
      <c r="G54" s="8">
        <v>2019</v>
      </c>
      <c r="H54" s="8">
        <v>2020</v>
      </c>
      <c r="I54" s="8">
        <v>2021</v>
      </c>
      <c r="J54" s="8">
        <v>2022</v>
      </c>
      <c r="K54" s="8">
        <v>2023</v>
      </c>
      <c r="L54" s="8">
        <v>2024</v>
      </c>
      <c r="M54" s="8">
        <v>2025</v>
      </c>
      <c r="N54" s="11" t="s">
        <v>88</v>
      </c>
      <c r="O54" s="8">
        <v>2026</v>
      </c>
      <c r="P54" s="8">
        <v>2027</v>
      </c>
      <c r="Q54" s="8">
        <v>2028</v>
      </c>
      <c r="R54" s="8">
        <v>2029</v>
      </c>
      <c r="S54" s="8">
        <v>2030</v>
      </c>
      <c r="T54" s="8">
        <v>2031</v>
      </c>
      <c r="U54" s="8">
        <v>2032</v>
      </c>
    </row>
    <row r="55" spans="1:41">
      <c r="A55" s="13" t="str">
        <f>A31</f>
        <v>Total Assets</v>
      </c>
      <c r="B55" s="11" t="s">
        <v>89</v>
      </c>
      <c r="C55" s="8">
        <f>B31</f>
        <v>7291000</v>
      </c>
      <c r="D55" s="8">
        <f>F31</f>
        <v>7108000</v>
      </c>
      <c r="E55" s="8">
        <f>J31</f>
        <v>9410000</v>
      </c>
      <c r="F55" s="8">
        <f>N31</f>
        <v>11460000</v>
      </c>
      <c r="G55" s="8">
        <f>R31</f>
        <v>14021000</v>
      </c>
      <c r="H55" s="8">
        <f>V31</f>
        <v>23254000</v>
      </c>
      <c r="I55" s="8">
        <f>Z31</f>
        <v>30796000</v>
      </c>
      <c r="J55" s="8">
        <f>AD31</f>
        <v>45212000</v>
      </c>
      <c r="K55" s="8">
        <f>AH31</f>
        <v>44460000</v>
      </c>
      <c r="L55" s="8">
        <f>AL31</f>
        <v>77072000</v>
      </c>
      <c r="M55">
        <f>(L55*N56)+L55</f>
        <v>101974169.47522707</v>
      </c>
      <c r="O55">
        <f>M55*(1+$N$56)</f>
        <v>134922296.55597794</v>
      </c>
      <c r="P55">
        <f t="shared" ref="P55:U55" si="0">O55*(1+$N$56)</f>
        <v>178516051.67876974</v>
      </c>
      <c r="Q55">
        <f t="shared" si="0"/>
        <v>236195065.75590694</v>
      </c>
      <c r="R55">
        <f t="shared" si="0"/>
        <v>312510323.65327561</v>
      </c>
      <c r="S55">
        <f t="shared" si="0"/>
        <v>413483245.62716925</v>
      </c>
      <c r="T55">
        <f t="shared" si="0"/>
        <v>547080788.9343977</v>
      </c>
      <c r="U55">
        <f t="shared" si="0"/>
        <v>723844056.04418206</v>
      </c>
    </row>
    <row r="56" spans="1:41">
      <c r="B56" s="11" t="s">
        <v>90</v>
      </c>
      <c r="D56" s="15">
        <f>(D55-C55)/C55</f>
        <v>-2.5099437662872034E-2</v>
      </c>
      <c r="E56" s="15">
        <f t="shared" ref="E56:L56" si="1">(E55-D55)/D55</f>
        <v>0.32386043894203714</v>
      </c>
      <c r="F56" s="15">
        <f t="shared" si="1"/>
        <v>0.21785334750265675</v>
      </c>
      <c r="G56" s="15">
        <f t="shared" si="1"/>
        <v>0.22347294938917975</v>
      </c>
      <c r="H56" s="15">
        <f t="shared" si="1"/>
        <v>0.65851223165252126</v>
      </c>
      <c r="I56" s="15">
        <f t="shared" si="1"/>
        <v>0.3243312978412316</v>
      </c>
      <c r="J56" s="15">
        <f t="shared" si="1"/>
        <v>0.46811274191453434</v>
      </c>
      <c r="K56" s="15">
        <f t="shared" si="1"/>
        <v>-1.6632752366628329E-2</v>
      </c>
      <c r="L56" s="15">
        <f t="shared" si="1"/>
        <v>0.73351327035537561</v>
      </c>
      <c r="M56" s="15"/>
      <c r="N56" s="15">
        <f>AVERAGE(D56:L56)</f>
        <v>0.32310267639644841</v>
      </c>
      <c r="O56" s="15"/>
      <c r="P56" s="15"/>
    </row>
    <row r="57" spans="1:41">
      <c r="B57" s="11" t="s">
        <v>91</v>
      </c>
      <c r="C57" s="8">
        <f>C31</f>
        <v>6979000</v>
      </c>
      <c r="D57" s="8">
        <f>G31</f>
        <v>7461000</v>
      </c>
      <c r="E57" s="8">
        <f>K31</f>
        <v>9402000</v>
      </c>
      <c r="F57" s="8">
        <f>O31</f>
        <v>12882000</v>
      </c>
      <c r="G57" s="8">
        <f>S31</f>
        <v>14775000</v>
      </c>
      <c r="H57" s="8">
        <f>W31</f>
        <v>25180000</v>
      </c>
      <c r="I57" s="8">
        <f>AA31</f>
        <v>38650000</v>
      </c>
      <c r="J57" s="8">
        <f>AE31</f>
        <v>43476000</v>
      </c>
      <c r="K57" s="8">
        <f>AI31</f>
        <v>49555000</v>
      </c>
      <c r="L57" s="8">
        <f>AM31</f>
        <v>85227000</v>
      </c>
      <c r="M57">
        <f>(L57*N58)+L57</f>
        <v>114299008.65100977</v>
      </c>
      <c r="O57">
        <f>M57*(1+N58)</f>
        <v>153287847.49672762</v>
      </c>
      <c r="P57">
        <f t="shared" ref="P57:U57" si="2">O57*(1+$N$56)</f>
        <v>202815561.28197092</v>
      </c>
      <c r="Q57">
        <f t="shared" si="2"/>
        <v>268345811.94702363</v>
      </c>
      <c r="R57">
        <f t="shared" si="2"/>
        <v>355049061.98688501</v>
      </c>
      <c r="S57">
        <f t="shared" si="2"/>
        <v>469766364.16689605</v>
      </c>
      <c r="T57">
        <f t="shared" si="2"/>
        <v>621549133.71024883</v>
      </c>
      <c r="U57">
        <f t="shared" si="2"/>
        <v>822373322.32392418</v>
      </c>
    </row>
    <row r="58" spans="1:41">
      <c r="B58" s="11" t="s">
        <v>90</v>
      </c>
      <c r="D58" s="15">
        <f>(D57-C57)/C57</f>
        <v>6.9064335864737064E-2</v>
      </c>
      <c r="E58" s="15">
        <f t="shared" ref="E58:L58" si="3">(E57-D57)/D57</f>
        <v>0.26015279453156415</v>
      </c>
      <c r="F58" s="15">
        <f t="shared" si="3"/>
        <v>0.37013401403956603</v>
      </c>
      <c r="G58" s="15">
        <f t="shared" si="3"/>
        <v>0.14694923148579414</v>
      </c>
      <c r="H58" s="15">
        <f t="shared" si="3"/>
        <v>0.7042301184433164</v>
      </c>
      <c r="I58" s="15">
        <f t="shared" si="3"/>
        <v>0.53494837172359011</v>
      </c>
      <c r="J58" s="15">
        <f t="shared" si="3"/>
        <v>0.12486416558861578</v>
      </c>
      <c r="K58" s="15">
        <f t="shared" si="3"/>
        <v>0.13982427086208482</v>
      </c>
      <c r="L58" s="15">
        <f t="shared" si="3"/>
        <v>0.71984663505196245</v>
      </c>
      <c r="M58" s="15"/>
      <c r="N58" s="15">
        <f>AVERAGE(D58:L58)</f>
        <v>0.34111265973235905</v>
      </c>
    </row>
    <row r="59" spans="1:41">
      <c r="B59" s="11" t="s">
        <v>92</v>
      </c>
      <c r="C59" s="8">
        <f>D31</f>
        <v>7174000</v>
      </c>
      <c r="D59" s="8">
        <f>H31</f>
        <v>9612000</v>
      </c>
      <c r="E59" s="8">
        <f>L31</f>
        <v>9830000</v>
      </c>
      <c r="F59" s="8">
        <f>P31</f>
        <v>13657000</v>
      </c>
      <c r="G59" s="8">
        <f>T31</f>
        <v>15810000</v>
      </c>
      <c r="H59" s="8">
        <f>X31</f>
        <v>26881000</v>
      </c>
      <c r="I59" s="8">
        <f>AB31</f>
        <v>40632000</v>
      </c>
      <c r="J59" s="8">
        <f>AF31</f>
        <v>40488000</v>
      </c>
      <c r="K59" s="8">
        <f>AI31</f>
        <v>49555000</v>
      </c>
      <c r="L59" s="8">
        <f>AN31</f>
        <v>96013000</v>
      </c>
      <c r="M59">
        <f>(L59*N60)+L59</f>
        <v>130995778.03400099</v>
      </c>
      <c r="O59">
        <f>M59*(1+N60)</f>
        <v>178724692.10141602</v>
      </c>
      <c r="P59">
        <f t="shared" ref="P59:U59" si="4">O59*(1+$N$56)</f>
        <v>236471118.45751473</v>
      </c>
      <c r="Q59">
        <f t="shared" si="4"/>
        <v>312875569.72159934</v>
      </c>
      <c r="R59">
        <f t="shared" si="4"/>
        <v>413966503.67771167</v>
      </c>
      <c r="S59">
        <f t="shared" si="4"/>
        <v>547720188.9544605</v>
      </c>
      <c r="T59">
        <f t="shared" si="4"/>
        <v>724690047.92201507</v>
      </c>
      <c r="U59">
        <f t="shared" si="4"/>
        <v>958839341.96348858</v>
      </c>
    </row>
    <row r="60" spans="1:41">
      <c r="B60" s="11" t="s">
        <v>90</v>
      </c>
      <c r="D60" s="15">
        <f>(D59-C59)/C59</f>
        <v>0.33983830499024253</v>
      </c>
      <c r="E60" s="15">
        <f t="shared" ref="E60:L60" si="5">(E59-D59)/D59</f>
        <v>2.2679983354140659E-2</v>
      </c>
      <c r="F60" s="15">
        <f t="shared" si="5"/>
        <v>0.38931841302136316</v>
      </c>
      <c r="G60" s="15">
        <f t="shared" si="5"/>
        <v>0.15764809255326939</v>
      </c>
      <c r="H60" s="15">
        <f t="shared" si="5"/>
        <v>0.70025300442757743</v>
      </c>
      <c r="I60" s="15">
        <f t="shared" si="5"/>
        <v>0.51155090956437632</v>
      </c>
      <c r="J60" s="15">
        <f t="shared" si="5"/>
        <v>-3.5440047253396337E-3</v>
      </c>
      <c r="K60" s="15">
        <f t="shared" si="5"/>
        <v>0.22394289666073899</v>
      </c>
      <c r="L60" s="15">
        <f t="shared" si="5"/>
        <v>0.93750378367470488</v>
      </c>
      <c r="M60" s="15"/>
      <c r="N60" s="15">
        <f>AVERAGE(D60:L60)</f>
        <v>0.36435459816900828</v>
      </c>
    </row>
    <row r="61" spans="1:41">
      <c r="B61" s="11" t="s">
        <v>93</v>
      </c>
      <c r="C61" s="8">
        <f>E31</f>
        <v>7370000</v>
      </c>
      <c r="D61" s="8">
        <f>I31</f>
        <v>9841000</v>
      </c>
      <c r="E61" s="8">
        <f>M31</f>
        <v>11241000</v>
      </c>
      <c r="F61" s="8">
        <f>Q31</f>
        <v>13292000</v>
      </c>
      <c r="G61" s="8">
        <f>U31</f>
        <v>17315000</v>
      </c>
      <c r="H61" s="8">
        <f>Y31</f>
        <v>28791000</v>
      </c>
      <c r="I61" s="8">
        <f>AC31</f>
        <v>44187000</v>
      </c>
      <c r="J61" s="8">
        <f>AG31</f>
        <v>41182000</v>
      </c>
      <c r="K61" s="8">
        <f>AK31</f>
        <v>65728000</v>
      </c>
      <c r="M61">
        <f>(K61*N62)+K61</f>
        <v>87814411.49584268</v>
      </c>
      <c r="O61">
        <f>M61*(1+N62)</f>
        <v>117322463.27837735</v>
      </c>
      <c r="P61">
        <f t="shared" ref="P61:U61" si="6">O61*(1+$N$56)</f>
        <v>155229665.16504511</v>
      </c>
      <c r="Q61">
        <f t="shared" si="6"/>
        <v>205384785.43599573</v>
      </c>
      <c r="R61">
        <f t="shared" si="6"/>
        <v>271745159.30147624</v>
      </c>
      <c r="S61">
        <f t="shared" si="6"/>
        <v>359546747.56956244</v>
      </c>
      <c r="T61">
        <f t="shared" si="6"/>
        <v>475717263.99892628</v>
      </c>
      <c r="U61">
        <f t="shared" si="6"/>
        <v>629422785.20497513</v>
      </c>
    </row>
    <row r="62" spans="1:41">
      <c r="B62" s="11" t="s">
        <v>90</v>
      </c>
      <c r="D62" s="15">
        <f>(D61-C61)/C61</f>
        <v>0.33527815468113975</v>
      </c>
      <c r="E62" s="15">
        <f t="shared" ref="E62:K62" si="7">(E61-D61)/D61</f>
        <v>0.1422619652474342</v>
      </c>
      <c r="F62" s="15">
        <f t="shared" si="7"/>
        <v>0.18245707677252915</v>
      </c>
      <c r="G62" s="15">
        <f t="shared" si="7"/>
        <v>0.30266325609389105</v>
      </c>
      <c r="H62" s="15">
        <f t="shared" si="7"/>
        <v>0.66277793820386943</v>
      </c>
      <c r="I62" s="15">
        <f t="shared" si="7"/>
        <v>0.53475044284672291</v>
      </c>
      <c r="J62" s="15">
        <f t="shared" si="7"/>
        <v>-6.8006427229728203E-2</v>
      </c>
      <c r="K62" s="15">
        <f t="shared" si="7"/>
        <v>0.59603710358894668</v>
      </c>
      <c r="L62" s="15"/>
      <c r="M62" s="15"/>
      <c r="N62" s="15">
        <f>AVERAGE(D62:M62)</f>
        <v>0.33602743877560065</v>
      </c>
    </row>
    <row r="64" spans="1:41">
      <c r="A64" s="11" t="s">
        <v>94</v>
      </c>
      <c r="C64" s="8">
        <f>SUM(C55:C61)</f>
        <v>28814000</v>
      </c>
      <c r="D64" s="8">
        <f>D55+D57+D59+D61</f>
        <v>34022000</v>
      </c>
      <c r="E64" s="8">
        <f>E55+E57+E59+E61</f>
        <v>39883000</v>
      </c>
      <c r="F64" s="8">
        <f t="shared" ref="F64:U64" si="8">F55+F57+F59+F61</f>
        <v>51291000</v>
      </c>
      <c r="G64" s="8">
        <f t="shared" si="8"/>
        <v>61921000</v>
      </c>
      <c r="H64" s="8">
        <f t="shared" si="8"/>
        <v>104106000</v>
      </c>
      <c r="I64" s="8">
        <f t="shared" si="8"/>
        <v>154265000</v>
      </c>
      <c r="J64" s="8">
        <f t="shared" si="8"/>
        <v>170358000</v>
      </c>
      <c r="K64" s="8">
        <f t="shared" si="8"/>
        <v>209298000</v>
      </c>
      <c r="L64" s="8">
        <f t="shared" si="8"/>
        <v>258312000</v>
      </c>
      <c r="M64" s="8">
        <f t="shared" si="8"/>
        <v>435083367.65608054</v>
      </c>
      <c r="O64" s="8">
        <f t="shared" si="8"/>
        <v>584257299.43249893</v>
      </c>
      <c r="P64" s="8">
        <f t="shared" si="8"/>
        <v>773032396.58330059</v>
      </c>
      <c r="Q64" s="8">
        <f t="shared" si="8"/>
        <v>1022801232.8605256</v>
      </c>
      <c r="R64" s="8">
        <f t="shared" si="8"/>
        <v>1353271048.6193485</v>
      </c>
      <c r="S64" s="8">
        <f t="shared" si="8"/>
        <v>1790516546.3180881</v>
      </c>
      <c r="T64" s="8">
        <f t="shared" si="8"/>
        <v>2369037234.565588</v>
      </c>
      <c r="U64" s="8">
        <f t="shared" si="8"/>
        <v>3134479505.5365701</v>
      </c>
    </row>
    <row r="65" spans="1:19">
      <c r="M65" s="11"/>
    </row>
    <row r="66" spans="1:19">
      <c r="M66" s="8"/>
    </row>
    <row r="67" spans="1:19">
      <c r="B67" s="8">
        <v>2015</v>
      </c>
      <c r="C67" s="8">
        <v>2016</v>
      </c>
      <c r="D67" s="8">
        <v>2017</v>
      </c>
      <c r="E67" s="8">
        <v>2018</v>
      </c>
      <c r="F67" s="8">
        <v>2019</v>
      </c>
      <c r="G67" s="8">
        <v>2020</v>
      </c>
      <c r="H67" s="8">
        <v>2021</v>
      </c>
      <c r="I67" s="8">
        <v>2022</v>
      </c>
      <c r="J67" s="8">
        <v>2023</v>
      </c>
      <c r="K67" s="8">
        <v>2024</v>
      </c>
      <c r="L67" s="8">
        <v>2025</v>
      </c>
      <c r="M67" s="8">
        <v>2026</v>
      </c>
      <c r="N67" s="8">
        <v>2027</v>
      </c>
      <c r="O67" s="8">
        <v>2028</v>
      </c>
      <c r="P67" s="8">
        <v>2029</v>
      </c>
      <c r="Q67" s="8">
        <v>2030</v>
      </c>
      <c r="R67" s="8">
        <v>2031</v>
      </c>
      <c r="S67" s="8">
        <v>2032</v>
      </c>
    </row>
    <row r="68" spans="1:19">
      <c r="A68" t="s">
        <v>67</v>
      </c>
      <c r="B68">
        <v>28814000</v>
      </c>
      <c r="C68">
        <v>34022000</v>
      </c>
      <c r="D68">
        <v>39883000</v>
      </c>
      <c r="E68">
        <v>51291000</v>
      </c>
      <c r="F68">
        <v>61921000</v>
      </c>
      <c r="G68">
        <v>104106000</v>
      </c>
      <c r="H68">
        <v>154265000</v>
      </c>
      <c r="I68">
        <v>170358000</v>
      </c>
      <c r="J68">
        <v>209298000</v>
      </c>
      <c r="K68">
        <v>258312000</v>
      </c>
      <c r="L68" s="8">
        <v>435083367.65608054</v>
      </c>
      <c r="M68">
        <v>584257299.43249893</v>
      </c>
      <c r="N68">
        <v>773032396.58330059</v>
      </c>
      <c r="O68">
        <v>1022801232.8605256</v>
      </c>
      <c r="P68">
        <v>1353271048.6193485</v>
      </c>
      <c r="Q68">
        <v>1790516546.3180881</v>
      </c>
      <c r="R68">
        <v>2369037234.565588</v>
      </c>
      <c r="S68">
        <v>3134479505.5365701</v>
      </c>
    </row>
    <row r="69" spans="1:19">
      <c r="A69" t="s">
        <v>95</v>
      </c>
      <c r="B69">
        <v>4681507</v>
      </c>
      <c r="C69">
        <v>5010000</v>
      </c>
      <c r="D69">
        <v>6910000</v>
      </c>
      <c r="E69">
        <v>9714000</v>
      </c>
      <c r="F69">
        <v>11716000</v>
      </c>
      <c r="G69">
        <v>10918000</v>
      </c>
      <c r="H69">
        <v>16675000</v>
      </c>
      <c r="I69">
        <v>26914000</v>
      </c>
      <c r="J69">
        <v>26974000</v>
      </c>
      <c r="K69">
        <v>60922000</v>
      </c>
      <c r="L69">
        <v>69494283.471107438</v>
      </c>
      <c r="M69">
        <v>93321292.895114273</v>
      </c>
      <c r="N69">
        <v>123473652.39430258</v>
      </c>
      <c r="O69">
        <v>163368319.94734648</v>
      </c>
      <c r="P69">
        <v>216153061.3607254</v>
      </c>
      <c r="Q69">
        <v>285992693.99766147</v>
      </c>
      <c r="R69">
        <v>378397698.85813648</v>
      </c>
      <c r="S69">
        <v>500659008.10145766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columnSort="1" ref="B11:AN51">
    <sortCondition ref="B11:AN11"/>
  </sortState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4AB-961A-4619-8A5B-0673B8A916C1}">
  <dimension ref="A1:C39"/>
  <sheetViews>
    <sheetView topLeftCell="A7" workbookViewId="0">
      <selection activeCell="P21" sqref="P21"/>
    </sheetView>
  </sheetViews>
  <sheetFormatPr defaultRowHeight="12.75"/>
  <cols>
    <col min="1" max="2" width="13.42578125" bestFit="1" customWidth="1"/>
  </cols>
  <sheetData>
    <row r="1" spans="1:3" ht="15.75">
      <c r="A1" s="31">
        <v>42008</v>
      </c>
      <c r="B1" s="30">
        <v>0.484522074460983</v>
      </c>
      <c r="C1" s="12">
        <v>7291000</v>
      </c>
    </row>
    <row r="2" spans="1:3" ht="15.75">
      <c r="A2" s="31">
        <v>42011</v>
      </c>
      <c r="B2" s="30">
        <v>0.59665578603744496</v>
      </c>
      <c r="C2" s="12">
        <v>6979000</v>
      </c>
    </row>
    <row r="3" spans="1:3" ht="15.75">
      <c r="A3" s="31">
        <v>42014</v>
      </c>
      <c r="B3" s="30">
        <v>0.80115711688995295</v>
      </c>
      <c r="C3" s="12">
        <v>7174000</v>
      </c>
    </row>
    <row r="4" spans="1:3" ht="15.75">
      <c r="A4" s="31">
        <v>42370</v>
      </c>
      <c r="B4" s="30">
        <v>0.86934524774551303</v>
      </c>
      <c r="C4" s="12">
        <v>7370000</v>
      </c>
    </row>
    <row r="5" spans="1:3" ht="15.75">
      <c r="A5" s="31">
        <v>42373</v>
      </c>
      <c r="B5" s="30">
        <v>1.1511875391006401</v>
      </c>
      <c r="C5" s="12">
        <v>7108000</v>
      </c>
    </row>
    <row r="6" spans="1:3" ht="15.75">
      <c r="A6" s="31">
        <v>42376</v>
      </c>
      <c r="B6" s="30">
        <v>1.68228483200073</v>
      </c>
      <c r="C6" s="12">
        <v>7461000</v>
      </c>
    </row>
    <row r="7" spans="1:3" ht="15.75">
      <c r="A7" s="31">
        <v>42379</v>
      </c>
      <c r="B7" s="30">
        <v>2.6254808902740399</v>
      </c>
      <c r="C7" s="12">
        <v>9612000</v>
      </c>
    </row>
    <row r="8" spans="1:3" ht="15.75">
      <c r="A8" s="31">
        <v>42736</v>
      </c>
      <c r="B8" s="30">
        <v>2.68336009979248</v>
      </c>
      <c r="C8" s="12">
        <v>9841000</v>
      </c>
    </row>
    <row r="9" spans="1:3" ht="15.75">
      <c r="A9" s="31">
        <v>42739</v>
      </c>
      <c r="B9" s="30">
        <v>3.5655570030212398</v>
      </c>
      <c r="C9" s="12">
        <v>9410000</v>
      </c>
    </row>
    <row r="10" spans="1:3" ht="15.75">
      <c r="A10" s="31">
        <v>42742</v>
      </c>
      <c r="B10" s="30">
        <v>4.41398811</v>
      </c>
      <c r="C10" s="12">
        <v>9402000</v>
      </c>
    </row>
    <row r="11" spans="1:3" ht="15.75">
      <c r="A11" s="31">
        <v>42745</v>
      </c>
      <c r="B11" s="30">
        <v>4.7818913459777797</v>
      </c>
      <c r="C11" s="12">
        <v>9830000</v>
      </c>
    </row>
    <row r="12" spans="1:3" ht="15.75">
      <c r="A12" s="31">
        <v>43101</v>
      </c>
      <c r="B12" s="30">
        <v>5.7271699905395499</v>
      </c>
      <c r="C12" s="12">
        <v>11241000</v>
      </c>
    </row>
    <row r="13" spans="1:3" ht="15.75">
      <c r="A13" s="31">
        <v>43104</v>
      </c>
      <c r="B13" s="30">
        <v>5.8621253967285103</v>
      </c>
      <c r="C13" s="12">
        <v>11460000</v>
      </c>
    </row>
    <row r="14" spans="1:3" ht="15.75">
      <c r="A14" s="31">
        <v>43107</v>
      </c>
      <c r="B14" s="30">
        <v>6.9581809043884197</v>
      </c>
      <c r="C14" s="12">
        <v>12882000</v>
      </c>
    </row>
    <row r="15" spans="1:3" ht="15.75">
      <c r="A15" s="31">
        <v>43110</v>
      </c>
      <c r="B15" s="30">
        <v>3.3073279900000001</v>
      </c>
      <c r="C15" s="12">
        <v>13657000</v>
      </c>
    </row>
    <row r="16" spans="1:3" ht="15.75">
      <c r="A16" s="31">
        <v>43466</v>
      </c>
      <c r="B16" s="30">
        <v>4.4528684616088796</v>
      </c>
      <c r="C16" s="12">
        <v>13292000</v>
      </c>
    </row>
    <row r="17" spans="1:3" ht="15.75">
      <c r="A17" s="31">
        <v>43469</v>
      </c>
      <c r="B17" s="30">
        <v>4.0769014358520499</v>
      </c>
      <c r="C17" s="12">
        <v>14021000</v>
      </c>
    </row>
    <row r="18" spans="1:3" ht="15.75">
      <c r="A18" s="31">
        <v>43472</v>
      </c>
      <c r="B18" s="30">
        <v>4.3261046409606898</v>
      </c>
      <c r="C18" s="12">
        <v>14775000</v>
      </c>
    </row>
    <row r="19" spans="1:3" ht="15.75">
      <c r="A19" s="31">
        <v>43475</v>
      </c>
      <c r="B19" s="30">
        <v>5.8536229133605904</v>
      </c>
      <c r="C19" s="12">
        <v>15810000</v>
      </c>
    </row>
    <row r="20" spans="1:3" ht="15.75">
      <c r="A20" s="31">
        <v>43831</v>
      </c>
      <c r="B20" s="30">
        <v>6.5624899864196697</v>
      </c>
      <c r="C20" s="12">
        <v>17315000</v>
      </c>
    </row>
    <row r="21" spans="1:3" ht="15.75">
      <c r="A21" s="31">
        <v>43834</v>
      </c>
      <c r="B21" s="30">
        <v>9.4637537002563406</v>
      </c>
      <c r="C21" s="12">
        <v>23254000</v>
      </c>
    </row>
    <row r="22" spans="1:3" ht="15.75">
      <c r="A22" s="31">
        <v>43837</v>
      </c>
      <c r="B22" s="30">
        <v>13.488223100000001</v>
      </c>
      <c r="C22" s="12">
        <v>25180000</v>
      </c>
    </row>
    <row r="23" spans="1:3" ht="15.75">
      <c r="A23" s="31">
        <v>43840</v>
      </c>
      <c r="B23" s="30">
        <v>13.018104553222599</v>
      </c>
      <c r="C23" s="12">
        <v>26881000</v>
      </c>
    </row>
    <row r="24" spans="1:3" ht="15.75">
      <c r="A24" s="31">
        <v>44197</v>
      </c>
      <c r="B24" s="30">
        <v>13.314459800720201</v>
      </c>
      <c r="C24" s="12">
        <v>28791000</v>
      </c>
    </row>
    <row r="25" spans="1:3" ht="15.75">
      <c r="A25" s="31">
        <v>44200</v>
      </c>
      <c r="B25" s="30">
        <v>19.958751678466701</v>
      </c>
      <c r="C25" s="12">
        <v>30796000</v>
      </c>
    </row>
    <row r="26" spans="1:3" ht="15.75">
      <c r="A26" s="31">
        <v>44203</v>
      </c>
      <c r="B26" s="30">
        <v>20.6754245758056</v>
      </c>
      <c r="C26" s="12">
        <v>38650000</v>
      </c>
    </row>
    <row r="27" spans="1:3" ht="15.75">
      <c r="A27" s="31">
        <v>44206</v>
      </c>
      <c r="B27" s="30">
        <v>29.3585700988769</v>
      </c>
      <c r="C27" s="12">
        <v>40632000</v>
      </c>
    </row>
    <row r="28" spans="1:3" ht="15.75">
      <c r="A28" s="31">
        <v>44562</v>
      </c>
      <c r="B28" s="30">
        <v>27.240694046020501</v>
      </c>
      <c r="C28" s="12">
        <v>44187000</v>
      </c>
    </row>
    <row r="29" spans="1:3" ht="15.75">
      <c r="A29" s="31">
        <v>44565</v>
      </c>
      <c r="B29" s="30">
        <v>15.1364088058471</v>
      </c>
      <c r="C29" s="12">
        <v>45212000</v>
      </c>
    </row>
    <row r="30" spans="1:3" ht="15.75">
      <c r="A30" s="31">
        <v>44568</v>
      </c>
      <c r="B30" s="30">
        <v>12.123472213745099</v>
      </c>
      <c r="C30" s="12">
        <v>43476000</v>
      </c>
    </row>
    <row r="31" spans="1:3" ht="15.75">
      <c r="A31" s="31">
        <v>44571</v>
      </c>
      <c r="B31" s="30">
        <v>14.599641799926699</v>
      </c>
      <c r="C31" s="12">
        <v>40488000</v>
      </c>
    </row>
    <row r="32" spans="1:3" ht="15.75">
      <c r="A32" s="31">
        <v>44927</v>
      </c>
      <c r="B32" s="30">
        <v>27.756813049316399</v>
      </c>
      <c r="C32" s="12">
        <v>41182000</v>
      </c>
    </row>
    <row r="33" spans="1:3" ht="15.75">
      <c r="A33" s="31">
        <v>44930</v>
      </c>
      <c r="B33" s="30">
        <v>42.278430899999996</v>
      </c>
      <c r="C33" s="12">
        <v>44460000</v>
      </c>
    </row>
    <row r="34" spans="1:3" ht="15.75">
      <c r="A34" s="31">
        <v>44933</v>
      </c>
      <c r="B34" s="30">
        <v>43.4792671203613</v>
      </c>
      <c r="C34" s="12">
        <v>49555000</v>
      </c>
    </row>
    <row r="35" spans="1:3" ht="15.75">
      <c r="A35" s="31">
        <v>44936</v>
      </c>
      <c r="B35" s="30">
        <v>49.503612518310497</v>
      </c>
      <c r="C35" s="12">
        <v>54148000</v>
      </c>
    </row>
    <row r="36" spans="1:3" ht="15.75">
      <c r="A36" s="31">
        <v>45292</v>
      </c>
      <c r="B36" s="30">
        <v>90.330383300781193</v>
      </c>
      <c r="C36" s="12">
        <v>65728000</v>
      </c>
    </row>
    <row r="37" spans="1:3" ht="15.75">
      <c r="A37" s="31">
        <v>45295</v>
      </c>
      <c r="B37" s="30">
        <v>123.510772705078</v>
      </c>
      <c r="C37" s="12">
        <v>77072000</v>
      </c>
    </row>
    <row r="38" spans="1:3" ht="15.75">
      <c r="A38" s="31">
        <v>45298</v>
      </c>
      <c r="B38" s="30">
        <v>121.421249389648</v>
      </c>
      <c r="C38" s="12">
        <v>85227000</v>
      </c>
    </row>
    <row r="39" spans="1:3" ht="15.75">
      <c r="A39" s="31">
        <v>45301</v>
      </c>
      <c r="B39" s="30">
        <v>134.28074645996</v>
      </c>
      <c r="C39" s="12">
        <v>96013000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1B15-569D-E848-9F5C-06EF5B44ADD5}">
  <dimension ref="A4:AQ96"/>
  <sheetViews>
    <sheetView topLeftCell="A3" workbookViewId="0">
      <selection activeCell="K17" sqref="K17"/>
    </sheetView>
  </sheetViews>
  <sheetFormatPr defaultColWidth="8.85546875" defaultRowHeight="12.95"/>
  <cols>
    <col min="1" max="1" width="32.7109375" customWidth="1"/>
    <col min="2" max="2" width="12.85546875" customWidth="1"/>
    <col min="3" max="3" width="15" customWidth="1"/>
    <col min="4" max="191" width="12" customWidth="1"/>
  </cols>
  <sheetData>
    <row r="4" spans="1:19">
      <c r="A4" s="1" t="s">
        <v>0</v>
      </c>
    </row>
    <row r="5" spans="1:19" ht="20.100000000000001">
      <c r="A5" s="2" t="s">
        <v>1</v>
      </c>
    </row>
    <row r="7" spans="1:19" ht="27.95">
      <c r="A7" s="3" t="s">
        <v>2</v>
      </c>
    </row>
    <row r="10" spans="1:19" ht="27.95">
      <c r="A10" s="4" t="s">
        <v>96</v>
      </c>
    </row>
    <row r="11" spans="1:19" ht="17.100000000000001" customHeight="1">
      <c r="A11" s="5" t="s">
        <v>4</v>
      </c>
      <c r="B11" s="6">
        <v>2015</v>
      </c>
      <c r="C11" s="6">
        <v>2016</v>
      </c>
      <c r="D11" s="6">
        <v>2017</v>
      </c>
      <c r="E11" s="6">
        <v>2018</v>
      </c>
      <c r="F11" s="6">
        <v>2019</v>
      </c>
      <c r="G11" s="6">
        <v>2020</v>
      </c>
      <c r="H11" s="6">
        <v>2021</v>
      </c>
      <c r="I11" s="6">
        <v>2022</v>
      </c>
      <c r="J11" s="6">
        <v>2023</v>
      </c>
      <c r="K11" s="6">
        <v>2024</v>
      </c>
      <c r="L11" s="5">
        <v>2025</v>
      </c>
      <c r="M11" s="6">
        <v>2026</v>
      </c>
      <c r="N11" s="6">
        <v>2027</v>
      </c>
      <c r="O11" s="6">
        <v>2028</v>
      </c>
      <c r="P11" s="6">
        <v>2029</v>
      </c>
      <c r="Q11" s="6">
        <v>2030</v>
      </c>
      <c r="R11" s="6">
        <v>2031</v>
      </c>
      <c r="S11" s="6">
        <v>2032</v>
      </c>
    </row>
    <row r="12" spans="1:19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5"/>
    </row>
    <row r="13" spans="1:19">
      <c r="A13" s="5" t="s">
        <v>97</v>
      </c>
      <c r="B13" s="6"/>
      <c r="C13" s="17">
        <f>(C20-B20)/B20</f>
        <v>7.0168217200145169E-2</v>
      </c>
      <c r="D13" s="17">
        <f t="shared" ref="D13:L13" si="0">(D20-C20)/C20</f>
        <v>0.37924151696606784</v>
      </c>
      <c r="E13" s="17">
        <f t="shared" si="0"/>
        <v>0.4057887120115774</v>
      </c>
      <c r="F13" s="17">
        <f t="shared" si="0"/>
        <v>0.20609429689108502</v>
      </c>
      <c r="G13" s="17">
        <f t="shared" si="0"/>
        <v>-6.8111983612154314E-2</v>
      </c>
      <c r="H13" s="17">
        <f t="shared" si="0"/>
        <v>0.52729437625938813</v>
      </c>
      <c r="I13" s="17">
        <f t="shared" si="0"/>
        <v>0.61403298350824587</v>
      </c>
      <c r="J13" s="17">
        <f t="shared" si="0"/>
        <v>2.2293230289068887E-3</v>
      </c>
      <c r="K13" s="17">
        <f t="shared" si="0"/>
        <v>1.2585452658115222</v>
      </c>
      <c r="L13" s="17">
        <f t="shared" si="0"/>
        <v>0.14070916042000325</v>
      </c>
      <c r="M13" s="17">
        <f t="shared" ref="M13" si="1">(M20-L20)/L20</f>
        <v>0.3428628692015081</v>
      </c>
      <c r="N13" s="17">
        <f t="shared" ref="N13" si="2">(N20-M20)/M20</f>
        <v>0.32310267639644857</v>
      </c>
      <c r="O13" s="17">
        <f t="shared" ref="O13" si="3">(O20-N20)/N20</f>
        <v>0.32310267639644841</v>
      </c>
      <c r="P13" s="17">
        <f t="shared" ref="P13" si="4">(P20-O20)/O20</f>
        <v>0.32310267639644835</v>
      </c>
      <c r="Q13" s="17">
        <f t="shared" ref="Q13" si="5">(Q20-P20)/P20</f>
        <v>0.32310267639644819</v>
      </c>
      <c r="R13" s="17">
        <f t="shared" ref="R13" si="6">(R20-Q20)/Q20</f>
        <v>0.32310267639644874</v>
      </c>
      <c r="S13" s="17">
        <f t="shared" ref="S13" si="7">(S20-R20)/R20</f>
        <v>0.32310267639644835</v>
      </c>
    </row>
    <row r="14" spans="1:19">
      <c r="A14" s="5" t="s">
        <v>98</v>
      </c>
      <c r="B14" s="17">
        <f>B21/B20</f>
        <v>0.44473499665812738</v>
      </c>
      <c r="C14" s="17">
        <f t="shared" ref="C14:K14" si="8">C21/C20</f>
        <v>0.43892215568862275</v>
      </c>
      <c r="D14" s="17">
        <f t="shared" si="8"/>
        <v>0.41201157742402317</v>
      </c>
      <c r="E14" s="17">
        <f t="shared" si="8"/>
        <v>0.40065884290714432</v>
      </c>
      <c r="F14" s="17">
        <f t="shared" si="8"/>
        <v>0.38793103448275862</v>
      </c>
      <c r="G14" s="17">
        <f t="shared" si="8"/>
        <v>0.38010624656530501</v>
      </c>
      <c r="H14" s="17">
        <f t="shared" si="8"/>
        <v>0.37655172413793103</v>
      </c>
      <c r="I14" s="17">
        <f t="shared" si="8"/>
        <v>0.35070966783086871</v>
      </c>
      <c r="J14" s="17">
        <f t="shared" si="8"/>
        <v>0.43071105509008673</v>
      </c>
      <c r="K14" s="17">
        <f t="shared" si="8"/>
        <v>0.27282426709563046</v>
      </c>
      <c r="L14" s="26">
        <f>AVERAGE($B$14:K14)</f>
        <v>0.38951615678804979</v>
      </c>
      <c r="M14" s="26">
        <f>AVERAGE($B$14:L14)</f>
        <v>0.38951615678804979</v>
      </c>
      <c r="N14" s="26">
        <f>AVERAGE($B$14:M14)</f>
        <v>0.38951615678804979</v>
      </c>
      <c r="O14" s="26">
        <f>AVERAGE($B$14:N14)</f>
        <v>0.38951615678804974</v>
      </c>
      <c r="P14" s="26">
        <f>AVERAGE($B$14:O14)</f>
        <v>0.38951615678804974</v>
      </c>
      <c r="Q14" s="26">
        <f>AVERAGE($B$14:P14)</f>
        <v>0.38951615678804974</v>
      </c>
      <c r="R14" s="26">
        <f>AVERAGE($B$14:Q14)</f>
        <v>0.38951615678804974</v>
      </c>
      <c r="S14" s="26">
        <f>AVERAGE($B$14:R14)</f>
        <v>0.38951615678804974</v>
      </c>
    </row>
    <row r="15" spans="1:19">
      <c r="A15" s="5" t="str">
        <f>A23</f>
        <v>Selling General &amp; Admin</v>
      </c>
      <c r="B15" s="17">
        <f>B23/B20</f>
        <v>0.10269406838438989</v>
      </c>
      <c r="C15" s="17">
        <f t="shared" ref="C15:K15" si="9">C23/C20</f>
        <v>0.12015968063872255</v>
      </c>
      <c r="D15" s="17">
        <f t="shared" si="9"/>
        <v>9.5947901591895798E-2</v>
      </c>
      <c r="E15" s="17">
        <f t="shared" si="9"/>
        <v>8.3899526456660489E-2</v>
      </c>
      <c r="F15" s="17">
        <f t="shared" si="9"/>
        <v>8.4585182656196647E-2</v>
      </c>
      <c r="G15" s="17">
        <f t="shared" si="9"/>
        <v>0.10010991023997069</v>
      </c>
      <c r="H15" s="17">
        <f t="shared" si="9"/>
        <v>0.11634182908545727</v>
      </c>
      <c r="I15" s="17">
        <f t="shared" si="9"/>
        <v>8.0478561343538674E-2</v>
      </c>
      <c r="J15" s="17">
        <f t="shared" si="9"/>
        <v>9.0457477570994288E-2</v>
      </c>
      <c r="K15" s="17">
        <f t="shared" si="9"/>
        <v>4.3563901382095135E-2</v>
      </c>
      <c r="L15" s="26">
        <f>AVERAGE($B$15:K15)</f>
        <v>9.1823803934992149E-2</v>
      </c>
      <c r="M15" s="26">
        <f>AVERAGE($B$15:L15)</f>
        <v>9.1823803934992163E-2</v>
      </c>
      <c r="N15" s="26">
        <f>AVERAGE($B$15:M15)</f>
        <v>9.1823803934992163E-2</v>
      </c>
      <c r="O15" s="26">
        <f>AVERAGE($B$15:N15)</f>
        <v>9.1823803934992149E-2</v>
      </c>
      <c r="P15" s="26">
        <f>AVERAGE($B$15:O15)</f>
        <v>9.1823803934992149E-2</v>
      </c>
      <c r="Q15" s="26">
        <f>AVERAGE($B$15:P15)</f>
        <v>9.1823803934992149E-2</v>
      </c>
      <c r="R15" s="26">
        <f>AVERAGE($B$15:Q15)</f>
        <v>9.1823803934992149E-2</v>
      </c>
      <c r="S15" s="26">
        <f>AVERAGE($B$15:R15)</f>
        <v>9.1823803934992149E-2</v>
      </c>
    </row>
    <row r="16" spans="1:19">
      <c r="A16" s="5" t="str">
        <f>A24</f>
        <v>Research &amp; Development</v>
      </c>
      <c r="B16" s="17">
        <f>B24/B20</f>
        <v>0.29044600381885577</v>
      </c>
      <c r="C16" s="17">
        <f t="shared" ref="C16:K16" si="10">C24/C20</f>
        <v>0.26566866267465072</v>
      </c>
      <c r="D16" s="17">
        <f t="shared" si="10"/>
        <v>0.21172214182344429</v>
      </c>
      <c r="E16" s="17">
        <f t="shared" si="10"/>
        <v>0.18499073502161828</v>
      </c>
      <c r="F16" s="17">
        <f t="shared" si="10"/>
        <v>0.20279959030385797</v>
      </c>
      <c r="G16" s="17">
        <f t="shared" si="10"/>
        <v>0.25911339073090311</v>
      </c>
      <c r="H16" s="17">
        <f t="shared" si="10"/>
        <v>0.2353223388305847</v>
      </c>
      <c r="I16" s="17">
        <f t="shared" si="10"/>
        <v>0.19573456193802483</v>
      </c>
      <c r="J16" s="17">
        <f t="shared" si="10"/>
        <v>0.27207681471046191</v>
      </c>
      <c r="K16" s="17">
        <f t="shared" si="10"/>
        <v>0.14239519385443683</v>
      </c>
      <c r="L16" s="26">
        <f>AVERAGE($B$16:K16)</f>
        <v>0.22602694337068385</v>
      </c>
      <c r="M16" s="26">
        <f>AVERAGE($B$16:L16)</f>
        <v>0.22602694337068385</v>
      </c>
      <c r="N16" s="26">
        <f>AVERAGE($B$16:M16)</f>
        <v>0.22602694337068385</v>
      </c>
      <c r="O16" s="26">
        <f>AVERAGE($B$16:N16)</f>
        <v>0.22602694337068385</v>
      </c>
      <c r="P16" s="26">
        <f>AVERAGE($B$16:O16)</f>
        <v>0.22602694337068385</v>
      </c>
      <c r="Q16" s="26">
        <f>AVERAGE($B$16:P16)</f>
        <v>0.22602694337068385</v>
      </c>
      <c r="R16" s="26">
        <f>AVERAGE($B$16:Q16)</f>
        <v>0.22602694337068385</v>
      </c>
      <c r="S16" s="26">
        <f>AVERAGE($B$16:R16)</f>
        <v>0.22602694337068385</v>
      </c>
    </row>
    <row r="17" spans="1:43">
      <c r="A17" s="5" t="str">
        <f>A27</f>
        <v>Interest Income</v>
      </c>
      <c r="B17" s="17">
        <f>B27/B20</f>
        <v>-3.8541008269345747E-3</v>
      </c>
      <c r="C17" s="17">
        <f t="shared" ref="C17:K17" si="11">C27/C20</f>
        <v>-1.5968063872255488E-3</v>
      </c>
      <c r="D17" s="17">
        <f t="shared" si="11"/>
        <v>-5.7887120115774238E-4</v>
      </c>
      <c r="E17" s="17">
        <f t="shared" si="11"/>
        <v>8.2355363393040967E-4</v>
      </c>
      <c r="F17" s="17">
        <f t="shared" si="11"/>
        <v>6.6575623079549338E-3</v>
      </c>
      <c r="G17" s="17">
        <f t="shared" si="11"/>
        <v>1.1540575196922514E-2</v>
      </c>
      <c r="H17" s="17">
        <f t="shared" si="11"/>
        <v>-7.6161919040479758E-3</v>
      </c>
      <c r="I17" s="17">
        <f t="shared" si="11"/>
        <v>-7.6911644497287658E-3</v>
      </c>
      <c r="J17" s="17">
        <f t="shared" si="11"/>
        <v>1.8536368354711945E-4</v>
      </c>
      <c r="K17" s="17">
        <f t="shared" si="11"/>
        <v>9.996388825054988E-3</v>
      </c>
      <c r="L17" s="26">
        <f>AVERAGE($B$17:K17)</f>
        <v>7.8663088783153569E-4</v>
      </c>
      <c r="M17" s="26">
        <f>AVERAGE($B$17:L17)</f>
        <v>7.8663088783153569E-4</v>
      </c>
      <c r="N17" s="26">
        <f>AVERAGE($B$17:M17)</f>
        <v>7.8663088783153569E-4</v>
      </c>
      <c r="O17" s="26">
        <f>AVERAGE($B$17:N17)</f>
        <v>7.8663088783153569E-4</v>
      </c>
      <c r="P17" s="26">
        <f>AVERAGE($B$17:O17)</f>
        <v>7.8663088783153569E-4</v>
      </c>
      <c r="Q17" s="26">
        <f>AVERAGE($B$17:P17)</f>
        <v>7.8663088783153569E-4</v>
      </c>
      <c r="R17" s="26">
        <f>AVERAGE($B$17:Q17)</f>
        <v>7.8663088783153569E-4</v>
      </c>
      <c r="S17" s="26">
        <f>AVERAGE($B$17:R17)</f>
        <v>7.8663088783153569E-4</v>
      </c>
    </row>
    <row r="18" spans="1:43">
      <c r="A18" s="5" t="str">
        <f>A28</f>
        <v>Other Non-Operating Income</v>
      </c>
      <c r="B18" s="17">
        <f>B28/B20</f>
        <v>2.966993320740522E-3</v>
      </c>
      <c r="C18" s="17">
        <f t="shared" ref="C18:K18" si="12">C28/C20</f>
        <v>7.9840319361277441E-4</v>
      </c>
      <c r="D18" s="17">
        <f t="shared" si="12"/>
        <v>-3.6179450072358899E-3</v>
      </c>
      <c r="E18" s="17">
        <f t="shared" si="12"/>
        <v>-2.2647724933086266E-3</v>
      </c>
      <c r="F18" s="17">
        <f t="shared" si="12"/>
        <v>1.1949470809149881E-3</v>
      </c>
      <c r="G18" s="17">
        <f t="shared" si="12"/>
        <v>-1.8318373328448433E-4</v>
      </c>
      <c r="H18" s="17">
        <f t="shared" si="12"/>
        <v>2.39880059970015E-4</v>
      </c>
      <c r="I18" s="17">
        <f t="shared" si="12"/>
        <v>3.9756260682172846E-3</v>
      </c>
      <c r="J18" s="17">
        <f t="shared" si="12"/>
        <v>-1.7794913620523467E-3</v>
      </c>
      <c r="K18" s="17">
        <f t="shared" si="12"/>
        <v>3.8902202816716459E-3</v>
      </c>
      <c r="L18" s="17">
        <f>AVERAGE($B$18:K18)</f>
        <v>5.2206774092458815E-4</v>
      </c>
      <c r="M18" s="17">
        <f>AVERAGE($B$18:L18)</f>
        <v>5.2206774092458826E-4</v>
      </c>
      <c r="N18" s="17">
        <f>AVERAGE($B$18:M18)</f>
        <v>5.2206774092458826E-4</v>
      </c>
      <c r="O18" s="17">
        <f>AVERAGE($B$18:N18)</f>
        <v>5.2206774092458826E-4</v>
      </c>
      <c r="P18" s="17">
        <f>AVERAGE($B$18:O18)</f>
        <v>5.2206774092458826E-4</v>
      </c>
      <c r="Q18" s="17">
        <f>AVERAGE($B$18:P18)</f>
        <v>5.2206774092458826E-4</v>
      </c>
      <c r="R18" s="17">
        <f>AVERAGE($B$18:Q18)</f>
        <v>5.2206774092458826E-4</v>
      </c>
      <c r="S18" s="17">
        <f>AVERAGE($B$18:R18)</f>
        <v>5.2206774092458826E-4</v>
      </c>
    </row>
    <row r="19" spans="1:43" ht="14.1">
      <c r="A19" s="5" t="s">
        <v>99</v>
      </c>
      <c r="B19" s="6" t="s">
        <v>100</v>
      </c>
      <c r="C19" s="6" t="s">
        <v>100</v>
      </c>
      <c r="D19" s="6" t="s">
        <v>100</v>
      </c>
      <c r="E19" s="6" t="s">
        <v>100</v>
      </c>
      <c r="F19" s="6" t="s">
        <v>100</v>
      </c>
      <c r="G19" s="6" t="s">
        <v>100</v>
      </c>
      <c r="H19" s="6" t="s">
        <v>100</v>
      </c>
      <c r="I19" s="6" t="s">
        <v>100</v>
      </c>
      <c r="J19" s="6" t="s">
        <v>100</v>
      </c>
      <c r="K19" s="6" t="s">
        <v>100</v>
      </c>
      <c r="L19" s="5"/>
    </row>
    <row r="20" spans="1:43">
      <c r="A20" s="10" t="s">
        <v>95</v>
      </c>
      <c r="B20" s="12">
        <v>4681507</v>
      </c>
      <c r="C20" s="12">
        <v>5010000</v>
      </c>
      <c r="D20" s="12">
        <v>6910000</v>
      </c>
      <c r="E20" s="12">
        <v>9714000</v>
      </c>
      <c r="F20" s="12">
        <v>11716000</v>
      </c>
      <c r="G20" s="12">
        <v>10918000</v>
      </c>
      <c r="H20" s="12">
        <v>16675000</v>
      </c>
      <c r="I20" s="12">
        <v>26914000</v>
      </c>
      <c r="J20" s="12">
        <v>26974000</v>
      </c>
      <c r="K20" s="12">
        <v>60922000</v>
      </c>
      <c r="L20" s="10">
        <f>B51*Balancesheet_projection!M64</f>
        <v>69494283.471107438</v>
      </c>
      <c r="M20" s="13">
        <f>$B$51*Balancesheet_projection!O64</f>
        <v>93321292.895114273</v>
      </c>
      <c r="N20" s="13">
        <f>$B$51*Balancesheet_projection!P64</f>
        <v>123473652.39430258</v>
      </c>
      <c r="O20" s="13">
        <f>$B$51*Balancesheet_projection!Q64</f>
        <v>163368319.94734648</v>
      </c>
      <c r="P20" s="13">
        <f>$B$51*Balancesheet_projection!R64</f>
        <v>216153061.3607254</v>
      </c>
      <c r="Q20" s="13">
        <f>$B$51*Balancesheet_projection!S64</f>
        <v>285992693.99766147</v>
      </c>
      <c r="R20" s="13">
        <f>$B$51*Balancesheet_projection!T64</f>
        <v>378397698.85813648</v>
      </c>
      <c r="S20" s="13">
        <f>$B$51*Balancesheet_projection!U64</f>
        <v>500659008.10145766</v>
      </c>
    </row>
    <row r="21" spans="1:43">
      <c r="A21" s="7" t="s">
        <v>101</v>
      </c>
      <c r="B21" s="8">
        <v>2082030</v>
      </c>
      <c r="C21" s="8">
        <v>2199000</v>
      </c>
      <c r="D21" s="8">
        <v>2847000</v>
      </c>
      <c r="E21" s="8">
        <v>3892000</v>
      </c>
      <c r="F21" s="8">
        <v>4545000</v>
      </c>
      <c r="G21" s="8">
        <v>4150000</v>
      </c>
      <c r="H21" s="8">
        <v>6279000</v>
      </c>
      <c r="I21" s="8">
        <v>9439000</v>
      </c>
      <c r="J21" s="8">
        <v>11618000</v>
      </c>
      <c r="K21" s="8">
        <v>16621000</v>
      </c>
      <c r="L21" s="7">
        <f t="shared" ref="L21:S21" si="13">L20*L14</f>
        <v>27069146.216405064</v>
      </c>
      <c r="M21" s="7">
        <f t="shared" si="13"/>
        <v>36350151.354996845</v>
      </c>
      <c r="N21" s="7">
        <f t="shared" si="13"/>
        <v>48094982.545212321</v>
      </c>
      <c r="O21" s="7">
        <f t="shared" si="13"/>
        <v>63634600.126810886</v>
      </c>
      <c r="P21" s="7">
        <f t="shared" si="13"/>
        <v>84195109.739201248</v>
      </c>
      <c r="Q21" s="7">
        <f t="shared" si="13"/>
        <v>111398775.03542984</v>
      </c>
      <c r="R21" s="7">
        <f t="shared" si="13"/>
        <v>147392017.39666313</v>
      </c>
      <c r="S21" s="7">
        <f t="shared" si="13"/>
        <v>195014772.69699684</v>
      </c>
    </row>
    <row r="22" spans="1:43">
      <c r="A22" s="10" t="s">
        <v>102</v>
      </c>
      <c r="B22" s="8">
        <v>2599477</v>
      </c>
      <c r="C22" s="8">
        <v>2811000</v>
      </c>
      <c r="D22" s="8">
        <v>4063000</v>
      </c>
      <c r="E22" s="8">
        <v>5822000</v>
      </c>
      <c r="F22" s="8">
        <v>7171000</v>
      </c>
      <c r="G22" s="8">
        <v>6768000</v>
      </c>
      <c r="H22" s="8">
        <v>10396000</v>
      </c>
      <c r="I22" s="8">
        <v>17475000</v>
      </c>
      <c r="J22" s="8">
        <v>15356000</v>
      </c>
      <c r="K22" s="8">
        <v>44301000</v>
      </c>
      <c r="L22" s="7">
        <f>L20-L21</f>
        <v>42425137.254702374</v>
      </c>
      <c r="M22" s="7">
        <f t="shared" ref="M22:S22" si="14">M20-M21</f>
        <v>56971141.540117428</v>
      </c>
      <c r="N22" s="7">
        <f t="shared" si="14"/>
        <v>75378669.849090248</v>
      </c>
      <c r="O22" s="7">
        <f t="shared" si="14"/>
        <v>99733719.8205356</v>
      </c>
      <c r="P22" s="7">
        <f t="shared" si="14"/>
        <v>131957951.62152416</v>
      </c>
      <c r="Q22" s="7">
        <f t="shared" si="14"/>
        <v>174593918.96223164</v>
      </c>
      <c r="R22" s="7">
        <f t="shared" si="14"/>
        <v>231005681.46147335</v>
      </c>
      <c r="S22" s="7">
        <f t="shared" si="14"/>
        <v>305644235.40446079</v>
      </c>
    </row>
    <row r="23" spans="1:43">
      <c r="A23" s="7" t="s">
        <v>103</v>
      </c>
      <c r="B23" s="8">
        <v>480763</v>
      </c>
      <c r="C23" s="8">
        <v>602000</v>
      </c>
      <c r="D23" s="8">
        <v>663000</v>
      </c>
      <c r="E23" s="8">
        <v>815000</v>
      </c>
      <c r="F23" s="8">
        <v>991000</v>
      </c>
      <c r="G23" s="8">
        <v>1093000</v>
      </c>
      <c r="H23" s="8">
        <v>1940000</v>
      </c>
      <c r="I23" s="8">
        <v>2166000</v>
      </c>
      <c r="J23" s="8">
        <v>2440000</v>
      </c>
      <c r="K23" s="8">
        <v>2654000</v>
      </c>
      <c r="L23" s="7">
        <f t="shared" ref="L23:S23" si="15">L20*L15</f>
        <v>6381229.4600537354</v>
      </c>
      <c r="M23" s="7">
        <f t="shared" si="15"/>
        <v>8569116.1017609499</v>
      </c>
      <c r="N23" s="7">
        <f t="shared" si="15"/>
        <v>11337820.448591815</v>
      </c>
      <c r="O23" s="7">
        <f t="shared" si="15"/>
        <v>15001100.580034209</v>
      </c>
      <c r="P23" s="7">
        <f t="shared" si="15"/>
        <v>19847996.326335575</v>
      </c>
      <c r="Q23" s="7">
        <f t="shared" si="15"/>
        <v>26260937.060481474</v>
      </c>
      <c r="R23" s="7">
        <f t="shared" si="15"/>
        <v>34745916.109401725</v>
      </c>
      <c r="S23" s="7">
        <f t="shared" si="15"/>
        <v>45972414.598195896</v>
      </c>
    </row>
    <row r="24" spans="1:43">
      <c r="A24" s="7" t="s">
        <v>104</v>
      </c>
      <c r="B24" s="8">
        <v>1359725</v>
      </c>
      <c r="C24" s="8">
        <v>1331000</v>
      </c>
      <c r="D24" s="8">
        <v>1463000</v>
      </c>
      <c r="E24" s="8">
        <v>1797000</v>
      </c>
      <c r="F24" s="8">
        <v>2376000</v>
      </c>
      <c r="G24" s="8">
        <v>2829000</v>
      </c>
      <c r="H24" s="8">
        <v>3924000</v>
      </c>
      <c r="I24" s="8">
        <v>5268000</v>
      </c>
      <c r="J24" s="8">
        <v>7339000</v>
      </c>
      <c r="K24" s="8">
        <v>8675000</v>
      </c>
      <c r="L24" s="7">
        <f t="shared" ref="L24:S24" si="16">L20*L16</f>
        <v>15707580.474710252</v>
      </c>
      <c r="M24" s="7">
        <f t="shared" si="16"/>
        <v>21093126.584482994</v>
      </c>
      <c r="N24" s="7">
        <f t="shared" si="16"/>
        <v>27908372.237498533</v>
      </c>
      <c r="O24" s="7">
        <f t="shared" si="16"/>
        <v>36925642.001302645</v>
      </c>
      <c r="P24" s="7">
        <f t="shared" si="16"/>
        <v>48856415.759580635</v>
      </c>
      <c r="Q24" s="7">
        <f t="shared" si="16"/>
        <v>64642054.450638749</v>
      </c>
      <c r="R24" s="7">
        <f t="shared" si="16"/>
        <v>85528075.25140509</v>
      </c>
      <c r="S24" s="7">
        <f t="shared" si="16"/>
        <v>113162425.27217092</v>
      </c>
    </row>
    <row r="25" spans="1:43">
      <c r="A25" s="10" t="s">
        <v>105</v>
      </c>
      <c r="B25" s="8">
        <v>1840488</v>
      </c>
      <c r="C25" s="8">
        <v>2064000</v>
      </c>
      <c r="D25" s="8">
        <v>2129000</v>
      </c>
      <c r="E25" s="8">
        <v>2612000</v>
      </c>
      <c r="F25" s="8">
        <v>3367000</v>
      </c>
      <c r="G25" s="8">
        <v>3922000</v>
      </c>
      <c r="H25" s="8">
        <v>5864000</v>
      </c>
      <c r="I25" s="8">
        <v>7434000</v>
      </c>
      <c r="J25" s="8">
        <v>11132000</v>
      </c>
      <c r="K25" s="8">
        <f>K23+K24</f>
        <v>11329000</v>
      </c>
      <c r="L25" s="7">
        <f>L23+L24</f>
        <v>22088809.934763987</v>
      </c>
      <c r="M25" s="7">
        <f t="shared" ref="M25:S25" si="17">M23+M24</f>
        <v>29662242.686243944</v>
      </c>
      <c r="N25" s="7">
        <f t="shared" si="17"/>
        <v>39246192.68609035</v>
      </c>
      <c r="O25" s="7">
        <f t="shared" si="17"/>
        <v>51926742.581336856</v>
      </c>
      <c r="P25" s="7">
        <f t="shared" si="17"/>
        <v>68704412.085916206</v>
      </c>
      <c r="Q25" s="7">
        <f t="shared" si="17"/>
        <v>90902991.51112023</v>
      </c>
      <c r="R25" s="7">
        <f t="shared" si="17"/>
        <v>120273991.36080682</v>
      </c>
      <c r="S25" s="7">
        <f t="shared" si="17"/>
        <v>159134839.87036681</v>
      </c>
      <c r="Y25" s="5" t="s">
        <v>4</v>
      </c>
      <c r="Z25" s="6">
        <v>2015</v>
      </c>
      <c r="AA25" s="6">
        <v>2016</v>
      </c>
      <c r="AB25" s="6">
        <v>2017</v>
      </c>
      <c r="AC25" s="6">
        <v>2018</v>
      </c>
      <c r="AD25" s="6">
        <v>2019</v>
      </c>
      <c r="AE25" s="6">
        <v>2020</v>
      </c>
      <c r="AF25" s="6">
        <v>2021</v>
      </c>
      <c r="AG25" s="6">
        <v>2022</v>
      </c>
      <c r="AH25" s="6">
        <v>2023</v>
      </c>
      <c r="AI25" s="6">
        <v>2024</v>
      </c>
      <c r="AJ25" s="5">
        <v>2025</v>
      </c>
      <c r="AK25" s="6">
        <v>2026</v>
      </c>
      <c r="AL25" s="6">
        <v>2027</v>
      </c>
      <c r="AM25" s="6">
        <v>2028</v>
      </c>
      <c r="AN25" s="6">
        <v>2029</v>
      </c>
      <c r="AO25" s="6">
        <v>2030</v>
      </c>
      <c r="AP25" s="6">
        <v>2031</v>
      </c>
      <c r="AQ25" s="6">
        <v>2032</v>
      </c>
    </row>
    <row r="26" spans="1:43">
      <c r="A26" s="10" t="s">
        <v>106</v>
      </c>
      <c r="B26" s="8">
        <v>758989</v>
      </c>
      <c r="C26" s="8">
        <v>747000</v>
      </c>
      <c r="D26" s="8">
        <v>1934000</v>
      </c>
      <c r="E26" s="8">
        <v>3210000</v>
      </c>
      <c r="F26" s="8">
        <v>3804000</v>
      </c>
      <c r="G26" s="8">
        <v>2846000</v>
      </c>
      <c r="H26" s="8">
        <v>4532000</v>
      </c>
      <c r="I26" s="8">
        <v>10041000</v>
      </c>
      <c r="J26" s="8">
        <v>4224000</v>
      </c>
      <c r="K26" s="8">
        <v>32972000</v>
      </c>
      <c r="L26" s="7">
        <f>L22-L25</f>
        <v>20336327.319938388</v>
      </c>
      <c r="M26" s="7">
        <f t="shared" ref="M26:S26" si="18">M22-M25</f>
        <v>27308898.853873484</v>
      </c>
      <c r="N26" s="7">
        <f t="shared" si="18"/>
        <v>36132477.162999898</v>
      </c>
      <c r="O26" s="7">
        <f t="shared" si="18"/>
        <v>47806977.239198744</v>
      </c>
      <c r="P26" s="7">
        <f t="shared" si="18"/>
        <v>63253539.535607949</v>
      </c>
      <c r="Q26" s="7">
        <f t="shared" si="18"/>
        <v>83690927.451111406</v>
      </c>
      <c r="R26" s="7">
        <f t="shared" si="18"/>
        <v>110731690.10066652</v>
      </c>
      <c r="S26" s="7">
        <f t="shared" si="18"/>
        <v>146509395.53409398</v>
      </c>
      <c r="Y26" t="s">
        <v>104</v>
      </c>
      <c r="Z26" s="8">
        <v>1359725</v>
      </c>
      <c r="AA26" s="8">
        <v>1331000</v>
      </c>
      <c r="AB26" s="8">
        <v>1463000</v>
      </c>
      <c r="AC26" s="8">
        <v>1797000</v>
      </c>
      <c r="AD26" s="8">
        <v>2376000</v>
      </c>
      <c r="AE26" s="8">
        <v>2829000</v>
      </c>
      <c r="AF26" s="8">
        <v>3924000</v>
      </c>
      <c r="AG26" s="8">
        <v>5268000</v>
      </c>
      <c r="AH26" s="8">
        <v>7339000</v>
      </c>
      <c r="AI26" s="8">
        <v>8675000</v>
      </c>
      <c r="AJ26" s="7">
        <v>15707580.474710252</v>
      </c>
      <c r="AK26" s="7">
        <v>21093126.584482994</v>
      </c>
      <c r="AL26" s="7">
        <v>27908372.237498533</v>
      </c>
      <c r="AM26" s="7">
        <v>36925642.001302645</v>
      </c>
      <c r="AN26" s="7">
        <v>48856415.759580635</v>
      </c>
      <c r="AO26" s="7">
        <v>64642054.450638749</v>
      </c>
      <c r="AP26" s="7">
        <v>85528075.25140509</v>
      </c>
      <c r="AQ26" s="7">
        <v>113162425.27217092</v>
      </c>
    </row>
    <row r="27" spans="1:43">
      <c r="A27" s="7" t="s">
        <v>107</v>
      </c>
      <c r="B27" s="8">
        <v>-18043</v>
      </c>
      <c r="C27" s="8">
        <v>-8000</v>
      </c>
      <c r="D27" s="8">
        <v>-4000</v>
      </c>
      <c r="E27" s="8">
        <v>8000</v>
      </c>
      <c r="F27" s="8">
        <v>78000</v>
      </c>
      <c r="G27" s="8">
        <v>126000</v>
      </c>
      <c r="H27" s="8">
        <v>-127000</v>
      </c>
      <c r="I27" s="8">
        <v>-207000</v>
      </c>
      <c r="J27" s="8">
        <v>5000</v>
      </c>
      <c r="K27" s="8">
        <v>609000</v>
      </c>
      <c r="L27" s="27">
        <f t="shared" ref="L27:S27" si="19">L20*L17</f>
        <v>54666.349906093659</v>
      </c>
      <c r="M27" s="27">
        <f t="shared" si="19"/>
        <v>73409.411483670527</v>
      </c>
      <c r="N27" s="27">
        <f t="shared" si="19"/>
        <v>97128.188806732665</v>
      </c>
      <c r="O27" s="27">
        <f t="shared" si="19"/>
        <v>128510.56656372754</v>
      </c>
      <c r="P27" s="27">
        <f t="shared" si="19"/>
        <v>170032.67456569182</v>
      </c>
      <c r="Q27" s="27">
        <f t="shared" si="19"/>
        <v>224970.68679271315</v>
      </c>
      <c r="R27" s="27">
        <f t="shared" si="19"/>
        <v>297659.31780618598</v>
      </c>
      <c r="S27" s="27">
        <f t="shared" si="19"/>
        <v>393833.84004370566</v>
      </c>
      <c r="Y27" t="s">
        <v>95</v>
      </c>
      <c r="Z27">
        <v>4681507</v>
      </c>
      <c r="AA27">
        <v>5010000</v>
      </c>
      <c r="AB27">
        <v>6910000</v>
      </c>
      <c r="AC27">
        <v>9714000</v>
      </c>
      <c r="AD27">
        <v>11716000</v>
      </c>
      <c r="AE27">
        <v>10918000</v>
      </c>
      <c r="AF27">
        <v>16675000</v>
      </c>
      <c r="AG27">
        <v>26914000</v>
      </c>
      <c r="AH27">
        <v>26974000</v>
      </c>
      <c r="AI27">
        <v>60922000</v>
      </c>
      <c r="AJ27">
        <v>69494283.471107438</v>
      </c>
      <c r="AK27">
        <v>93321292.895114273</v>
      </c>
      <c r="AL27">
        <v>123473652.39430258</v>
      </c>
      <c r="AM27">
        <v>163368319.94734648</v>
      </c>
      <c r="AN27">
        <v>216153061.3607254</v>
      </c>
      <c r="AO27">
        <v>285992693.99766147</v>
      </c>
      <c r="AP27">
        <v>378397698.85813648</v>
      </c>
      <c r="AQ27">
        <v>500659008.10145766</v>
      </c>
    </row>
    <row r="28" spans="1:43">
      <c r="A28" s="7" t="s">
        <v>108</v>
      </c>
      <c r="B28" s="8">
        <v>13890</v>
      </c>
      <c r="C28" s="8">
        <v>4000</v>
      </c>
      <c r="D28" s="8">
        <v>-25000</v>
      </c>
      <c r="E28" s="8">
        <v>-22000</v>
      </c>
      <c r="F28" s="8">
        <v>14000</v>
      </c>
      <c r="G28" s="8">
        <v>-2000</v>
      </c>
      <c r="H28" s="8">
        <v>4000</v>
      </c>
      <c r="I28" s="8">
        <v>107000</v>
      </c>
      <c r="J28" s="8">
        <v>-48000</v>
      </c>
      <c r="K28" s="8">
        <v>237000</v>
      </c>
      <c r="L28" s="24">
        <f>L20*L18</f>
        <v>36280.723578934005</v>
      </c>
      <c r="M28" s="24">
        <f t="shared" ref="M28:S28" si="20">M20*M18</f>
        <v>48720.036561914138</v>
      </c>
      <c r="N28" s="24">
        <f t="shared" si="20"/>
        <v>64461.610769201427</v>
      </c>
      <c r="O28" s="24">
        <f t="shared" si="20"/>
        <v>85289.329733556529</v>
      </c>
      <c r="P28" s="24">
        <f t="shared" si="20"/>
        <v>112846.54043852782</v>
      </c>
      <c r="Q28" s="24">
        <f t="shared" si="20"/>
        <v>149307.55967629616</v>
      </c>
      <c r="R28" s="24">
        <f t="shared" si="20"/>
        <v>197549.23181392995</v>
      </c>
      <c r="S28" s="24">
        <f t="shared" si="20"/>
        <v>261377.91733307313</v>
      </c>
    </row>
    <row r="29" spans="1:43">
      <c r="A29" s="7" t="s">
        <v>109</v>
      </c>
      <c r="B29" s="8">
        <v>-4153</v>
      </c>
      <c r="C29" s="8">
        <v>-4000</v>
      </c>
      <c r="D29" s="8">
        <v>-29000</v>
      </c>
      <c r="E29" s="8">
        <v>-14000</v>
      </c>
      <c r="F29" s="8">
        <v>92000</v>
      </c>
      <c r="G29" s="8">
        <v>124000</v>
      </c>
      <c r="H29" s="8">
        <v>-123000</v>
      </c>
      <c r="I29" s="8">
        <v>-100000</v>
      </c>
      <c r="J29" s="8">
        <v>-43000</v>
      </c>
      <c r="K29" s="8">
        <v>846000</v>
      </c>
      <c r="L29" s="24">
        <f>L27+L28</f>
        <v>90947.073485027664</v>
      </c>
      <c r="M29" s="24">
        <f t="shared" ref="M29:S29" si="21">M27+M28</f>
        <v>122129.44804558466</v>
      </c>
      <c r="N29" s="24">
        <f t="shared" si="21"/>
        <v>161589.7995759341</v>
      </c>
      <c r="O29" s="24">
        <f t="shared" si="21"/>
        <v>213799.89629728405</v>
      </c>
      <c r="P29" s="24">
        <f t="shared" si="21"/>
        <v>282879.21500421967</v>
      </c>
      <c r="Q29" s="24">
        <f t="shared" si="21"/>
        <v>374278.24646900932</v>
      </c>
      <c r="R29" s="24">
        <f t="shared" si="21"/>
        <v>495208.5496201159</v>
      </c>
      <c r="S29" s="24">
        <f t="shared" si="21"/>
        <v>655211.75737677875</v>
      </c>
    </row>
    <row r="30" spans="1:43">
      <c r="A30" s="10" t="s">
        <v>110</v>
      </c>
      <c r="B30" s="8">
        <v>754836</v>
      </c>
      <c r="C30" s="8">
        <v>743000</v>
      </c>
      <c r="D30" s="8">
        <v>1905000</v>
      </c>
      <c r="E30" s="8">
        <v>3196000</v>
      </c>
      <c r="F30" s="8">
        <v>3896000</v>
      </c>
      <c r="G30" s="8">
        <v>2970000</v>
      </c>
      <c r="H30" s="8">
        <v>4409000</v>
      </c>
      <c r="I30" s="8">
        <v>9941000</v>
      </c>
      <c r="J30" s="8">
        <v>4181000</v>
      </c>
      <c r="K30" s="8">
        <v>33818000</v>
      </c>
      <c r="L30" s="24">
        <f>L26+L29</f>
        <v>20427274.393423416</v>
      </c>
      <c r="M30" s="24">
        <f t="shared" ref="M30:S30" si="22">M26+M29</f>
        <v>27431028.301919069</v>
      </c>
      <c r="N30" s="24">
        <f t="shared" si="22"/>
        <v>36294066.962575831</v>
      </c>
      <c r="O30" s="24">
        <f t="shared" si="22"/>
        <v>48020777.135496028</v>
      </c>
      <c r="P30" s="24">
        <f t="shared" si="22"/>
        <v>63536418.75061217</v>
      </c>
      <c r="Q30" s="24">
        <f t="shared" si="22"/>
        <v>84065205.697580412</v>
      </c>
      <c r="R30" s="24">
        <f t="shared" si="22"/>
        <v>111226898.65028664</v>
      </c>
      <c r="S30" s="24">
        <f t="shared" si="22"/>
        <v>147164607.29147077</v>
      </c>
    </row>
    <row r="31" spans="1:43">
      <c r="A31" s="7" t="s">
        <v>111</v>
      </c>
      <c r="B31" s="8">
        <v>124249</v>
      </c>
      <c r="C31" s="8">
        <v>129000</v>
      </c>
      <c r="D31" s="8">
        <v>239000</v>
      </c>
      <c r="E31" s="8">
        <v>149000</v>
      </c>
      <c r="F31" s="8">
        <v>-245000</v>
      </c>
      <c r="G31" s="8">
        <v>174000</v>
      </c>
      <c r="H31" s="8">
        <v>77000</v>
      </c>
      <c r="I31" s="8">
        <v>189000</v>
      </c>
      <c r="J31" s="8">
        <v>-187000</v>
      </c>
      <c r="K31" s="8">
        <v>4058000</v>
      </c>
      <c r="L31" s="24">
        <f>L30*21%</f>
        <v>4289727.6226189174</v>
      </c>
      <c r="M31" s="24">
        <f t="shared" ref="M31:S31" si="23">M30*21%</f>
        <v>5760515.9434030047</v>
      </c>
      <c r="N31" s="24">
        <f t="shared" si="23"/>
        <v>7621754.0621409239</v>
      </c>
      <c r="O31" s="24">
        <f t="shared" si="23"/>
        <v>10084363.198454166</v>
      </c>
      <c r="P31" s="24">
        <f t="shared" si="23"/>
        <v>13342647.937628554</v>
      </c>
      <c r="Q31" s="24">
        <f t="shared" si="23"/>
        <v>17653693.196491886</v>
      </c>
      <c r="R31" s="24">
        <f t="shared" si="23"/>
        <v>23357648.716560196</v>
      </c>
      <c r="S31" s="24">
        <f t="shared" si="23"/>
        <v>30904567.531208858</v>
      </c>
    </row>
    <row r="32" spans="1:43">
      <c r="A32" s="10" t="s">
        <v>112</v>
      </c>
      <c r="B32" s="8">
        <v>630587</v>
      </c>
      <c r="C32" s="8">
        <v>614000</v>
      </c>
      <c r="D32" s="8">
        <v>1666000</v>
      </c>
      <c r="E32" s="8">
        <v>3047000</v>
      </c>
      <c r="F32" s="8">
        <v>4141000</v>
      </c>
      <c r="G32" s="8">
        <v>2796000</v>
      </c>
      <c r="H32" s="8">
        <v>4332000</v>
      </c>
      <c r="I32" s="8">
        <v>9752000</v>
      </c>
      <c r="J32" s="8">
        <v>4368000</v>
      </c>
      <c r="K32" s="8">
        <v>29760000</v>
      </c>
      <c r="L32" s="24">
        <f>L30-L31</f>
        <v>16137546.770804498</v>
      </c>
      <c r="M32" s="24">
        <f t="shared" ref="M32:S32" si="24">M30-M31</f>
        <v>21670512.358516064</v>
      </c>
      <c r="N32" s="24">
        <f t="shared" si="24"/>
        <v>28672312.900434908</v>
      </c>
      <c r="O32" s="24">
        <f t="shared" si="24"/>
        <v>37936413.937041864</v>
      </c>
      <c r="P32" s="24">
        <f t="shared" si="24"/>
        <v>50193770.812983617</v>
      </c>
      <c r="Q32" s="24">
        <f t="shared" si="24"/>
        <v>66411512.50108853</v>
      </c>
      <c r="R32" s="24">
        <f t="shared" si="24"/>
        <v>87869249.933726445</v>
      </c>
      <c r="S32" s="24">
        <f t="shared" si="24"/>
        <v>116260039.76026191</v>
      </c>
    </row>
    <row r="33" spans="1:3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7"/>
    </row>
    <row r="34" spans="1:32">
      <c r="A34" s="10" t="s">
        <v>113</v>
      </c>
      <c r="B34" s="15">
        <f>B31/B30</f>
        <v>0.16460396695441129</v>
      </c>
      <c r="C34" s="15">
        <f t="shared" ref="C34:K34" si="25">C31/C30</f>
        <v>0.17362045760430686</v>
      </c>
      <c r="D34" s="15">
        <f t="shared" si="25"/>
        <v>0.12545931758530185</v>
      </c>
      <c r="E34" s="15">
        <f t="shared" si="25"/>
        <v>4.6620775969962454E-2</v>
      </c>
      <c r="F34" s="15">
        <f t="shared" si="25"/>
        <v>-6.2885010266940447E-2</v>
      </c>
      <c r="G34" s="15">
        <f t="shared" si="25"/>
        <v>5.8585858585858588E-2</v>
      </c>
      <c r="H34" s="15">
        <f t="shared" si="25"/>
        <v>1.7464277613971423E-2</v>
      </c>
      <c r="I34" s="15">
        <f t="shared" si="25"/>
        <v>1.9012171813700834E-2</v>
      </c>
      <c r="J34" s="15">
        <f t="shared" si="25"/>
        <v>-4.4726142071274816E-2</v>
      </c>
      <c r="K34" s="15">
        <f t="shared" si="25"/>
        <v>0.1199952687917677</v>
      </c>
      <c r="L34" s="7"/>
    </row>
    <row r="35" spans="1:3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7"/>
    </row>
    <row r="36" spans="1:3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7"/>
    </row>
    <row r="37" spans="1:3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7"/>
    </row>
    <row r="38" spans="1:32">
      <c r="A38" s="7" t="s">
        <v>114</v>
      </c>
      <c r="B38" s="8">
        <v>630587</v>
      </c>
      <c r="C38" s="8">
        <v>614000</v>
      </c>
      <c r="D38" s="8">
        <v>1666000</v>
      </c>
      <c r="E38" s="8">
        <v>3047000</v>
      </c>
      <c r="F38" s="8">
        <v>4141000</v>
      </c>
      <c r="G38" s="8">
        <v>2796000</v>
      </c>
      <c r="H38" s="8">
        <v>4332000</v>
      </c>
      <c r="I38" s="8">
        <v>9752000</v>
      </c>
      <c r="J38" s="8">
        <v>4368000</v>
      </c>
      <c r="K38" s="8">
        <v>29760000</v>
      </c>
      <c r="L38" s="7"/>
    </row>
    <row r="39" spans="1:32">
      <c r="A39" s="7" t="s">
        <v>115</v>
      </c>
      <c r="B39" s="8">
        <v>22092760</v>
      </c>
      <c r="C39" s="8">
        <v>21720000</v>
      </c>
      <c r="D39" s="8">
        <v>21640000</v>
      </c>
      <c r="E39" s="8">
        <v>23960000</v>
      </c>
      <c r="F39" s="8">
        <v>24320000</v>
      </c>
      <c r="G39" s="8">
        <v>24360000</v>
      </c>
      <c r="H39" s="8">
        <v>24680000</v>
      </c>
      <c r="I39" s="8">
        <v>24960000</v>
      </c>
      <c r="J39" s="8">
        <v>24870000</v>
      </c>
      <c r="K39" s="8">
        <v>24690000</v>
      </c>
      <c r="L39" s="7"/>
    </row>
    <row r="40" spans="1:32">
      <c r="A40" s="7" t="s">
        <v>116</v>
      </c>
      <c r="B40" s="16">
        <v>0.03</v>
      </c>
      <c r="C40" s="16">
        <v>0.03</v>
      </c>
      <c r="D40" s="16">
        <v>0.08</v>
      </c>
      <c r="E40" s="16">
        <v>0.13</v>
      </c>
      <c r="F40" s="16">
        <v>0.17</v>
      </c>
      <c r="G40" s="16">
        <v>0.11</v>
      </c>
      <c r="H40" s="16">
        <v>0.18</v>
      </c>
      <c r="I40" s="16">
        <v>0.39</v>
      </c>
      <c r="J40" s="16">
        <v>0.18</v>
      </c>
      <c r="K40" s="16">
        <v>1.21</v>
      </c>
      <c r="L40" s="7"/>
    </row>
    <row r="41" spans="1:32">
      <c r="A41" s="7" t="s">
        <v>117</v>
      </c>
      <c r="B41" s="16">
        <v>0.03</v>
      </c>
      <c r="C41" s="16">
        <v>0.03</v>
      </c>
      <c r="D41" s="16">
        <v>0.08</v>
      </c>
      <c r="E41" s="16">
        <v>0.13</v>
      </c>
      <c r="F41" s="16">
        <v>0.17</v>
      </c>
      <c r="G41" s="16">
        <v>0.11</v>
      </c>
      <c r="H41" s="16">
        <v>0.18</v>
      </c>
      <c r="I41" s="16">
        <v>0.39</v>
      </c>
      <c r="J41" s="16">
        <v>0.18</v>
      </c>
      <c r="K41" s="16">
        <v>1.21</v>
      </c>
      <c r="L41" s="7"/>
    </row>
    <row r="42" spans="1:32">
      <c r="A42" s="7" t="s">
        <v>118</v>
      </c>
      <c r="B42" s="8">
        <v>22522720</v>
      </c>
      <c r="C42" s="8">
        <v>22760000</v>
      </c>
      <c r="D42" s="8">
        <v>25960000</v>
      </c>
      <c r="E42" s="8">
        <v>25280000</v>
      </c>
      <c r="F42" s="8">
        <v>25000000</v>
      </c>
      <c r="G42" s="8">
        <v>24720000</v>
      </c>
      <c r="H42" s="8">
        <v>25120000</v>
      </c>
      <c r="I42" s="8">
        <v>25350000</v>
      </c>
      <c r="J42" s="8">
        <v>25070000</v>
      </c>
      <c r="K42" s="8">
        <v>24940000</v>
      </c>
      <c r="L42" s="7"/>
      <c r="N42" s="5" t="s">
        <v>4</v>
      </c>
      <c r="O42" s="6">
        <v>2015</v>
      </c>
      <c r="P42" s="6">
        <v>2016</v>
      </c>
      <c r="Q42" s="6">
        <v>2017</v>
      </c>
      <c r="R42" s="6">
        <v>2018</v>
      </c>
      <c r="S42" s="6">
        <v>2019</v>
      </c>
      <c r="T42" s="6">
        <v>2020</v>
      </c>
      <c r="U42" s="6">
        <v>2021</v>
      </c>
      <c r="V42" s="6">
        <v>2022</v>
      </c>
      <c r="W42" s="6">
        <v>2023</v>
      </c>
      <c r="X42" s="6">
        <v>2024</v>
      </c>
      <c r="Y42" s="5">
        <v>2025</v>
      </c>
      <c r="Z42" s="6">
        <v>2026</v>
      </c>
      <c r="AA42" s="6">
        <v>2027</v>
      </c>
      <c r="AB42" s="6">
        <v>2028</v>
      </c>
      <c r="AC42" s="6">
        <v>2029</v>
      </c>
      <c r="AD42" s="6">
        <v>2030</v>
      </c>
      <c r="AE42" s="6">
        <v>2031</v>
      </c>
      <c r="AF42" s="6">
        <v>2032</v>
      </c>
    </row>
    <row r="43" spans="1:32">
      <c r="A43" s="7" t="s">
        <v>119</v>
      </c>
      <c r="B43" s="16">
        <v>0.03</v>
      </c>
      <c r="C43" s="16">
        <v>0.03</v>
      </c>
      <c r="D43" s="16">
        <v>0.06</v>
      </c>
      <c r="E43" s="16">
        <v>0.12</v>
      </c>
      <c r="F43" s="16">
        <v>0.17</v>
      </c>
      <c r="G43" s="16">
        <v>0.11</v>
      </c>
      <c r="H43" s="16">
        <v>0.17</v>
      </c>
      <c r="I43" s="16">
        <v>0.39</v>
      </c>
      <c r="J43" s="16">
        <v>0.17</v>
      </c>
      <c r="K43" s="16">
        <v>1.19</v>
      </c>
      <c r="L43" s="7"/>
      <c r="N43" s="10" t="s">
        <v>95</v>
      </c>
      <c r="O43" s="12">
        <v>4681507</v>
      </c>
      <c r="P43" s="12">
        <v>5010000</v>
      </c>
      <c r="Q43" s="12">
        <v>6910000</v>
      </c>
      <c r="R43" s="12">
        <v>9714000</v>
      </c>
      <c r="S43" s="12">
        <v>11716000</v>
      </c>
      <c r="T43" s="12">
        <v>10918000</v>
      </c>
      <c r="U43" s="12">
        <v>16675000</v>
      </c>
      <c r="V43" s="12">
        <v>26914000</v>
      </c>
      <c r="W43" s="12">
        <v>26974000</v>
      </c>
      <c r="X43" s="12">
        <v>60922000</v>
      </c>
      <c r="Y43" s="10">
        <v>69494283.471107438</v>
      </c>
      <c r="Z43" s="13">
        <v>93321292.895114273</v>
      </c>
      <c r="AA43" s="13">
        <v>123473652.39430258</v>
      </c>
      <c r="AB43" s="13">
        <v>163368319.94734648</v>
      </c>
      <c r="AC43" s="13">
        <v>216153061.3607254</v>
      </c>
      <c r="AD43" s="13">
        <v>285992693.99766147</v>
      </c>
      <c r="AE43" s="13">
        <v>378397698.85813648</v>
      </c>
      <c r="AF43" s="13">
        <v>500659008.10145766</v>
      </c>
    </row>
    <row r="44" spans="1:32">
      <c r="A44" s="7" t="s">
        <v>120</v>
      </c>
      <c r="B44" s="16">
        <v>0.03</v>
      </c>
      <c r="C44" s="16">
        <v>0.03</v>
      </c>
      <c r="D44" s="16">
        <v>0.06</v>
      </c>
      <c r="E44" s="16">
        <v>0.12</v>
      </c>
      <c r="F44" s="16">
        <v>0.17</v>
      </c>
      <c r="G44" s="16">
        <v>0.11</v>
      </c>
      <c r="H44" s="16">
        <v>0.17</v>
      </c>
      <c r="I44" s="16">
        <v>0.39</v>
      </c>
      <c r="J44" s="16">
        <v>0.17</v>
      </c>
      <c r="K44" s="16">
        <v>1.19</v>
      </c>
      <c r="L44" s="7"/>
      <c r="N44" s="10" t="s">
        <v>112</v>
      </c>
      <c r="O44" s="8">
        <v>630587</v>
      </c>
      <c r="P44" s="8">
        <v>614000</v>
      </c>
      <c r="Q44" s="8">
        <v>1666000</v>
      </c>
      <c r="R44" s="8">
        <v>3047000</v>
      </c>
      <c r="S44" s="8">
        <v>4141000</v>
      </c>
      <c r="T44" s="8">
        <v>2796000</v>
      </c>
      <c r="U44" s="8">
        <v>4332000</v>
      </c>
      <c r="V44" s="8">
        <v>9752000</v>
      </c>
      <c r="W44" s="8">
        <v>4368000</v>
      </c>
      <c r="X44" s="8">
        <v>29760000</v>
      </c>
      <c r="Y44" s="24">
        <v>16137546.770804498</v>
      </c>
      <c r="Z44" s="24">
        <v>21670512.358516064</v>
      </c>
      <c r="AA44" s="24">
        <v>28672312.900434908</v>
      </c>
      <c r="AB44" s="24">
        <v>37936413.937041864</v>
      </c>
      <c r="AC44" s="24">
        <v>50193770.812983617</v>
      </c>
      <c r="AD44" s="24">
        <v>66411512.50108853</v>
      </c>
      <c r="AE44" s="24">
        <v>87869249.933726445</v>
      </c>
      <c r="AF44" s="24">
        <v>116260039.76026191</v>
      </c>
    </row>
    <row r="45" spans="1:32">
      <c r="A45" s="7" t="s">
        <v>121</v>
      </c>
      <c r="B45" s="8">
        <v>21796520</v>
      </c>
      <c r="C45" s="8">
        <v>21560000</v>
      </c>
      <c r="D45" s="8">
        <v>23400000</v>
      </c>
      <c r="E45" s="8">
        <v>24240000</v>
      </c>
      <c r="F45" s="8">
        <v>24240000</v>
      </c>
      <c r="G45" s="8">
        <v>24480000</v>
      </c>
      <c r="H45" s="8">
        <v>24800000</v>
      </c>
      <c r="I45" s="8">
        <v>25060000</v>
      </c>
      <c r="J45" s="8">
        <v>24660000</v>
      </c>
      <c r="K45" s="8">
        <v>24640000</v>
      </c>
      <c r="L45" s="7"/>
    </row>
    <row r="47" spans="1:32">
      <c r="A47" s="10"/>
    </row>
    <row r="48" spans="1:32">
      <c r="A48" s="7"/>
    </row>
    <row r="49" spans="1:19">
      <c r="A49" s="13" t="s">
        <v>122</v>
      </c>
      <c r="B49" s="23">
        <f>B20/Balancesheet_projection!C64</f>
        <v>0.16247334628999791</v>
      </c>
      <c r="C49" s="23">
        <f>C20/Balancesheet_projection!D64</f>
        <v>0.14725765681029923</v>
      </c>
      <c r="D49" s="23">
        <f>D20/Balancesheet_projection!E64</f>
        <v>0.17325677607000475</v>
      </c>
      <c r="E49" s="23">
        <f>E20/Balancesheet_projection!F64</f>
        <v>0.18938995145347137</v>
      </c>
      <c r="F49" s="23">
        <f>F20/Balancesheet_projection!G64</f>
        <v>0.18920883060674085</v>
      </c>
      <c r="G49" s="23">
        <f>G20/Balancesheet_projection!H64</f>
        <v>0.1048738785468657</v>
      </c>
      <c r="H49" s="23">
        <f>H20/Balancesheet_projection!I64</f>
        <v>0.1080932162188442</v>
      </c>
      <c r="I49" s="23">
        <f>I20/Balancesheet_projection!J64</f>
        <v>0.15798494934197396</v>
      </c>
      <c r="J49" s="23">
        <f>J20/Balancesheet_projection!K64</f>
        <v>0.12887844126556394</v>
      </c>
      <c r="K49" s="23">
        <f>K20/Balancesheet_projection!L64</f>
        <v>0.23584657313636223</v>
      </c>
    </row>
    <row r="50" spans="1:19">
      <c r="A50" s="11"/>
    </row>
    <row r="51" spans="1:19">
      <c r="A51" s="13" t="s">
        <v>88</v>
      </c>
      <c r="B51" s="16">
        <f>AVERAGE(B49:K49)</f>
        <v>0.15972636197401241</v>
      </c>
    </row>
    <row r="52" spans="1:19">
      <c r="A52" s="13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9">
      <c r="A53" s="13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5" spans="1:19">
      <c r="A55" s="19"/>
      <c r="B55" s="19"/>
      <c r="C55" s="19"/>
    </row>
    <row r="56" spans="1:19" ht="132.75" customHeight="1">
      <c r="A56" s="19"/>
      <c r="B56" s="19"/>
      <c r="C56" s="19"/>
      <c r="I56" s="29" t="s">
        <v>123</v>
      </c>
      <c r="S56" s="29" t="s">
        <v>123</v>
      </c>
    </row>
    <row r="57" spans="1:19">
      <c r="A57" s="20"/>
      <c r="B57" s="21"/>
      <c r="C57" s="22"/>
    </row>
    <row r="58" spans="1:19">
      <c r="A58" s="20"/>
      <c r="B58" s="21"/>
      <c r="C58" s="22"/>
    </row>
    <row r="59" spans="1:19">
      <c r="A59" s="20"/>
      <c r="B59" s="21"/>
      <c r="C59" s="22"/>
    </row>
    <row r="60" spans="1:19">
      <c r="A60" s="20"/>
      <c r="B60" s="21"/>
      <c r="C60" s="22"/>
    </row>
    <row r="61" spans="1:19">
      <c r="A61" s="20"/>
      <c r="B61" s="21"/>
      <c r="C61" s="22"/>
    </row>
    <row r="62" spans="1:19">
      <c r="A62" s="20"/>
      <c r="B62" s="21"/>
      <c r="C62" s="22"/>
    </row>
    <row r="63" spans="1:19">
      <c r="A63" s="20"/>
      <c r="B63" s="21"/>
      <c r="C63" s="22"/>
    </row>
    <row r="64" spans="1:19">
      <c r="A64" s="20"/>
      <c r="B64" s="21"/>
      <c r="C64" s="22"/>
    </row>
    <row r="65" spans="1:19">
      <c r="A65" s="20"/>
      <c r="B65" s="21"/>
      <c r="C65" s="22"/>
    </row>
    <row r="66" spans="1:19">
      <c r="A66" s="20"/>
      <c r="B66" s="21"/>
      <c r="C66" s="22"/>
    </row>
    <row r="67" spans="1:19">
      <c r="A67" s="20"/>
      <c r="B67" s="21"/>
      <c r="C67" s="22"/>
    </row>
    <row r="68" spans="1:19">
      <c r="A68" s="20"/>
      <c r="B68" s="21"/>
      <c r="C68" s="22"/>
    </row>
    <row r="69" spans="1:19">
      <c r="A69" s="20"/>
      <c r="B69" s="21"/>
      <c r="C69" s="22"/>
    </row>
    <row r="70" spans="1:19">
      <c r="A70" s="20"/>
      <c r="B70" s="21"/>
      <c r="C70" s="22"/>
    </row>
    <row r="71" spans="1:19">
      <c r="A71" s="20"/>
      <c r="B71" s="21"/>
      <c r="C71" s="22"/>
    </row>
    <row r="72" spans="1:19">
      <c r="A72" s="20"/>
      <c r="B72" s="21"/>
      <c r="C72" s="22"/>
    </row>
    <row r="73" spans="1:19" ht="17.100000000000001" customHeight="1">
      <c r="A73" s="5" t="s">
        <v>4</v>
      </c>
      <c r="B73" s="6">
        <v>2015</v>
      </c>
      <c r="C73" s="6">
        <v>2016</v>
      </c>
      <c r="D73" s="6">
        <v>2017</v>
      </c>
      <c r="E73" s="6">
        <v>2018</v>
      </c>
      <c r="F73" s="6">
        <v>2019</v>
      </c>
      <c r="G73" s="6">
        <v>2020</v>
      </c>
      <c r="H73" s="6">
        <v>2021</v>
      </c>
      <c r="I73" s="6">
        <v>2022</v>
      </c>
      <c r="J73" s="6">
        <v>2023</v>
      </c>
      <c r="K73" s="6">
        <v>2024</v>
      </c>
      <c r="L73" s="5">
        <v>2025</v>
      </c>
      <c r="M73" s="6">
        <v>2026</v>
      </c>
      <c r="N73" s="6">
        <v>2027</v>
      </c>
      <c r="O73" s="6">
        <v>2028</v>
      </c>
      <c r="P73" s="6">
        <v>2029</v>
      </c>
      <c r="Q73" s="6">
        <v>2030</v>
      </c>
      <c r="R73" s="6">
        <v>2031</v>
      </c>
      <c r="S73" s="6">
        <v>2032</v>
      </c>
    </row>
    <row r="74" spans="1:19">
      <c r="A74" s="7" t="s">
        <v>103</v>
      </c>
      <c r="B74" s="8">
        <v>480763</v>
      </c>
      <c r="C74" s="8">
        <v>602000</v>
      </c>
      <c r="D74" s="8">
        <v>663000</v>
      </c>
      <c r="E74" s="8">
        <v>815000</v>
      </c>
      <c r="F74" s="8">
        <v>991000</v>
      </c>
      <c r="G74" s="8">
        <v>1093000</v>
      </c>
      <c r="H74" s="8">
        <v>1940000</v>
      </c>
      <c r="I74" s="8">
        <v>2166000</v>
      </c>
      <c r="J74" s="8">
        <v>2440000</v>
      </c>
      <c r="K74" s="8">
        <v>2654000</v>
      </c>
      <c r="L74" s="7">
        <v>6381229.4600537354</v>
      </c>
      <c r="M74" s="7">
        <v>8569116.1017609499</v>
      </c>
      <c r="N74" s="7">
        <v>11337820.448591815</v>
      </c>
      <c r="O74" s="7">
        <v>15001100.580034209</v>
      </c>
      <c r="P74" s="7">
        <v>19847996.326335575</v>
      </c>
      <c r="Q74" s="7">
        <v>26260937.060481474</v>
      </c>
      <c r="R74" s="7">
        <v>34745916.109401725</v>
      </c>
      <c r="S74" s="7">
        <v>45972414.598195896</v>
      </c>
    </row>
    <row r="75" spans="1:19">
      <c r="A75" s="7" t="s">
        <v>104</v>
      </c>
      <c r="B75" s="8">
        <v>1359725</v>
      </c>
      <c r="C75" s="8">
        <v>1331000</v>
      </c>
      <c r="D75" s="8">
        <v>1463000</v>
      </c>
      <c r="E75" s="8">
        <v>1797000</v>
      </c>
      <c r="F75" s="8">
        <v>2376000</v>
      </c>
      <c r="G75" s="8">
        <v>2829000</v>
      </c>
      <c r="H75" s="8">
        <v>3924000</v>
      </c>
      <c r="I75" s="8">
        <v>5268000</v>
      </c>
      <c r="J75" s="8">
        <v>7339000</v>
      </c>
      <c r="K75" s="8">
        <v>8675000</v>
      </c>
      <c r="L75" s="7">
        <v>15707580.474710252</v>
      </c>
      <c r="M75" s="7">
        <v>21093126.584482994</v>
      </c>
      <c r="N75" s="7">
        <v>27908372.237498533</v>
      </c>
      <c r="O75" s="7">
        <v>36925642.001302645</v>
      </c>
      <c r="P75" s="7">
        <v>48856415.759580635</v>
      </c>
      <c r="Q75" s="7">
        <v>64642054.450638749</v>
      </c>
      <c r="R75" s="7">
        <v>85528075.25140509</v>
      </c>
      <c r="S75" s="7">
        <v>113162425.27217092</v>
      </c>
    </row>
    <row r="76" spans="1:19">
      <c r="A76" s="20" t="s">
        <v>95</v>
      </c>
      <c r="B76" s="21">
        <v>4681507</v>
      </c>
      <c r="C76" s="28">
        <v>5010000</v>
      </c>
      <c r="D76">
        <v>6910000</v>
      </c>
      <c r="E76">
        <v>9714000</v>
      </c>
      <c r="F76">
        <v>11716000</v>
      </c>
      <c r="G76">
        <v>10918000</v>
      </c>
      <c r="H76">
        <v>16675000</v>
      </c>
      <c r="I76">
        <v>26914000</v>
      </c>
      <c r="J76">
        <v>26974000</v>
      </c>
      <c r="K76">
        <v>60922000</v>
      </c>
      <c r="L76">
        <v>69494283.471107438</v>
      </c>
      <c r="M76">
        <v>93321292.895114273</v>
      </c>
      <c r="N76">
        <v>123473652.39430258</v>
      </c>
      <c r="O76">
        <v>163368319.94734648</v>
      </c>
      <c r="P76">
        <v>216153061.3607254</v>
      </c>
      <c r="Q76">
        <v>285992693.99766147</v>
      </c>
      <c r="R76">
        <v>378397698.85813648</v>
      </c>
      <c r="S76">
        <v>500659008.10145766</v>
      </c>
    </row>
    <row r="77" spans="1:19">
      <c r="A77" s="20"/>
      <c r="B77" s="21"/>
      <c r="C77" s="22"/>
    </row>
    <row r="78" spans="1:19">
      <c r="A78" s="20"/>
      <c r="B78" s="21"/>
      <c r="C78" s="22"/>
    </row>
    <row r="79" spans="1:19" ht="111" customHeight="1">
      <c r="A79" s="20"/>
      <c r="B79" s="21"/>
      <c r="C79" s="22"/>
      <c r="F79" s="29" t="s">
        <v>123</v>
      </c>
    </row>
    <row r="80" spans="1:19">
      <c r="A80" s="20"/>
      <c r="B80" s="21"/>
      <c r="C80" s="22"/>
    </row>
    <row r="81" spans="1:3">
      <c r="A81" s="20"/>
      <c r="B81" s="21"/>
      <c r="C81" s="22"/>
    </row>
    <row r="82" spans="1:3">
      <c r="A82" s="20"/>
      <c r="B82" s="21"/>
      <c r="C82" s="22"/>
    </row>
    <row r="83" spans="1:3">
      <c r="A83" s="20"/>
      <c r="B83" s="21"/>
      <c r="C83" s="22"/>
    </row>
    <row r="84" spans="1:3">
      <c r="A84" s="20"/>
      <c r="B84" s="21"/>
      <c r="C84" s="22"/>
    </row>
    <row r="85" spans="1:3">
      <c r="A85" s="20"/>
      <c r="B85" s="21"/>
      <c r="C85" s="22"/>
    </row>
    <row r="86" spans="1:3">
      <c r="A86" s="20"/>
      <c r="B86" s="21"/>
      <c r="C86" s="22"/>
    </row>
    <row r="87" spans="1:3">
      <c r="A87" s="20"/>
      <c r="B87" s="21"/>
      <c r="C87" s="22"/>
    </row>
    <row r="88" spans="1:3">
      <c r="A88" s="20"/>
      <c r="B88" s="21"/>
      <c r="C88" s="22"/>
    </row>
    <row r="89" spans="1:3">
      <c r="A89" s="20"/>
      <c r="B89" s="21"/>
      <c r="C89" s="22"/>
    </row>
    <row r="90" spans="1:3">
      <c r="A90" s="20"/>
      <c r="B90" s="21"/>
      <c r="C90" s="22"/>
    </row>
    <row r="91" spans="1:3">
      <c r="A91" s="20"/>
      <c r="B91" s="21"/>
      <c r="C91" s="22"/>
    </row>
    <row r="92" spans="1:3">
      <c r="A92" s="20"/>
      <c r="B92" s="21"/>
      <c r="C92" s="22"/>
    </row>
    <row r="93" spans="1:3">
      <c r="A93" s="20"/>
      <c r="B93" s="21"/>
      <c r="C93" s="22"/>
    </row>
    <row r="94" spans="1:3">
      <c r="A94" s="20"/>
      <c r="B94" s="21"/>
      <c r="C94" s="22"/>
    </row>
    <row r="95" spans="1:3">
      <c r="A95" s="20"/>
      <c r="B95" s="21"/>
      <c r="C95" s="22"/>
    </row>
    <row r="96" spans="1:3">
      <c r="A96" s="20"/>
      <c r="B96" s="21"/>
      <c r="C96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2025-02-14T23:34:04Z</dcterms:created>
  <dcterms:modified xsi:type="dcterms:W3CDTF">2025-03-01T15:29:26Z</dcterms:modified>
  <cp:category/>
  <cp:contentStatus/>
</cp:coreProperties>
</file>