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https://d.docs.live.net/432ec1c210890687/Documents/Financial Analytics/"/>
    </mc:Choice>
  </mc:AlternateContent>
  <xr:revisionPtr revIDLastSave="126" documentId="8_{598E2807-3FE9-4927-AF72-5FA86B897012}" xr6:coauthVersionLast="47" xr6:coauthVersionMax="47" xr10:uidLastSave="{883F07F0-4D31-47D4-82C1-5E9BA3EC5E5B}"/>
  <bookViews>
    <workbookView xWindow="28690" yWindow="-110" windowWidth="29020" windowHeight="15700" firstSheet="8" activeTab="8" xr2:uid="{00000000-000D-0000-FFFF-FFFF00000000}"/>
  </bookViews>
  <sheets>
    <sheet name="Balancesheet_projection" sheetId="1" state="hidden" r:id="rId1"/>
    <sheet name="Income Statement" sheetId="2" state="hidden" r:id="rId2"/>
    <sheet name="Historical stock prices" sheetId="4" state="hidden" r:id="rId3"/>
    <sheet name="NVIDIA PE Ratio Historical Data" sheetId="7" state="hidden" r:id="rId4"/>
    <sheet name="NVIDIA PS Ratio Historical Data" sheetId="8" state="hidden" r:id="rId5"/>
    <sheet name="NVIDIA PB Ratio Historical Data" sheetId="6" state="hidden" r:id="rId6"/>
    <sheet name="Annual Historical Stock Prices" sheetId="5" state="hidden" r:id="rId7"/>
    <sheet name="NVIDIA Price to Free Cash Flow " sheetId="9" state="hidden" r:id="rId8"/>
    <sheet name="Relative Valuation Ratios" sheetId="3" r:id="rId9"/>
    <sheet name="Sheet1" sheetId="14" r:id="rId10"/>
    <sheet name="NVIDIA EBITDA Multiplier" sheetId="10" state="hidden" r:id="rId11"/>
    <sheet name="AMD EBITDA Multiplier" sheetId="13" state="hidden" r:id="rId12"/>
  </sheets>
  <definedNames>
    <definedName name="_xlnm._FilterDatabase" localSheetId="2" hidden="1">'Historical stock prices'!$A$2:$G$2</definedName>
  </definedNames>
  <calcPr calcId="191028"/>
  <pivotCaches>
    <pivotCache cacheId="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3" l="1"/>
  <c r="G5" i="13"/>
  <c r="G6" i="13"/>
  <c r="G7" i="13"/>
  <c r="G8" i="13"/>
  <c r="G9" i="13"/>
  <c r="G10" i="13"/>
  <c r="G11" i="13"/>
  <c r="G13" i="13"/>
  <c r="G4" i="13"/>
  <c r="D5" i="13"/>
  <c r="D6" i="13"/>
  <c r="D7" i="13"/>
  <c r="D8" i="13"/>
  <c r="D9" i="13"/>
  <c r="D10" i="13"/>
  <c r="D11" i="13"/>
  <c r="D12" i="13"/>
  <c r="D13" i="13"/>
  <c r="D4" i="13"/>
  <c r="I8" i="10"/>
  <c r="D4" i="10"/>
  <c r="G4" i="10" s="1"/>
  <c r="I4" i="10" s="1"/>
  <c r="D5" i="10"/>
  <c r="G5" i="10" s="1"/>
  <c r="I5" i="10" s="1"/>
  <c r="D6" i="10"/>
  <c r="G6" i="10" s="1"/>
  <c r="I6" i="10" s="1"/>
  <c r="D7" i="10"/>
  <c r="G7" i="10" s="1"/>
  <c r="I7" i="10" s="1"/>
  <c r="D8" i="10"/>
  <c r="G8" i="10" s="1"/>
  <c r="D9" i="10"/>
  <c r="G9" i="10" s="1"/>
  <c r="I9" i="10" s="1"/>
  <c r="D10" i="10"/>
  <c r="G10" i="10" s="1"/>
  <c r="I10" i="10" s="1"/>
  <c r="D11" i="10"/>
  <c r="G11" i="10" s="1"/>
  <c r="I11" i="10" s="1"/>
  <c r="D12" i="10"/>
  <c r="G12" i="10" s="1"/>
  <c r="I12" i="10" s="1"/>
  <c r="D13" i="10"/>
  <c r="G13" i="10" s="1"/>
  <c r="I13" i="10" s="1"/>
  <c r="M32" i="2"/>
  <c r="N32" i="2"/>
  <c r="O32" i="2"/>
  <c r="P32" i="2"/>
  <c r="Q32" i="2"/>
  <c r="R32" i="2"/>
  <c r="S32" i="2"/>
  <c r="L32" i="2"/>
  <c r="M31" i="2"/>
  <c r="N31" i="2"/>
  <c r="O31" i="2"/>
  <c r="P31" i="2"/>
  <c r="Q31" i="2"/>
  <c r="R31" i="2"/>
  <c r="S31" i="2"/>
  <c r="L31" i="2"/>
  <c r="M30" i="2"/>
  <c r="N30" i="2"/>
  <c r="O30" i="2"/>
  <c r="P30" i="2"/>
  <c r="Q30" i="2"/>
  <c r="R30" i="2"/>
  <c r="S30" i="2"/>
  <c r="L30" i="2"/>
  <c r="M29" i="2"/>
  <c r="N29" i="2"/>
  <c r="O29" i="2"/>
  <c r="P29" i="2"/>
  <c r="Q29" i="2"/>
  <c r="R29" i="2"/>
  <c r="S29" i="2"/>
  <c r="L29" i="2"/>
  <c r="M28" i="2"/>
  <c r="N28" i="2"/>
  <c r="O28" i="2"/>
  <c r="P28" i="2"/>
  <c r="Q28" i="2"/>
  <c r="R28" i="2"/>
  <c r="S28" i="2"/>
  <c r="L28" i="2"/>
  <c r="M18" i="2"/>
  <c r="N18" i="2" s="1"/>
  <c r="L18" i="2"/>
  <c r="C18" i="2"/>
  <c r="D18" i="2"/>
  <c r="E18" i="2"/>
  <c r="F18" i="2"/>
  <c r="G18" i="2"/>
  <c r="H18" i="2"/>
  <c r="I18" i="2"/>
  <c r="J18" i="2"/>
  <c r="K18" i="2"/>
  <c r="B18" i="2"/>
  <c r="A18" i="2"/>
  <c r="C17" i="2"/>
  <c r="D17" i="2"/>
  <c r="E17" i="2"/>
  <c r="F17" i="2"/>
  <c r="G17" i="2"/>
  <c r="H17" i="2"/>
  <c r="I17" i="2"/>
  <c r="J17" i="2"/>
  <c r="K17" i="2"/>
  <c r="B17" i="2"/>
  <c r="A17" i="2"/>
  <c r="K25" i="2"/>
  <c r="C16" i="2"/>
  <c r="D16" i="2"/>
  <c r="E16" i="2"/>
  <c r="F16" i="2"/>
  <c r="G16" i="2"/>
  <c r="H16" i="2"/>
  <c r="I16" i="2"/>
  <c r="J16" i="2"/>
  <c r="K16" i="2"/>
  <c r="B16" i="2"/>
  <c r="A16" i="2"/>
  <c r="C15" i="2"/>
  <c r="D15" i="2"/>
  <c r="E15" i="2"/>
  <c r="F15" i="2"/>
  <c r="G15" i="2"/>
  <c r="H15" i="2"/>
  <c r="I15" i="2"/>
  <c r="J15" i="2"/>
  <c r="K15" i="2"/>
  <c r="B15" i="2"/>
  <c r="A15" i="2"/>
  <c r="C14" i="2"/>
  <c r="D14" i="2"/>
  <c r="E14" i="2"/>
  <c r="F14" i="2"/>
  <c r="G14" i="2"/>
  <c r="H14" i="2"/>
  <c r="I14" i="2"/>
  <c r="J14" i="2"/>
  <c r="K14" i="2"/>
  <c r="B14" i="2"/>
  <c r="C49" i="2"/>
  <c r="D49" i="2"/>
  <c r="E49" i="2"/>
  <c r="F49" i="2"/>
  <c r="G49" i="2"/>
  <c r="H49" i="2"/>
  <c r="I49" i="2"/>
  <c r="J49" i="2"/>
  <c r="K49" i="2"/>
  <c r="B49" i="2"/>
  <c r="AP32" i="1"/>
  <c r="AO31" i="1"/>
  <c r="U64" i="1"/>
  <c r="T64" i="1"/>
  <c r="S64" i="1"/>
  <c r="R64" i="1"/>
  <c r="Q64" i="1"/>
  <c r="U61" i="1"/>
  <c r="U59" i="1"/>
  <c r="U57" i="1"/>
  <c r="U55" i="1"/>
  <c r="T61" i="1"/>
  <c r="T59" i="1"/>
  <c r="T57" i="1"/>
  <c r="T55" i="1"/>
  <c r="S61" i="1"/>
  <c r="S59" i="1"/>
  <c r="S57" i="1"/>
  <c r="S55" i="1"/>
  <c r="R61" i="1"/>
  <c r="R59" i="1"/>
  <c r="R57" i="1"/>
  <c r="R55" i="1"/>
  <c r="Q61" i="1"/>
  <c r="Q59" i="1"/>
  <c r="Q57" i="1"/>
  <c r="Q55" i="1"/>
  <c r="P64" i="1"/>
  <c r="O64" i="1"/>
  <c r="M64" i="1"/>
  <c r="F64" i="1"/>
  <c r="G64" i="1"/>
  <c r="H64" i="1"/>
  <c r="I64" i="1"/>
  <c r="J64" i="1"/>
  <c r="K64" i="1"/>
  <c r="L64" i="1"/>
  <c r="E64" i="1"/>
  <c r="D64" i="1"/>
  <c r="C64" i="1"/>
  <c r="P61" i="1"/>
  <c r="P59" i="1"/>
  <c r="P57" i="1"/>
  <c r="P55" i="1"/>
  <c r="O55" i="1"/>
  <c r="O61" i="1"/>
  <c r="O59" i="1"/>
  <c r="O57" i="1"/>
  <c r="K34" i="2"/>
  <c r="J34" i="2"/>
  <c r="I34" i="2"/>
  <c r="H34" i="2"/>
  <c r="G34" i="2"/>
  <c r="F34" i="2"/>
  <c r="E34" i="2"/>
  <c r="D34" i="2"/>
  <c r="C34" i="2"/>
  <c r="B34" i="2"/>
  <c r="K13" i="2"/>
  <c r="J13" i="2"/>
  <c r="I13" i="2"/>
  <c r="H13" i="2"/>
  <c r="G13" i="2"/>
  <c r="F13" i="2"/>
  <c r="E13" i="2"/>
  <c r="D13" i="2"/>
  <c r="C13" i="2"/>
  <c r="N56" i="1"/>
  <c r="N58" i="1"/>
  <c r="N60" i="1"/>
  <c r="N62" i="1"/>
  <c r="M59" i="1"/>
  <c r="M57" i="1"/>
  <c r="M55" i="1"/>
  <c r="E62" i="1"/>
  <c r="F62" i="1"/>
  <c r="G62" i="1"/>
  <c r="H62" i="1"/>
  <c r="I62" i="1"/>
  <c r="J62" i="1"/>
  <c r="K62" i="1"/>
  <c r="D62" i="1"/>
  <c r="K61" i="1"/>
  <c r="J61" i="1"/>
  <c r="H61" i="1"/>
  <c r="I61" i="1"/>
  <c r="G61" i="1"/>
  <c r="F61" i="1"/>
  <c r="E61" i="1"/>
  <c r="D61" i="1"/>
  <c r="C61" i="1"/>
  <c r="E60" i="1"/>
  <c r="F60" i="1"/>
  <c r="G60" i="1"/>
  <c r="H60" i="1"/>
  <c r="I60" i="1"/>
  <c r="J60" i="1"/>
  <c r="K60" i="1"/>
  <c r="L60" i="1"/>
  <c r="D60" i="1"/>
  <c r="L59" i="1"/>
  <c r="K59" i="1"/>
  <c r="J59" i="1"/>
  <c r="I59" i="1"/>
  <c r="H59" i="1"/>
  <c r="G59" i="1"/>
  <c r="F59" i="1"/>
  <c r="E59" i="1"/>
  <c r="D59" i="1"/>
  <c r="C59" i="1"/>
  <c r="E58" i="1"/>
  <c r="F58" i="1"/>
  <c r="G58" i="1"/>
  <c r="H58" i="1"/>
  <c r="I58" i="1"/>
  <c r="J58" i="1"/>
  <c r="K58" i="1"/>
  <c r="L58" i="1"/>
  <c r="D58" i="1"/>
  <c r="L57" i="1"/>
  <c r="K57" i="1"/>
  <c r="J57" i="1"/>
  <c r="I57" i="1"/>
  <c r="H57" i="1"/>
  <c r="G57" i="1"/>
  <c r="F57" i="1"/>
  <c r="E57" i="1"/>
  <c r="D57" i="1"/>
  <c r="C57" i="1"/>
  <c r="E56" i="1"/>
  <c r="F56" i="1"/>
  <c r="G56" i="1"/>
  <c r="H56" i="1"/>
  <c r="I56" i="1"/>
  <c r="J56" i="1"/>
  <c r="K56" i="1"/>
  <c r="L56" i="1"/>
  <c r="D56" i="1"/>
  <c r="L55" i="1"/>
  <c r="K55" i="1"/>
  <c r="J55" i="1"/>
  <c r="I55" i="1"/>
  <c r="H55" i="1"/>
  <c r="G55" i="1"/>
  <c r="F55" i="1"/>
  <c r="E55" i="1"/>
  <c r="D55" i="1"/>
  <c r="C55" i="1"/>
  <c r="A55" i="1"/>
  <c r="I6" i="13" l="1"/>
  <c r="I13" i="13"/>
  <c r="I8" i="13"/>
  <c r="I7" i="13"/>
  <c r="I5" i="13"/>
  <c r="I12" i="13"/>
  <c r="I11" i="13"/>
  <c r="I10" i="13"/>
  <c r="I9" i="13"/>
  <c r="I4" i="13"/>
  <c r="O18" i="2"/>
  <c r="L17" i="2"/>
  <c r="M17" i="2" s="1"/>
  <c r="L16" i="2"/>
  <c r="M16" i="2" s="1"/>
  <c r="L15" i="2"/>
  <c r="M15" i="2" s="1"/>
  <c r="B51" i="2"/>
  <c r="N20" i="2" s="1"/>
  <c r="L14" i="2"/>
  <c r="M14" i="2" s="1"/>
  <c r="P18" i="2" l="1"/>
  <c r="R18" i="2" s="1"/>
  <c r="S18" i="2" s="1"/>
  <c r="Q18" i="2"/>
  <c r="N17" i="2"/>
  <c r="O17" i="2" s="1"/>
  <c r="L20" i="2"/>
  <c r="L27" i="2" s="1"/>
  <c r="N16" i="2"/>
  <c r="O16" i="2" s="1"/>
  <c r="P16" i="2" s="1"/>
  <c r="Q16" i="2" s="1"/>
  <c r="N15" i="2"/>
  <c r="O15" i="2" s="1"/>
  <c r="O20" i="2"/>
  <c r="P20" i="2"/>
  <c r="Q20" i="2"/>
  <c r="R20" i="2"/>
  <c r="M20" i="2"/>
  <c r="M27" i="2" s="1"/>
  <c r="S20" i="2"/>
  <c r="N14" i="2"/>
  <c r="N21" i="2" s="1"/>
  <c r="N22" i="2" s="1"/>
  <c r="M21" i="2"/>
  <c r="M22" i="2" s="1"/>
  <c r="N13" i="2"/>
  <c r="M61" i="1"/>
  <c r="P17" i="2" l="1"/>
  <c r="P27" i="2"/>
  <c r="O27" i="2"/>
  <c r="N27" i="2"/>
  <c r="L21" i="2"/>
  <c r="L22" i="2" s="1"/>
  <c r="N24" i="2"/>
  <c r="L24" i="2"/>
  <c r="Q17" i="2"/>
  <c r="Q27" i="2" s="1"/>
  <c r="L13" i="2"/>
  <c r="L23" i="2"/>
  <c r="M23" i="2"/>
  <c r="M24" i="2"/>
  <c r="O23" i="2"/>
  <c r="O24" i="2"/>
  <c r="O13" i="2"/>
  <c r="N23" i="2"/>
  <c r="N25" i="2" s="1"/>
  <c r="N26" i="2" s="1"/>
  <c r="M13" i="2"/>
  <c r="Q13" i="2"/>
  <c r="Q24" i="2"/>
  <c r="P13" i="2"/>
  <c r="P24" i="2"/>
  <c r="R16" i="2"/>
  <c r="S16" i="2" s="1"/>
  <c r="S24" i="2" s="1"/>
  <c r="O14" i="2"/>
  <c r="S13" i="2"/>
  <c r="R13" i="2"/>
  <c r="P15" i="2"/>
  <c r="P23" i="2" s="1"/>
  <c r="L25" i="2" l="1"/>
  <c r="L26" i="2" s="1"/>
  <c r="R17" i="2"/>
  <c r="R27" i="2" s="1"/>
  <c r="S17" i="2"/>
  <c r="S27" i="2" s="1"/>
  <c r="P25" i="2"/>
  <c r="M25" i="2"/>
  <c r="M26" i="2" s="1"/>
  <c r="O25" i="2"/>
  <c r="R24" i="2"/>
  <c r="P14" i="2"/>
  <c r="Q14" i="2" s="1"/>
  <c r="Q21" i="2" s="1"/>
  <c r="Q22" i="2" s="1"/>
  <c r="O21" i="2"/>
  <c r="O22" i="2" s="1"/>
  <c r="Q15" i="2"/>
  <c r="O26" i="2" l="1"/>
  <c r="R15" i="2"/>
  <c r="R23" i="2" s="1"/>
  <c r="R25" i="2" s="1"/>
  <c r="Q23" i="2"/>
  <c r="Q25" i="2" s="1"/>
  <c r="Q26" i="2" s="1"/>
  <c r="R14" i="2"/>
  <c r="R21" i="2" s="1"/>
  <c r="R22" i="2" s="1"/>
  <c r="R26" i="2" s="1"/>
  <c r="P21" i="2"/>
  <c r="P22" i="2" s="1"/>
  <c r="P26" i="2" s="1"/>
  <c r="S14" i="2"/>
  <c r="S21" i="2" s="1"/>
  <c r="S22" i="2" s="1"/>
  <c r="S15" i="2" l="1"/>
  <c r="S23" i="2" s="1"/>
  <c r="S25" i="2" s="1"/>
  <c r="S26" i="2" s="1"/>
</calcChain>
</file>

<file path=xl/sharedStrings.xml><?xml version="1.0" encoding="utf-8"?>
<sst xmlns="http://schemas.openxmlformats.org/spreadsheetml/2006/main" count="691" uniqueCount="188">
  <si>
    <t>Powered by Clearbit</t>
  </si>
  <si>
    <t>NVIDIA Corp (NMS: NVDA)</t>
  </si>
  <si>
    <t xml:space="preserve">Exchange rate used is that of the Year End reported date </t>
  </si>
  <si>
    <t xml:space="preserve">Standardized Quarterly Balance Sheet </t>
  </si>
  <si>
    <t>Report Date</t>
  </si>
  <si>
    <t>04/26/2015</t>
  </si>
  <si>
    <t>07/26/2015</t>
  </si>
  <si>
    <t>10/25/2015</t>
  </si>
  <si>
    <t>01/31/2016</t>
  </si>
  <si>
    <t>05/01/2016</t>
  </si>
  <si>
    <t>07/31/2016</t>
  </si>
  <si>
    <t>10/30/2016</t>
  </si>
  <si>
    <t>01/29/2017</t>
  </si>
  <si>
    <t>04/30/2017</t>
  </si>
  <si>
    <t>07/30/2017</t>
  </si>
  <si>
    <t>10/29/2017</t>
  </si>
  <si>
    <t>01/28/2018</t>
  </si>
  <si>
    <t>04/29/2018</t>
  </si>
  <si>
    <t>07/29/2018</t>
  </si>
  <si>
    <t>10/28/2018</t>
  </si>
  <si>
    <t>01/27/2019</t>
  </si>
  <si>
    <t>04/28/2019</t>
  </si>
  <si>
    <t>07/28/2019</t>
  </si>
  <si>
    <t>10/27/2019</t>
  </si>
  <si>
    <t>01/26/2020</t>
  </si>
  <si>
    <t>04/26/2020</t>
  </si>
  <si>
    <t>07/26/2020</t>
  </si>
  <si>
    <t>10/25/2020</t>
  </si>
  <si>
    <t>01/31/2021</t>
  </si>
  <si>
    <t>05/02/2021</t>
  </si>
  <si>
    <t>08/01/2021</t>
  </si>
  <si>
    <t>10/31/2021</t>
  </si>
  <si>
    <t>01/30/2022</t>
  </si>
  <si>
    <t>05/01/2022</t>
  </si>
  <si>
    <t>07/31/2022</t>
  </si>
  <si>
    <t>10/30/2022</t>
  </si>
  <si>
    <t>01/29/2023</t>
  </si>
  <si>
    <t>04/30/2023</t>
  </si>
  <si>
    <t>07/30/2023</t>
  </si>
  <si>
    <t>10/29/2023</t>
  </si>
  <si>
    <t>01/28/2024</t>
  </si>
  <si>
    <t>04/28/2024</t>
  </si>
  <si>
    <t>07/28/2024</t>
  </si>
  <si>
    <t>1st Quarter</t>
  </si>
  <si>
    <t>2nd Quarter</t>
  </si>
  <si>
    <t>3rd Quarter</t>
  </si>
  <si>
    <t>4th Quarter</t>
  </si>
  <si>
    <t>Currency</t>
  </si>
  <si>
    <t>USD</t>
  </si>
  <si>
    <t>Cash &amp; Equivalents</t>
  </si>
  <si>
    <t>Short Term Investments</t>
  </si>
  <si>
    <t>-</t>
  </si>
  <si>
    <t>Cash &amp; Equivs &amp; ST Investments</t>
  </si>
  <si>
    <t>Receivables (ST)</t>
  </si>
  <si>
    <t>Inventories</t>
  </si>
  <si>
    <t>Current Tax Assets</t>
  </si>
  <si>
    <t>Prepayments (ST)</t>
  </si>
  <si>
    <t>Other Current Assets</t>
  </si>
  <si>
    <t>Total Current Assets</t>
  </si>
  <si>
    <t>Gross Property Plant &amp; Equip</t>
  </si>
  <si>
    <t>Accumulated Depreciation</t>
  </si>
  <si>
    <t>Net Property Plant &amp; Equip</t>
  </si>
  <si>
    <t>Long Term Investments</t>
  </si>
  <si>
    <t>Intangible Assets</t>
  </si>
  <si>
    <t>Prepayments (LT)</t>
  </si>
  <si>
    <t>Deferred LT Assets</t>
  </si>
  <si>
    <t>Other Assets</t>
  </si>
  <si>
    <t>Total Assets</t>
  </si>
  <si>
    <t>Accounts Payable &amp; Accrued Exps</t>
  </si>
  <si>
    <t>Accounts Payable</t>
  </si>
  <si>
    <t>Accrued Expenses</t>
  </si>
  <si>
    <t>Current Debt</t>
  </si>
  <si>
    <t>Other Current Liabilities</t>
  </si>
  <si>
    <t>Total Current Liabilities</t>
  </si>
  <si>
    <t>LT Debt &amp; Leases</t>
  </si>
  <si>
    <t>Deferred LT Liabilities</t>
  </si>
  <si>
    <t>Minority Interests</t>
  </si>
  <si>
    <t>Other Liabilities</t>
  </si>
  <si>
    <t>Total Liabilities</t>
  </si>
  <si>
    <t>Temporary Equity</t>
  </si>
  <si>
    <t>Common Share Capital</t>
  </si>
  <si>
    <t>Additional Paid-In Capital</t>
  </si>
  <si>
    <t>Retained Earnings</t>
  </si>
  <si>
    <t>Accum Other Comprehensive Income</t>
  </si>
  <si>
    <t>Treasury Stock</t>
  </si>
  <si>
    <t>Other Equity</t>
  </si>
  <si>
    <t>Total Equity</t>
  </si>
  <si>
    <t>Total Liabilities &amp; Equity</t>
  </si>
  <si>
    <t>Average</t>
  </si>
  <si>
    <t>1st quarter</t>
  </si>
  <si>
    <t>growth rate</t>
  </si>
  <si>
    <t>2nd quarter</t>
  </si>
  <si>
    <t>3rd quarter</t>
  </si>
  <si>
    <t>4th quarter</t>
  </si>
  <si>
    <t>Total</t>
  </si>
  <si>
    <t>Total Revenue</t>
  </si>
  <si>
    <t xml:space="preserve">Standardized Annual Income Statement </t>
  </si>
  <si>
    <t>Sales growth</t>
  </si>
  <si>
    <t>COGS/Revenue</t>
  </si>
  <si>
    <t>Scale</t>
  </si>
  <si>
    <t>Thousands</t>
  </si>
  <si>
    <t>Direct Costs</t>
  </si>
  <si>
    <t>Gross Profit</t>
  </si>
  <si>
    <t>Selling General &amp; Admin</t>
  </si>
  <si>
    <t>Research &amp; Development</t>
  </si>
  <si>
    <t>Total Indirect Operating Costs</t>
  </si>
  <si>
    <t>Operating Income</t>
  </si>
  <si>
    <t>Interest Income</t>
  </si>
  <si>
    <t>Other Non-Operating Income</t>
  </si>
  <si>
    <t>Total Non-Operating Income</t>
  </si>
  <si>
    <t>Earnings Before Tax</t>
  </si>
  <si>
    <t>Taxation</t>
  </si>
  <si>
    <t>Net Income</t>
  </si>
  <si>
    <t>Taxation/earnings before tax</t>
  </si>
  <si>
    <t>Net Income to Common</t>
  </si>
  <si>
    <t>Average Shares Basic</t>
  </si>
  <si>
    <t>EPS Net Basic</t>
  </si>
  <si>
    <t>EPS Continuing Basic</t>
  </si>
  <si>
    <t>Average Shares Diluted</t>
  </si>
  <si>
    <t>EPS Net Diluted</t>
  </si>
  <si>
    <t>EPS Continuing Diluted</t>
  </si>
  <si>
    <t>Shares Outstanding</t>
  </si>
  <si>
    <t>Asset turnover ratio</t>
  </si>
  <si>
    <t>All this data is exported to python and charts are prepared from python and not the excel</t>
  </si>
  <si>
    <t>Price-to-Earnings (P/E)</t>
  </si>
  <si>
    <t>Date</t>
  </si>
  <si>
    <t>Open</t>
  </si>
  <si>
    <t>High</t>
  </si>
  <si>
    <t>Low</t>
  </si>
  <si>
    <t>Close </t>
  </si>
  <si>
    <t>Adj Close </t>
  </si>
  <si>
    <t>Volume</t>
  </si>
  <si>
    <t>Row Labels</t>
  </si>
  <si>
    <t>Grand Total</t>
  </si>
  <si>
    <t>2015</t>
  </si>
  <si>
    <t>2016</t>
  </si>
  <si>
    <t>2017</t>
  </si>
  <si>
    <t>2018</t>
  </si>
  <si>
    <t>2019</t>
  </si>
  <si>
    <t>2020</t>
  </si>
  <si>
    <t>2021</t>
  </si>
  <si>
    <t>2022</t>
  </si>
  <si>
    <t>2023</t>
  </si>
  <si>
    <t>2024</t>
  </si>
  <si>
    <t>Average of Open</t>
  </si>
  <si>
    <t>Average of High</t>
  </si>
  <si>
    <t>Average of Low</t>
  </si>
  <si>
    <t>Average of Close </t>
  </si>
  <si>
    <t>Average of Adj Close </t>
  </si>
  <si>
    <t>Average of Volume</t>
  </si>
  <si>
    <t xml:space="preserve">Source: Yahoo Finance </t>
  </si>
  <si>
    <t>Price-to-Book (P/B) Ratio</t>
  </si>
  <si>
    <t>Stock Price</t>
  </si>
  <si>
    <t>Book Value per Share</t>
  </si>
  <si>
    <t>Price to Book Ratio</t>
  </si>
  <si>
    <t>NVIDIA PE Ratio Historical Data</t>
  </si>
  <si>
    <t>TTM Net EPS</t>
  </si>
  <si>
    <t>PE Ratio</t>
  </si>
  <si>
    <t>Source: Macro trends -  https://www.macrotrends.net/stocks/charts/NVDA/nvidia/pe-ratio</t>
  </si>
  <si>
    <t>Average of PE Ratio</t>
  </si>
  <si>
    <t>NVIDIA P/S Ratio Historical Data</t>
  </si>
  <si>
    <t>TTM Sales per Share</t>
  </si>
  <si>
    <t>Price to Sales Ratio</t>
  </si>
  <si>
    <t>2025</t>
  </si>
  <si>
    <t>Average of Price to Sales Ratio</t>
  </si>
  <si>
    <t>NVIDIA Price/Book Ratio Historical Data</t>
  </si>
  <si>
    <t>Price-to-Sales (P/S) Ratio</t>
  </si>
  <si>
    <t>Average of Price to Book Ratio</t>
  </si>
  <si>
    <t>Price-to-Cash Flow (P/CF) Ratio</t>
  </si>
  <si>
    <t>NVIDIA Price to Free Cash Flow Ratio Historical Data</t>
  </si>
  <si>
    <t>TTM FCF per Share</t>
  </si>
  <si>
    <t>Price to FCF Ratio</t>
  </si>
  <si>
    <t>Average of Price to FCF Ratio</t>
  </si>
  <si>
    <t>Stock Prices</t>
  </si>
  <si>
    <t>Market Cap</t>
  </si>
  <si>
    <t>Total Debt</t>
  </si>
  <si>
    <t>Enterprise Value (EV) = Market Capitalization + Total Debt - Cash &amp; Equivalents</t>
  </si>
  <si>
    <t>Cash &amp; cash equivalents</t>
  </si>
  <si>
    <t>EBITDA</t>
  </si>
  <si>
    <t>EBITDA Multiplier</t>
  </si>
  <si>
    <t>(Amounts are in Millions)</t>
  </si>
  <si>
    <t>Shares outstanding</t>
  </si>
  <si>
    <t xml:space="preserve">AMD </t>
  </si>
  <si>
    <t xml:space="preserve"> Price-to-Earnings (P/E)</t>
  </si>
  <si>
    <t>EBITDA Multiplier = 
EBITDA
Enterprise Value (EV)/EBITDA
​</t>
  </si>
  <si>
    <t>NVIDIA</t>
  </si>
  <si>
    <t>Micron</t>
  </si>
  <si>
    <t>Broadcom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</si>
</sst>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3" formatCode="_(* #,##0.00_);_(* \(#,##0.00\);_(* &quot;-&quot;??_);_(@_)"/>
    <numFmt numFmtId="164" formatCode="0.0"/>
    <numFmt numFmtId="165" formatCode="_(* #,##0_);_(* \(#,##0\);_(* &quot;-&quot;??_);_(@_)"/>
  </numFmts>
  <fonts count="23">
    <font>
      <sz val="10"/>
      <color rgb="FF000000"/>
      <name val="Arial"/>
    </font>
    <font>
      <sz val="8"/>
      <color rgb="FF000000"/>
      <name val="Arial"/>
      <family val="2"/>
    </font>
    <font>
      <b/>
      <sz val="16"/>
      <color rgb="FF000000"/>
      <name val="Arial"/>
      <family val="2"/>
    </font>
    <font>
      <b/>
      <sz val="10"/>
      <color rgb="FF000000"/>
      <name val="Arial"/>
      <family val="2"/>
    </font>
    <font>
      <sz val="10"/>
      <color rgb="FF000000"/>
      <name val="Arial"/>
      <family val="2"/>
    </font>
    <font>
      <sz val="10"/>
      <color rgb="FF42526E"/>
      <name val="Helvetica Neue"/>
      <family val="2"/>
    </font>
    <font>
      <b/>
      <sz val="10"/>
      <color rgb="FF42526E"/>
      <name val="Helvetica Neue"/>
      <family val="2"/>
    </font>
    <font>
      <b/>
      <sz val="7"/>
      <color rgb="FF232A31"/>
      <name val="Arial"/>
      <family val="2"/>
    </font>
    <font>
      <sz val="7"/>
      <color rgb="FF232A31"/>
      <name val="Arial"/>
      <family val="2"/>
    </font>
    <font>
      <sz val="8"/>
      <name val="Arial"/>
      <family val="2"/>
    </font>
    <font>
      <b/>
      <sz val="7"/>
      <color rgb="FF444444"/>
      <name val="Arial"/>
      <family val="2"/>
    </font>
    <font>
      <sz val="7"/>
      <color rgb="FF444444"/>
      <name val="Arial"/>
      <family val="2"/>
    </font>
    <font>
      <sz val="10"/>
      <color rgb="FF000000"/>
      <name val="Arial"/>
      <family val="2"/>
    </font>
    <font>
      <sz val="10"/>
      <color rgb="FF000000"/>
      <name val="Times New Roman"/>
      <family val="1"/>
    </font>
    <font>
      <b/>
      <sz val="10"/>
      <color rgb="FF444444"/>
      <name val="Times New Roman"/>
      <family val="1"/>
    </font>
    <font>
      <sz val="10"/>
      <color rgb="FF444444"/>
      <name val="Times New Roman"/>
      <family val="1"/>
    </font>
    <font>
      <b/>
      <sz val="10"/>
      <color rgb="FF000000"/>
      <name val="Times New Roman"/>
      <family val="1"/>
    </font>
    <font>
      <sz val="8"/>
      <color rgb="FF212529"/>
      <name val="Segoe UI"/>
      <family val="2"/>
    </font>
    <font>
      <sz val="8"/>
      <color rgb="FF05B169"/>
      <name val="Segoe UI"/>
      <family val="2"/>
    </font>
    <font>
      <sz val="8"/>
      <color rgb="FFFA4444"/>
      <name val="Segoe UI"/>
      <family val="2"/>
    </font>
    <font>
      <b/>
      <sz val="10"/>
      <color rgb="FF42526E"/>
      <name val="Segoe UI"/>
      <family val="2"/>
    </font>
    <font>
      <sz val="10"/>
      <color rgb="FF42526E"/>
      <name val="Segoe UI"/>
      <family val="2"/>
    </font>
    <font>
      <sz val="10"/>
      <color rgb="FF0052CC"/>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4">
    <border>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right/>
      <top style="medium">
        <color rgb="FFDDDDDD"/>
      </top>
      <bottom style="medium">
        <color rgb="FFDDDDDD"/>
      </bottom>
      <diagonal/>
    </border>
    <border>
      <left/>
      <right/>
      <top style="medium">
        <color rgb="FFDDDDDD"/>
      </top>
      <bottom/>
      <diagonal/>
    </border>
    <border>
      <left/>
      <right/>
      <top/>
      <bottom style="medium">
        <color rgb="FFDDDDDD"/>
      </bottom>
      <diagonal/>
    </border>
    <border>
      <left style="thin">
        <color rgb="FFABABAB"/>
      </left>
      <right style="thin">
        <color rgb="FFABABAB"/>
      </right>
      <top/>
      <bottom/>
      <diagonal/>
    </border>
    <border>
      <left style="thin">
        <color indexed="64"/>
      </left>
      <right style="thin">
        <color indexed="64"/>
      </right>
      <top style="thin">
        <color indexed="64"/>
      </top>
      <bottom style="thin">
        <color indexed="64"/>
      </bottom>
      <diagonal/>
    </border>
    <border>
      <left/>
      <right/>
      <top style="medium">
        <color rgb="FFDEE2E6"/>
      </top>
      <bottom/>
      <diagonal/>
    </border>
  </borders>
  <cellStyleXfs count="2">
    <xf numFmtId="0" fontId="0" fillId="0" borderId="0"/>
    <xf numFmtId="43" fontId="12"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right" vertical="top" wrapText="1"/>
    </xf>
    <xf numFmtId="0" fontId="0" fillId="0" borderId="0" xfId="0" applyAlignment="1">
      <alignment horizontal="left"/>
    </xf>
    <xf numFmtId="1" fontId="0" fillId="0" borderId="0" xfId="0" applyNumberFormat="1"/>
    <xf numFmtId="0" fontId="0" fillId="0" borderId="0" xfId="0" applyAlignment="1">
      <alignment horizontal="right"/>
    </xf>
    <xf numFmtId="0" fontId="3" fillId="0" borderId="0" xfId="0" applyFont="1" applyAlignment="1">
      <alignment horizontal="left"/>
    </xf>
    <xf numFmtId="0" fontId="4" fillId="0" borderId="0" xfId="0" applyFont="1"/>
    <xf numFmtId="1" fontId="3" fillId="0" borderId="0" xfId="0" applyNumberFormat="1" applyFont="1"/>
    <xf numFmtId="0" fontId="3" fillId="0" borderId="0" xfId="0" applyFont="1"/>
    <xf numFmtId="14" fontId="3" fillId="0" borderId="0" xfId="0" applyNumberFormat="1" applyFont="1" applyAlignment="1">
      <alignment horizontal="right" vertical="top" wrapText="1"/>
    </xf>
    <xf numFmtId="10" fontId="0" fillId="0" borderId="0" xfId="0" applyNumberFormat="1"/>
    <xf numFmtId="2" fontId="0" fillId="0" borderId="0" xfId="0" applyNumberFormat="1"/>
    <xf numFmtId="10" fontId="3" fillId="0" borderId="0" xfId="0" applyNumberFormat="1" applyFont="1" applyAlignment="1">
      <alignment horizontal="right" vertical="top" wrapText="1"/>
    </xf>
    <xf numFmtId="0" fontId="5" fillId="0" borderId="0" xfId="0" applyFont="1"/>
    <xf numFmtId="0" fontId="6" fillId="0" borderId="0" xfId="0" applyFont="1"/>
    <xf numFmtId="15" fontId="5" fillId="0" borderId="0" xfId="0" applyNumberFormat="1" applyFont="1"/>
    <xf numFmtId="8" fontId="5" fillId="0" borderId="0" xfId="0" applyNumberFormat="1" applyFont="1"/>
    <xf numFmtId="10" fontId="5" fillId="0" borderId="0" xfId="0" applyNumberFormat="1" applyFont="1"/>
    <xf numFmtId="2" fontId="0" fillId="0" borderId="0" xfId="0" applyNumberFormat="1" applyAlignment="1">
      <alignment horizontal="left" indent="2"/>
    </xf>
    <xf numFmtId="1" fontId="0" fillId="0" borderId="0" xfId="0" applyNumberFormat="1" applyAlignment="1">
      <alignment horizontal="left"/>
    </xf>
    <xf numFmtId="1" fontId="3" fillId="0" borderId="0" xfId="0" applyNumberFormat="1" applyFont="1" applyAlignment="1">
      <alignment horizontal="left"/>
    </xf>
    <xf numFmtId="10" fontId="3" fillId="0" borderId="0" xfId="0" applyNumberFormat="1" applyFont="1" applyAlignment="1">
      <alignment horizontal="left" vertical="top"/>
    </xf>
    <xf numFmtId="1" fontId="4" fillId="0" borderId="0" xfId="0" applyNumberFormat="1" applyFont="1" applyAlignment="1">
      <alignment horizontal="left"/>
    </xf>
    <xf numFmtId="2" fontId="5" fillId="0" borderId="0" xfId="0" applyNumberFormat="1" applyFont="1"/>
    <xf numFmtId="0" fontId="0" fillId="0" borderId="0" xfId="0" applyAlignment="1">
      <alignment wrapText="1"/>
    </xf>
    <xf numFmtId="0" fontId="7" fillId="2" borderId="0" xfId="0" applyFont="1" applyFill="1" applyAlignment="1">
      <alignment horizontal="left" vertical="center"/>
    </xf>
    <xf numFmtId="0" fontId="7" fillId="2" borderId="0" xfId="0" applyFont="1" applyFill="1" applyAlignment="1">
      <alignment horizontal="right" vertical="center"/>
    </xf>
    <xf numFmtId="15" fontId="8" fillId="2" borderId="0" xfId="0" applyNumberFormat="1" applyFont="1" applyFill="1" applyAlignment="1">
      <alignment horizontal="left" vertical="center"/>
    </xf>
    <xf numFmtId="0" fontId="8" fillId="2" borderId="0" xfId="0" applyFont="1" applyFill="1" applyAlignment="1">
      <alignment horizontal="right" vertical="center"/>
    </xf>
    <xf numFmtId="3" fontId="8" fillId="2" borderId="0" xfId="0" applyNumberFormat="1" applyFont="1" applyFill="1" applyAlignment="1">
      <alignment horizontal="right" vertical="center"/>
    </xf>
    <xf numFmtId="0" fontId="0" fillId="0" borderId="1" xfId="0" applyBorder="1"/>
    <xf numFmtId="0" fontId="0" fillId="0" borderId="1" xfId="0" pivotButton="1"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3"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0" fontId="0" fillId="0" borderId="0" xfId="0" applyAlignment="1">
      <alignment horizontal="center"/>
    </xf>
    <xf numFmtId="3" fontId="0" fillId="0" borderId="0" xfId="0" applyNumberFormat="1" applyAlignment="1">
      <alignment horizontal="center"/>
    </xf>
    <xf numFmtId="0" fontId="0" fillId="0" borderId="1" xfId="0" applyBorder="1" applyAlignment="1">
      <alignment horizontal="center"/>
    </xf>
    <xf numFmtId="0" fontId="0" fillId="0" borderId="6" xfId="0" applyBorder="1" applyAlignment="1">
      <alignment horizontal="center"/>
    </xf>
    <xf numFmtId="0" fontId="3"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left"/>
    </xf>
    <xf numFmtId="0" fontId="10" fillId="0" borderId="8" xfId="0" applyFont="1" applyBorder="1" applyAlignment="1">
      <alignment horizontal="center" wrapText="1"/>
    </xf>
    <xf numFmtId="14" fontId="11" fillId="0" borderId="9" xfId="0" applyNumberFormat="1" applyFont="1" applyBorder="1" applyAlignment="1">
      <alignment horizontal="center" vertical="top" wrapText="1"/>
    </xf>
    <xf numFmtId="0" fontId="11" fillId="0" borderId="9" xfId="0" applyFont="1" applyBorder="1" applyAlignment="1">
      <alignment horizontal="center" vertical="top" wrapText="1"/>
    </xf>
    <xf numFmtId="8" fontId="11" fillId="0" borderId="9" xfId="0" applyNumberFormat="1" applyFont="1" applyBorder="1" applyAlignment="1">
      <alignment horizontal="center" vertical="top" wrapText="1"/>
    </xf>
    <xf numFmtId="0" fontId="0" fillId="3" borderId="0" xfId="0" applyFill="1" applyAlignment="1">
      <alignment horizontal="left"/>
    </xf>
    <xf numFmtId="0" fontId="0" fillId="0" borderId="11" xfId="0" applyBorder="1"/>
    <xf numFmtId="0" fontId="0" fillId="0" borderId="1" xfId="0" applyBorder="1" applyAlignment="1">
      <alignment horizontal="right"/>
    </xf>
    <xf numFmtId="0" fontId="0" fillId="0" borderId="2" xfId="0" applyBorder="1" applyAlignment="1">
      <alignment horizontal="right"/>
    </xf>
    <xf numFmtId="0" fontId="11" fillId="2" borderId="9" xfId="0" applyFont="1" applyFill="1" applyBorder="1" applyAlignment="1">
      <alignment horizontal="center" vertical="center" wrapText="1"/>
    </xf>
    <xf numFmtId="0" fontId="10" fillId="2" borderId="0" xfId="0" applyFont="1" applyFill="1" applyAlignment="1">
      <alignment horizontal="center" wrapText="1"/>
    </xf>
    <xf numFmtId="6" fontId="11" fillId="2" borderId="9" xfId="0" applyNumberFormat="1" applyFont="1" applyFill="1" applyBorder="1" applyAlignment="1">
      <alignment horizontal="center" vertical="center" wrapText="1"/>
    </xf>
    <xf numFmtId="0" fontId="13" fillId="0" borderId="0" xfId="0" applyFont="1" applyAlignment="1">
      <alignment horizontal="center" vertical="center"/>
    </xf>
    <xf numFmtId="0" fontId="0" fillId="0" borderId="0" xfId="0" applyAlignment="1">
      <alignment horizontal="center" vertical="center"/>
    </xf>
    <xf numFmtId="0" fontId="14" fillId="2" borderId="12" xfId="0" applyFont="1" applyFill="1" applyBorder="1" applyAlignment="1">
      <alignment horizontal="center" vertical="center" wrapText="1"/>
    </xf>
    <xf numFmtId="0" fontId="13" fillId="0" borderId="12" xfId="0" applyFont="1" applyBorder="1" applyAlignment="1">
      <alignment horizontal="center" vertical="center"/>
    </xf>
    <xf numFmtId="0" fontId="15" fillId="2" borderId="12" xfId="0" applyFont="1" applyFill="1" applyBorder="1" applyAlignment="1">
      <alignment horizontal="center" vertical="center" wrapText="1"/>
    </xf>
    <xf numFmtId="3" fontId="15" fillId="2" borderId="12" xfId="0" applyNumberFormat="1" applyFont="1" applyFill="1" applyBorder="1" applyAlignment="1">
      <alignment horizontal="center" vertical="center" wrapText="1"/>
    </xf>
    <xf numFmtId="43" fontId="13" fillId="0" borderId="12" xfId="1" applyFont="1" applyBorder="1" applyAlignment="1">
      <alignment horizontal="center" vertical="center"/>
    </xf>
    <xf numFmtId="1" fontId="13" fillId="0" borderId="12" xfId="0" applyNumberFormat="1" applyFont="1" applyBorder="1" applyAlignment="1">
      <alignment horizontal="center" vertical="center"/>
    </xf>
    <xf numFmtId="165" fontId="13" fillId="0" borderId="12" xfId="0" applyNumberFormat="1" applyFont="1" applyBorder="1" applyAlignment="1">
      <alignment horizontal="center" vertical="center"/>
    </xf>
    <xf numFmtId="43" fontId="13" fillId="0" borderId="12" xfId="1" applyFont="1" applyBorder="1"/>
    <xf numFmtId="0" fontId="13" fillId="0" borderId="12" xfId="0" applyFont="1" applyBorder="1"/>
    <xf numFmtId="0" fontId="16" fillId="0" borderId="12" xfId="0" applyFont="1" applyBorder="1" applyAlignment="1">
      <alignment horizontal="center" vertical="center" wrapText="1"/>
    </xf>
    <xf numFmtId="164" fontId="13" fillId="0" borderId="12" xfId="0" applyNumberFormat="1" applyFont="1" applyBorder="1"/>
    <xf numFmtId="165" fontId="13" fillId="0" borderId="12" xfId="1" applyNumberFormat="1" applyFont="1" applyBorder="1"/>
    <xf numFmtId="0" fontId="14" fillId="2" borderId="12" xfId="0" applyFont="1" applyFill="1" applyBorder="1" applyAlignment="1">
      <alignment horizontal="center" wrapText="1"/>
    </xf>
    <xf numFmtId="0" fontId="17" fillId="0" borderId="13" xfId="0" applyFont="1" applyBorder="1" applyAlignment="1">
      <alignment vertical="top" wrapText="1"/>
    </xf>
    <xf numFmtId="10" fontId="18" fillId="0" borderId="13" xfId="0" applyNumberFormat="1" applyFont="1" applyBorder="1" applyAlignment="1">
      <alignment vertical="top" wrapText="1"/>
    </xf>
    <xf numFmtId="10" fontId="19" fillId="0" borderId="13" xfId="0" applyNumberFormat="1" applyFont="1" applyBorder="1" applyAlignment="1">
      <alignment vertical="top" wrapText="1"/>
    </xf>
    <xf numFmtId="0" fontId="20" fillId="0" borderId="0" xfId="0" applyFont="1" applyAlignment="1">
      <alignment horizontal="center" vertical="center" wrapText="1"/>
    </xf>
    <xf numFmtId="0" fontId="21" fillId="0" borderId="0" xfId="0" applyFont="1" applyAlignment="1">
      <alignment vertical="center" wrapText="1"/>
    </xf>
    <xf numFmtId="0" fontId="22" fillId="0" borderId="0" xfId="0" applyFont="1" applyAlignment="1">
      <alignment vertical="center" wrapText="1"/>
    </xf>
    <xf numFmtId="10" fontId="21" fillId="0" borderId="0" xfId="0" applyNumberFormat="1" applyFont="1" applyAlignment="1">
      <alignment vertical="center" wrapText="1"/>
    </xf>
    <xf numFmtId="8" fontId="21" fillId="0" borderId="0" xfId="0" applyNumberFormat="1" applyFont="1" applyAlignment="1">
      <alignment vertical="center" wrapText="1"/>
    </xf>
    <xf numFmtId="43" fontId="0" fillId="0" borderId="0" xfId="1" applyFont="1" applyFill="1"/>
    <xf numFmtId="0" fontId="10" fillId="0" borderId="10" xfId="0" applyFont="1" applyBorder="1" applyAlignment="1">
      <alignment horizontal="center" wrapText="1"/>
    </xf>
    <xf numFmtId="0" fontId="10" fillId="0" borderId="10" xfId="0" applyFont="1" applyBorder="1" applyAlignment="1">
      <alignment horizontal="center"/>
    </xf>
    <xf numFmtId="0" fontId="10" fillId="2" borderId="0" xfId="0" applyFont="1" applyFill="1" applyAlignment="1">
      <alignment horizontal="center" wrapText="1"/>
    </xf>
    <xf numFmtId="0" fontId="10" fillId="2" borderId="10" xfId="0" applyFont="1" applyFill="1" applyBorder="1" applyAlignment="1">
      <alignment horizontal="center" wrapText="1"/>
    </xf>
    <xf numFmtId="0" fontId="14" fillId="2" borderId="12" xfId="0" applyFont="1" applyFill="1" applyBorder="1" applyAlignment="1">
      <alignment horizontal="center" vertical="center" wrapText="1"/>
    </xf>
    <xf numFmtId="0" fontId="3" fillId="0" borderId="0" xfId="0" applyFont="1" applyAlignment="1">
      <alignment horizontal="center"/>
    </xf>
  </cellXfs>
  <cellStyles count="2">
    <cellStyle name="Comma" xfId="1" builtinId="3"/>
    <cellStyle name="Normal" xfId="0" builtinId="0"/>
  </cellStyles>
  <dxfs count="0"/>
  <tableStyles count="0" defaultTableStyle="TableStyleMedium9"/>
  <colors>
    <mruColors>
      <color rgb="FF76B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 Statement'!$A$13</c:f>
              <c:strCache>
                <c:ptCount val="1"/>
                <c:pt idx="0">
                  <c:v>Sales growth</c:v>
                </c:pt>
              </c:strCache>
            </c:strRef>
          </c:tx>
          <c:spPr>
            <a:ln w="28575" cap="rnd">
              <a:solidFill>
                <a:srgbClr val="76B900"/>
              </a:solidFill>
              <a:round/>
            </a:ln>
            <a:effectLst/>
          </c:spPr>
          <c:marker>
            <c:symbol val="none"/>
          </c:marker>
          <c:cat>
            <c:numRef>
              <c:f>'Income Statement'!$B$11:$S$11</c:f>
              <c:numCache>
                <c:formatCode>General</c:formatCode>
                <c:ptCount val="18"/>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numCache>
            </c:numRef>
          </c:cat>
          <c:val>
            <c:numRef>
              <c:f>'Income Statement'!$B$13:$S$13</c:f>
              <c:numCache>
                <c:formatCode>0.00%</c:formatCode>
                <c:ptCount val="18"/>
                <c:pt idx="1">
                  <c:v>7.0168217200145169E-2</c:v>
                </c:pt>
                <c:pt idx="2">
                  <c:v>0.37924151696606784</c:v>
                </c:pt>
                <c:pt idx="3">
                  <c:v>0.4057887120115774</c:v>
                </c:pt>
                <c:pt idx="4">
                  <c:v>0.20609429689108502</c:v>
                </c:pt>
                <c:pt idx="5">
                  <c:v>-6.8111983612154314E-2</c:v>
                </c:pt>
                <c:pt idx="6">
                  <c:v>0.52729437625938813</c:v>
                </c:pt>
                <c:pt idx="7">
                  <c:v>0.61403298350824587</c:v>
                </c:pt>
                <c:pt idx="8">
                  <c:v>2.2293230289068887E-3</c:v>
                </c:pt>
                <c:pt idx="9">
                  <c:v>1.2585452658115222</c:v>
                </c:pt>
                <c:pt idx="10">
                  <c:v>0.14070916042000325</c:v>
                </c:pt>
                <c:pt idx="11">
                  <c:v>0.3428628692015081</c:v>
                </c:pt>
                <c:pt idx="12">
                  <c:v>0.32310267639644857</c:v>
                </c:pt>
                <c:pt idx="13">
                  <c:v>0.32310267639644841</c:v>
                </c:pt>
                <c:pt idx="14">
                  <c:v>0.32310267639644835</c:v>
                </c:pt>
                <c:pt idx="15">
                  <c:v>0.32310267639644819</c:v>
                </c:pt>
                <c:pt idx="16">
                  <c:v>0.32310267639644874</c:v>
                </c:pt>
                <c:pt idx="17">
                  <c:v>0.32310267639644835</c:v>
                </c:pt>
              </c:numCache>
            </c:numRef>
          </c:val>
          <c:smooth val="0"/>
          <c:extLst>
            <c:ext xmlns:c16="http://schemas.microsoft.com/office/drawing/2014/chart" uri="{C3380CC4-5D6E-409C-BE32-E72D297353CC}">
              <c16:uniqueId val="{00000000-1B54-844D-A314-E8DA979895DA}"/>
            </c:ext>
          </c:extLst>
        </c:ser>
        <c:dLbls>
          <c:showLegendKey val="0"/>
          <c:showVal val="0"/>
          <c:showCatName val="0"/>
          <c:showSerName val="0"/>
          <c:showPercent val="0"/>
          <c:showBubbleSize val="0"/>
        </c:dLbls>
        <c:smooth val="0"/>
        <c:axId val="95872655"/>
        <c:axId val="754676431"/>
      </c:lineChart>
      <c:catAx>
        <c:axId val="9587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76431"/>
        <c:crosses val="autoZero"/>
        <c:auto val="1"/>
        <c:lblAlgn val="ctr"/>
        <c:lblOffset val="100"/>
        <c:noMultiLvlLbl val="0"/>
      </c:catAx>
      <c:valAx>
        <c:axId val="75467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6B9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Revenue Trend</a:t>
            </a:r>
          </a:p>
        </c:rich>
      </c:tx>
      <c:layout>
        <c:manualLayout>
          <c:xMode val="edge"/>
          <c:yMode val="edge"/>
          <c:x val="0.3977152230971128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 Statement'!$A$20</c:f>
              <c:strCache>
                <c:ptCount val="1"/>
                <c:pt idx="0">
                  <c:v>Total Revenue</c:v>
                </c:pt>
              </c:strCache>
            </c:strRef>
          </c:tx>
          <c:spPr>
            <a:ln w="28575" cap="rnd">
              <a:solidFill>
                <a:srgbClr val="76B900"/>
              </a:solidFill>
              <a:round/>
            </a:ln>
            <a:effectLst/>
          </c:spPr>
          <c:marker>
            <c:symbol val="circle"/>
            <c:size val="3"/>
            <c:spPr>
              <a:solidFill>
                <a:srgbClr val="76B900"/>
              </a:solidFill>
              <a:ln w="9525">
                <a:solidFill>
                  <a:srgbClr val="76B900"/>
                </a:solidFill>
              </a:ln>
              <a:effectLst/>
            </c:spPr>
          </c:marker>
          <c:dPt>
            <c:idx val="10"/>
            <c:marker>
              <c:symbol val="circle"/>
              <c:size val="3"/>
              <c:spPr>
                <a:solidFill>
                  <a:srgbClr val="76B900"/>
                </a:solidFill>
                <a:ln w="9525">
                  <a:solidFill>
                    <a:srgbClr val="76B900"/>
                  </a:solidFill>
                </a:ln>
                <a:effectLst/>
              </c:spPr>
            </c:marker>
            <c:bubble3D val="0"/>
            <c:spPr>
              <a:ln w="28575" cap="rnd">
                <a:gradFill>
                  <a:gsLst>
                    <a:gs pos="10000">
                      <a:srgbClr val="76B9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round/>
              </a:ln>
              <a:effectLst/>
            </c:spPr>
            <c:extLst>
              <c:ext xmlns:c16="http://schemas.microsoft.com/office/drawing/2014/chart" uri="{C3380CC4-5D6E-409C-BE32-E72D297353CC}">
                <c16:uniqueId val="{00000002-FDBB-834B-892A-C72B5565DB07}"/>
              </c:ext>
            </c:extLst>
          </c:dPt>
          <c:dPt>
            <c:idx val="11"/>
            <c:marker>
              <c:symbol val="none"/>
            </c:marker>
            <c:bubble3D val="0"/>
            <c:spPr>
              <a:ln w="28575" cap="rnd">
                <a:solidFill>
                  <a:srgbClr val="76B900"/>
                </a:solidFill>
                <a:prstDash val="sysDot"/>
                <a:round/>
              </a:ln>
              <a:effectLst/>
            </c:spPr>
            <c:extLst>
              <c:ext xmlns:c16="http://schemas.microsoft.com/office/drawing/2014/chart" uri="{C3380CC4-5D6E-409C-BE32-E72D297353CC}">
                <c16:uniqueId val="{00000001-FDBB-834B-892A-C72B5565DB07}"/>
              </c:ext>
            </c:extLst>
          </c:dPt>
          <c:dPt>
            <c:idx val="12"/>
            <c:marker>
              <c:symbol val="circle"/>
              <c:size val="3"/>
              <c:spPr>
                <a:solidFill>
                  <a:srgbClr val="76B900"/>
                </a:solidFill>
                <a:ln w="9525">
                  <a:solidFill>
                    <a:srgbClr val="76B900"/>
                  </a:solidFill>
                </a:ln>
                <a:effectLst/>
              </c:spPr>
            </c:marker>
            <c:bubble3D val="0"/>
            <c:spPr>
              <a:ln w="28575" cap="rnd">
                <a:solidFill>
                  <a:srgbClr val="76B900"/>
                </a:solidFill>
                <a:prstDash val="sysDot"/>
                <a:round/>
              </a:ln>
              <a:effectLst/>
            </c:spPr>
            <c:extLst>
              <c:ext xmlns:c16="http://schemas.microsoft.com/office/drawing/2014/chart" uri="{C3380CC4-5D6E-409C-BE32-E72D297353CC}">
                <c16:uniqueId val="{00000004-FDBB-834B-892A-C72B5565DB07}"/>
              </c:ext>
            </c:extLst>
          </c:dPt>
          <c:dPt>
            <c:idx val="13"/>
            <c:marker>
              <c:symbol val="circle"/>
              <c:size val="3"/>
              <c:spPr>
                <a:solidFill>
                  <a:srgbClr val="76B900"/>
                </a:solidFill>
                <a:ln w="9525">
                  <a:solidFill>
                    <a:srgbClr val="76B900"/>
                  </a:solidFill>
                </a:ln>
                <a:effectLst/>
              </c:spPr>
            </c:marker>
            <c:bubble3D val="0"/>
            <c:spPr>
              <a:ln w="28575" cap="rnd">
                <a:solidFill>
                  <a:srgbClr val="76B900"/>
                </a:solidFill>
                <a:prstDash val="sysDot"/>
                <a:round/>
              </a:ln>
              <a:effectLst/>
            </c:spPr>
            <c:extLst>
              <c:ext xmlns:c16="http://schemas.microsoft.com/office/drawing/2014/chart" uri="{C3380CC4-5D6E-409C-BE32-E72D297353CC}">
                <c16:uniqueId val="{00000003-FDBB-834B-892A-C72B5565DB07}"/>
              </c:ext>
            </c:extLst>
          </c:dPt>
          <c:dPt>
            <c:idx val="14"/>
            <c:marker>
              <c:symbol val="circle"/>
              <c:size val="3"/>
              <c:spPr>
                <a:solidFill>
                  <a:srgbClr val="76B900"/>
                </a:solidFill>
                <a:ln w="9525">
                  <a:solidFill>
                    <a:srgbClr val="76B900"/>
                  </a:solidFill>
                </a:ln>
                <a:effectLst/>
              </c:spPr>
            </c:marker>
            <c:bubble3D val="0"/>
            <c:spPr>
              <a:ln w="28575" cap="rnd">
                <a:solidFill>
                  <a:srgbClr val="76B900"/>
                </a:solidFill>
                <a:prstDash val="sysDot"/>
                <a:round/>
              </a:ln>
              <a:effectLst/>
            </c:spPr>
            <c:extLst>
              <c:ext xmlns:c16="http://schemas.microsoft.com/office/drawing/2014/chart" uri="{C3380CC4-5D6E-409C-BE32-E72D297353CC}">
                <c16:uniqueId val="{00000005-FDBB-834B-892A-C72B5565DB07}"/>
              </c:ext>
            </c:extLst>
          </c:dPt>
          <c:dPt>
            <c:idx val="15"/>
            <c:marker>
              <c:symbol val="circle"/>
              <c:size val="3"/>
              <c:spPr>
                <a:solidFill>
                  <a:srgbClr val="76B900"/>
                </a:solidFill>
                <a:ln w="9525">
                  <a:solidFill>
                    <a:srgbClr val="76B900"/>
                  </a:solidFill>
                </a:ln>
                <a:effectLst/>
              </c:spPr>
            </c:marker>
            <c:bubble3D val="0"/>
            <c:spPr>
              <a:ln w="28575" cap="rnd">
                <a:solidFill>
                  <a:srgbClr val="76B900"/>
                </a:solidFill>
                <a:prstDash val="sysDot"/>
                <a:round/>
              </a:ln>
              <a:effectLst/>
            </c:spPr>
            <c:extLst>
              <c:ext xmlns:c16="http://schemas.microsoft.com/office/drawing/2014/chart" uri="{C3380CC4-5D6E-409C-BE32-E72D297353CC}">
                <c16:uniqueId val="{00000006-FDBB-834B-892A-C72B5565DB07}"/>
              </c:ext>
            </c:extLst>
          </c:dPt>
          <c:dPt>
            <c:idx val="16"/>
            <c:marker>
              <c:symbol val="circle"/>
              <c:size val="3"/>
              <c:spPr>
                <a:solidFill>
                  <a:srgbClr val="76B900"/>
                </a:solidFill>
                <a:ln w="9525">
                  <a:solidFill>
                    <a:srgbClr val="76B900"/>
                  </a:solidFill>
                </a:ln>
                <a:effectLst/>
              </c:spPr>
            </c:marker>
            <c:bubble3D val="0"/>
            <c:spPr>
              <a:ln w="28575" cap="rnd">
                <a:solidFill>
                  <a:srgbClr val="76B900"/>
                </a:solidFill>
                <a:prstDash val="sysDot"/>
                <a:round/>
              </a:ln>
              <a:effectLst/>
            </c:spPr>
            <c:extLst>
              <c:ext xmlns:c16="http://schemas.microsoft.com/office/drawing/2014/chart" uri="{C3380CC4-5D6E-409C-BE32-E72D297353CC}">
                <c16:uniqueId val="{00000007-FDBB-834B-892A-C72B5565DB07}"/>
              </c:ext>
            </c:extLst>
          </c:dPt>
          <c:dPt>
            <c:idx val="17"/>
            <c:marker>
              <c:symbol val="circle"/>
              <c:size val="3"/>
              <c:spPr>
                <a:solidFill>
                  <a:srgbClr val="76B900"/>
                </a:solidFill>
                <a:ln w="9525">
                  <a:solidFill>
                    <a:srgbClr val="76B900"/>
                  </a:solidFill>
                </a:ln>
                <a:effectLst/>
              </c:spPr>
            </c:marker>
            <c:bubble3D val="0"/>
            <c:spPr>
              <a:ln w="28575" cap="rnd">
                <a:solidFill>
                  <a:srgbClr val="76B900"/>
                </a:solidFill>
                <a:prstDash val="sysDot"/>
                <a:round/>
              </a:ln>
              <a:effectLst/>
            </c:spPr>
            <c:extLst>
              <c:ext xmlns:c16="http://schemas.microsoft.com/office/drawing/2014/chart" uri="{C3380CC4-5D6E-409C-BE32-E72D297353CC}">
                <c16:uniqueId val="{00000008-FDBB-834B-892A-C72B5565DB07}"/>
              </c:ext>
            </c:extLst>
          </c:dPt>
          <c:cat>
            <c:numRef>
              <c:f>'Income Statement'!$B$11:$S$11</c:f>
              <c:numCache>
                <c:formatCode>General</c:formatCode>
                <c:ptCount val="18"/>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numCache>
            </c:numRef>
          </c:cat>
          <c:val>
            <c:numRef>
              <c:f>'Income Statement'!$B$20:$S$20</c:f>
              <c:numCache>
                <c:formatCode>0</c:formatCode>
                <c:ptCount val="18"/>
                <c:pt idx="0">
                  <c:v>4681507</c:v>
                </c:pt>
                <c:pt idx="1">
                  <c:v>5010000</c:v>
                </c:pt>
                <c:pt idx="2">
                  <c:v>6910000</c:v>
                </c:pt>
                <c:pt idx="3">
                  <c:v>9714000</c:v>
                </c:pt>
                <c:pt idx="4">
                  <c:v>11716000</c:v>
                </c:pt>
                <c:pt idx="5">
                  <c:v>10918000</c:v>
                </c:pt>
                <c:pt idx="6">
                  <c:v>16675000</c:v>
                </c:pt>
                <c:pt idx="7">
                  <c:v>26914000</c:v>
                </c:pt>
                <c:pt idx="8">
                  <c:v>26974000</c:v>
                </c:pt>
                <c:pt idx="9">
                  <c:v>60922000</c:v>
                </c:pt>
                <c:pt idx="10" formatCode="General">
                  <c:v>69494283.471107438</c:v>
                </c:pt>
                <c:pt idx="11" formatCode="General">
                  <c:v>93321292.895114273</c:v>
                </c:pt>
                <c:pt idx="12" formatCode="General">
                  <c:v>123473652.39430258</c:v>
                </c:pt>
                <c:pt idx="13" formatCode="General">
                  <c:v>163368319.94734648</c:v>
                </c:pt>
                <c:pt idx="14" formatCode="General">
                  <c:v>216153061.3607254</c:v>
                </c:pt>
                <c:pt idx="15" formatCode="General">
                  <c:v>285992693.99766147</c:v>
                </c:pt>
                <c:pt idx="16" formatCode="General">
                  <c:v>378397698.85813648</c:v>
                </c:pt>
                <c:pt idx="17" formatCode="General">
                  <c:v>500659008.10145766</c:v>
                </c:pt>
              </c:numCache>
            </c:numRef>
          </c:val>
          <c:smooth val="0"/>
          <c:extLst>
            <c:ext xmlns:c16="http://schemas.microsoft.com/office/drawing/2014/chart" uri="{C3380CC4-5D6E-409C-BE32-E72D297353CC}">
              <c16:uniqueId val="{00000000-FDBB-834B-892A-C72B5565DB07}"/>
            </c:ext>
          </c:extLst>
        </c:ser>
        <c:dLbls>
          <c:showLegendKey val="0"/>
          <c:showVal val="0"/>
          <c:showCatName val="0"/>
          <c:showSerName val="0"/>
          <c:showPercent val="0"/>
          <c:showBubbleSize val="0"/>
        </c:dLbls>
        <c:marker val="1"/>
        <c:smooth val="0"/>
        <c:axId val="837331583"/>
        <c:axId val="837710591"/>
      </c:lineChart>
      <c:catAx>
        <c:axId val="83733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10591"/>
        <c:crosses val="autoZero"/>
        <c:auto val="1"/>
        <c:lblAlgn val="ctr"/>
        <c:lblOffset val="100"/>
        <c:noMultiLvlLbl val="0"/>
      </c:catAx>
      <c:valAx>
        <c:axId val="83771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Revenue</a:t>
                </a:r>
                <a:r>
                  <a:rPr lang="en-US" baseline="0">
                    <a:solidFill>
                      <a:schemeClr val="tx1"/>
                    </a:solidFill>
                  </a:rPr>
                  <a:t> in thousands($)</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3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Price-to-Earnings (P/E)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Sheet1!$C$3</c:f>
              <c:strCache>
                <c:ptCount val="1"/>
                <c:pt idx="0">
                  <c:v>NVIDIA</c:v>
                </c:pt>
              </c:strCache>
            </c:strRef>
          </c:tx>
          <c:spPr>
            <a:ln w="28575" cap="rnd">
              <a:solidFill>
                <a:srgbClr val="92D050"/>
              </a:solidFill>
              <a:round/>
            </a:ln>
            <a:effectLst/>
          </c:spPr>
          <c:marker>
            <c:symbol val="none"/>
          </c:marker>
          <c:cat>
            <c:numRef>
              <c:f>Sheet1!$B$4:$B$13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Sheet1!$C$4:$C$13</c:f>
              <c:numCache>
                <c:formatCode>0.00</c:formatCode>
                <c:ptCount val="10"/>
                <c:pt idx="0">
                  <c:v>17.838999999999999</c:v>
                </c:pt>
                <c:pt idx="1">
                  <c:v>25.664999999999999</c:v>
                </c:pt>
                <c:pt idx="2">
                  <c:v>36.161000000000001</c:v>
                </c:pt>
                <c:pt idx="3">
                  <c:v>48.393999999999998</c:v>
                </c:pt>
                <c:pt idx="4">
                  <c:v>23.591000000000001</c:v>
                </c:pt>
                <c:pt idx="5">
                  <c:v>54.826000000000001</c:v>
                </c:pt>
                <c:pt idx="6">
                  <c:v>74.244</c:v>
                </c:pt>
                <c:pt idx="7">
                  <c:v>58.598999999999997</c:v>
                </c:pt>
                <c:pt idx="8">
                  <c:v>114.693</c:v>
                </c:pt>
                <c:pt idx="9">
                  <c:v>50.654000000000003</c:v>
                </c:pt>
              </c:numCache>
            </c:numRef>
          </c:val>
          <c:smooth val="0"/>
          <c:extLst>
            <c:ext xmlns:c16="http://schemas.microsoft.com/office/drawing/2014/chart" uri="{C3380CC4-5D6E-409C-BE32-E72D297353CC}">
              <c16:uniqueId val="{00000001-5F99-4BDA-9FA5-398680BA7A57}"/>
            </c:ext>
          </c:extLst>
        </c:ser>
        <c:ser>
          <c:idx val="2"/>
          <c:order val="2"/>
          <c:tx>
            <c:strRef>
              <c:f>Sheet1!$D$3</c:f>
              <c:strCache>
                <c:ptCount val="1"/>
                <c:pt idx="0">
                  <c:v>Micron</c:v>
                </c:pt>
              </c:strCache>
            </c:strRef>
          </c:tx>
          <c:spPr>
            <a:ln w="28575" cap="rnd">
              <a:solidFill>
                <a:schemeClr val="tx1"/>
              </a:solidFill>
              <a:round/>
            </a:ln>
            <a:effectLst/>
          </c:spPr>
          <c:marker>
            <c:symbol val="none"/>
          </c:marker>
          <c:cat>
            <c:numRef>
              <c:f>Sheet1!$B$4:$B$13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Sheet1!$D$4:$D$13</c:f>
              <c:numCache>
                <c:formatCode>0.00</c:formatCode>
                <c:ptCount val="10"/>
                <c:pt idx="0">
                  <c:v>6.2</c:v>
                </c:pt>
                <c:pt idx="1">
                  <c:v>-62.603999999999999</c:v>
                </c:pt>
                <c:pt idx="2">
                  <c:v>6.9989999999999997</c:v>
                </c:pt>
                <c:pt idx="3">
                  <c:v>4.3289999999999997</c:v>
                </c:pt>
                <c:pt idx="4">
                  <c:v>7.81</c:v>
                </c:pt>
                <c:pt idx="5">
                  <c:v>19.155999999999999</c:v>
                </c:pt>
                <c:pt idx="6">
                  <c:v>14.212</c:v>
                </c:pt>
                <c:pt idx="7">
                  <c:v>7.2779999999999996</c:v>
                </c:pt>
                <c:pt idx="8">
                  <c:v>-13.132999999999999</c:v>
                </c:pt>
                <c:pt idx="9">
                  <c:v>136.21100000000001</c:v>
                </c:pt>
              </c:numCache>
            </c:numRef>
          </c:val>
          <c:smooth val="0"/>
          <c:extLst>
            <c:ext xmlns:c16="http://schemas.microsoft.com/office/drawing/2014/chart" uri="{C3380CC4-5D6E-409C-BE32-E72D297353CC}">
              <c16:uniqueId val="{00000002-5F99-4BDA-9FA5-398680BA7A57}"/>
            </c:ext>
          </c:extLst>
        </c:ser>
        <c:ser>
          <c:idx val="3"/>
          <c:order val="3"/>
          <c:tx>
            <c:strRef>
              <c:f>Sheet1!$E$3</c:f>
              <c:strCache>
                <c:ptCount val="1"/>
                <c:pt idx="0">
                  <c:v>Broadcom</c:v>
                </c:pt>
              </c:strCache>
            </c:strRef>
          </c:tx>
          <c:spPr>
            <a:ln w="28575" cap="rnd">
              <a:solidFill>
                <a:srgbClr val="C00000"/>
              </a:solidFill>
              <a:round/>
            </a:ln>
            <a:effectLst/>
          </c:spPr>
          <c:marker>
            <c:symbol val="none"/>
          </c:marker>
          <c:cat>
            <c:numRef>
              <c:f>Sheet1!$B$4:$B$13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Sheet1!$E$4:$E$13</c:f>
              <c:numCache>
                <c:formatCode>General</c:formatCode>
                <c:ptCount val="10"/>
                <c:pt idx="0">
                  <c:v>24.86</c:v>
                </c:pt>
                <c:pt idx="1">
                  <c:v>-38.69</c:v>
                </c:pt>
                <c:pt idx="2">
                  <c:v>60.98</c:v>
                </c:pt>
                <c:pt idx="3">
                  <c:v>7.45</c:v>
                </c:pt>
                <c:pt idx="4">
                  <c:v>43.65</c:v>
                </c:pt>
                <c:pt idx="5">
                  <c:v>53.11</c:v>
                </c:pt>
                <c:pt idx="6">
                  <c:v>34</c:v>
                </c:pt>
                <c:pt idx="7">
                  <c:v>17.07</c:v>
                </c:pt>
                <c:pt idx="8">
                  <c:v>24.57</c:v>
                </c:pt>
                <c:pt idx="9">
                  <c:v>133.83000000000001</c:v>
                </c:pt>
              </c:numCache>
            </c:numRef>
          </c:val>
          <c:smooth val="0"/>
          <c:extLst>
            <c:ext xmlns:c16="http://schemas.microsoft.com/office/drawing/2014/chart" uri="{C3380CC4-5D6E-409C-BE32-E72D297353CC}">
              <c16:uniqueId val="{00000003-5F99-4BDA-9FA5-398680BA7A57}"/>
            </c:ext>
          </c:extLst>
        </c:ser>
        <c:ser>
          <c:idx val="4"/>
          <c:order val="4"/>
          <c:tx>
            <c:strRef>
              <c:f>Sheet1!$F$3</c:f>
              <c:strCache>
                <c:ptCount val="1"/>
                <c:pt idx="0">
                  <c:v>AMD </c:v>
                </c:pt>
              </c:strCache>
            </c:strRef>
          </c:tx>
          <c:spPr>
            <a:ln w="28575" cap="rnd">
              <a:solidFill>
                <a:schemeClr val="bg1">
                  <a:lumMod val="50000"/>
                </a:schemeClr>
              </a:solidFill>
              <a:round/>
            </a:ln>
            <a:effectLst/>
          </c:spPr>
          <c:marker>
            <c:symbol val="none"/>
          </c:marker>
          <c:cat>
            <c:numRef>
              <c:f>Sheet1!$B$4:$B$13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Sheet1!$F$4:$F$13</c:f>
              <c:numCache>
                <c:formatCode>0.00</c:formatCode>
                <c:ptCount val="10"/>
                <c:pt idx="0">
                  <c:v>-3.496</c:v>
                </c:pt>
                <c:pt idx="1">
                  <c:v>-21.106000000000002</c:v>
                </c:pt>
                <c:pt idx="2">
                  <c:v>-300.54899999999998</c:v>
                </c:pt>
                <c:pt idx="3">
                  <c:v>52.847000000000001</c:v>
                </c:pt>
                <c:pt idx="4">
                  <c:v>150.81299999999999</c:v>
                </c:pt>
                <c:pt idx="5">
                  <c:v>44.345999999999997</c:v>
                </c:pt>
                <c:pt idx="6">
                  <c:v>55.813000000000002</c:v>
                </c:pt>
                <c:pt idx="7">
                  <c:v>79.114999999999995</c:v>
                </c:pt>
                <c:pt idx="8">
                  <c:v>278.85300000000001</c:v>
                </c:pt>
                <c:pt idx="9">
                  <c:v>123.80200000000001</c:v>
                </c:pt>
              </c:numCache>
            </c:numRef>
          </c:val>
          <c:smooth val="0"/>
          <c:extLst>
            <c:ext xmlns:c16="http://schemas.microsoft.com/office/drawing/2014/chart" uri="{C3380CC4-5D6E-409C-BE32-E72D297353CC}">
              <c16:uniqueId val="{00000000-183A-4908-AA31-084126B46FFF}"/>
            </c:ext>
          </c:extLst>
        </c:ser>
        <c:dLbls>
          <c:showLegendKey val="0"/>
          <c:showVal val="0"/>
          <c:showCatName val="0"/>
          <c:showSerName val="0"/>
          <c:showPercent val="0"/>
          <c:showBubbleSize val="0"/>
        </c:dLbls>
        <c:smooth val="0"/>
        <c:axId val="753929168"/>
        <c:axId val="753932528"/>
        <c:extLst>
          <c:ext xmlns:c15="http://schemas.microsoft.com/office/drawing/2012/chart" uri="{02D57815-91ED-43cb-92C2-25804820EDAC}">
            <c15:filteredLineSeries>
              <c15:ser>
                <c:idx val="0"/>
                <c:order val="0"/>
                <c:tx>
                  <c:strRef>
                    <c:extLst>
                      <c:ext uri="{02D57815-91ED-43cb-92C2-25804820EDAC}">
                        <c15:formulaRef>
                          <c15:sqref>Sheet1!$B$3</c15:sqref>
                        </c15:formulaRef>
                      </c:ext>
                    </c:extLst>
                    <c:strCache>
                      <c:ptCount val="1"/>
                      <c:pt idx="0">
                        <c:v>Price-to-Earnings (P/E)</c:v>
                      </c:pt>
                    </c:strCache>
                  </c:strRef>
                </c:tx>
                <c:spPr>
                  <a:ln w="28575" cap="rnd">
                    <a:solidFill>
                      <a:schemeClr val="accent1"/>
                    </a:solidFill>
                    <a:round/>
                  </a:ln>
                  <a:effectLst/>
                </c:spPr>
                <c:marker>
                  <c:symbol val="none"/>
                </c:marker>
                <c:cat>
                  <c:numRef>
                    <c:extLst>
                      <c:ext uri="{02D57815-91ED-43cb-92C2-25804820EDAC}">
                        <c15:formulaRef>
                          <c15:sqref>Sheet1!$B$4:$B$13</c15:sqref>
                        </c15:formulaRef>
                      </c:ext>
                    </c:extLst>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extLst>
                      <c:ext uri="{02D57815-91ED-43cb-92C2-25804820EDAC}">
                        <c15:formulaRef>
                          <c15:sqref>Sheet1!$B$4:$B$13</c15:sqref>
                        </c15:formulaRef>
                      </c:ext>
                    </c:extLst>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val>
                <c:smooth val="0"/>
                <c:extLst>
                  <c:ext xmlns:c16="http://schemas.microsoft.com/office/drawing/2014/chart" uri="{C3380CC4-5D6E-409C-BE32-E72D297353CC}">
                    <c16:uniqueId val="{00000000-5F99-4BDA-9FA5-398680BA7A57}"/>
                  </c:ext>
                </c:extLst>
              </c15:ser>
            </c15:filteredLineSeries>
          </c:ext>
        </c:extLst>
      </c:lineChart>
      <c:catAx>
        <c:axId val="7539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32528"/>
        <c:crosses val="autoZero"/>
        <c:auto val="1"/>
        <c:lblAlgn val="ctr"/>
        <c:lblOffset val="100"/>
        <c:noMultiLvlLbl val="0"/>
      </c:catAx>
      <c:valAx>
        <c:axId val="75393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Price-to-Earnings (P/E)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Price-to-Sales (P/S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Sheet1!$C$38</c:f>
              <c:strCache>
                <c:ptCount val="1"/>
                <c:pt idx="0">
                  <c:v>NVIDIA</c:v>
                </c:pt>
              </c:strCache>
            </c:strRef>
          </c:tx>
          <c:spPr>
            <a:ln w="28575" cap="rnd">
              <a:solidFill>
                <a:srgbClr val="76B900"/>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Sheet1!$C$39:$C$48</c:f>
              <c:numCache>
                <c:formatCode>0.00</c:formatCode>
                <c:ptCount val="10"/>
                <c:pt idx="0">
                  <c:v>2.4039999999999999</c:v>
                </c:pt>
                <c:pt idx="1">
                  <c:v>3.145</c:v>
                </c:pt>
                <c:pt idx="2">
                  <c:v>8.718</c:v>
                </c:pt>
                <c:pt idx="3">
                  <c:v>15.18</c:v>
                </c:pt>
                <c:pt idx="4">
                  <c:v>8.3379999999999992</c:v>
                </c:pt>
                <c:pt idx="5">
                  <c:v>14.04</c:v>
                </c:pt>
                <c:pt idx="6">
                  <c:v>19.288</c:v>
                </c:pt>
                <c:pt idx="7">
                  <c:v>21.233000000000001</c:v>
                </c:pt>
                <c:pt idx="8">
                  <c:v>18.573</c:v>
                </c:pt>
                <c:pt idx="9">
                  <c:v>24.744</c:v>
                </c:pt>
              </c:numCache>
            </c:numRef>
          </c:val>
          <c:smooth val="0"/>
          <c:extLst>
            <c:ext xmlns:c16="http://schemas.microsoft.com/office/drawing/2014/chart" uri="{C3380CC4-5D6E-409C-BE32-E72D297353CC}">
              <c16:uniqueId val="{00000005-6AE6-45CD-A710-E882ACD2355D}"/>
            </c:ext>
          </c:extLst>
        </c:ser>
        <c:ser>
          <c:idx val="1"/>
          <c:order val="1"/>
          <c:tx>
            <c:strRef>
              <c:f>Sheet1!$D$38</c:f>
              <c:strCache>
                <c:ptCount val="1"/>
                <c:pt idx="0">
                  <c:v>Micron</c:v>
                </c:pt>
              </c:strCache>
            </c:strRef>
          </c:tx>
          <c:spPr>
            <a:ln w="28575" cap="rnd">
              <a:solidFill>
                <a:schemeClr val="tx1"/>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Sheet1!$D$39:$D$48</c:f>
              <c:numCache>
                <c:formatCode>0.00</c:formatCode>
                <c:ptCount val="10"/>
                <c:pt idx="0">
                  <c:v>1.1100000000000001</c:v>
                </c:pt>
                <c:pt idx="1">
                  <c:v>1.3939999999999999</c:v>
                </c:pt>
                <c:pt idx="2">
                  <c:v>1.7529999999999999</c:v>
                </c:pt>
                <c:pt idx="3">
                  <c:v>2.0129999999999999</c:v>
                </c:pt>
                <c:pt idx="4">
                  <c:v>2.1070000000000002</c:v>
                </c:pt>
                <c:pt idx="5">
                  <c:v>2.4009999999999998</c:v>
                </c:pt>
                <c:pt idx="6">
                  <c:v>3.0059999999999998</c:v>
                </c:pt>
                <c:pt idx="7">
                  <c:v>2.0550000000000002</c:v>
                </c:pt>
                <c:pt idx="8">
                  <c:v>4.93</c:v>
                </c:pt>
                <c:pt idx="9">
                  <c:v>4.22</c:v>
                </c:pt>
              </c:numCache>
            </c:numRef>
          </c:val>
          <c:smooth val="0"/>
          <c:extLst>
            <c:ext xmlns:c16="http://schemas.microsoft.com/office/drawing/2014/chart" uri="{C3380CC4-5D6E-409C-BE32-E72D297353CC}">
              <c16:uniqueId val="{00000006-6AE6-45CD-A710-E882ACD2355D}"/>
            </c:ext>
          </c:extLst>
        </c:ser>
        <c:ser>
          <c:idx val="2"/>
          <c:order val="2"/>
          <c:tx>
            <c:strRef>
              <c:f>Sheet1!$E$38</c:f>
              <c:strCache>
                <c:ptCount val="1"/>
                <c:pt idx="0">
                  <c:v>Broadcom</c:v>
                </c:pt>
              </c:strCache>
            </c:strRef>
          </c:tx>
          <c:spPr>
            <a:ln w="28575" cap="rnd">
              <a:solidFill>
                <a:srgbClr val="C00000"/>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Sheet1!$E$39:$E$48</c:f>
              <c:numCache>
                <c:formatCode>General</c:formatCode>
                <c:ptCount val="10"/>
                <c:pt idx="0">
                  <c:v>4.97</c:v>
                </c:pt>
                <c:pt idx="1">
                  <c:v>5.08</c:v>
                </c:pt>
                <c:pt idx="2">
                  <c:v>5.85</c:v>
                </c:pt>
                <c:pt idx="3">
                  <c:v>4.38</c:v>
                </c:pt>
                <c:pt idx="4">
                  <c:v>5.21</c:v>
                </c:pt>
                <c:pt idx="5">
                  <c:v>5.92</c:v>
                </c:pt>
                <c:pt idx="6">
                  <c:v>7.97</c:v>
                </c:pt>
                <c:pt idx="7">
                  <c:v>5.77</c:v>
                </c:pt>
                <c:pt idx="8">
                  <c:v>9.66</c:v>
                </c:pt>
                <c:pt idx="9">
                  <c:v>15.3</c:v>
                </c:pt>
              </c:numCache>
            </c:numRef>
          </c:val>
          <c:smooth val="0"/>
          <c:extLst>
            <c:ext xmlns:c16="http://schemas.microsoft.com/office/drawing/2014/chart" uri="{C3380CC4-5D6E-409C-BE32-E72D297353CC}">
              <c16:uniqueId val="{00000007-6AE6-45CD-A710-E882ACD2355D}"/>
            </c:ext>
          </c:extLst>
        </c:ser>
        <c:ser>
          <c:idx val="3"/>
          <c:order val="3"/>
          <c:tx>
            <c:strRef>
              <c:f>Sheet1!$F$38</c:f>
              <c:strCache>
                <c:ptCount val="1"/>
                <c:pt idx="0">
                  <c:v>AMD </c:v>
                </c:pt>
              </c:strCache>
            </c:strRef>
          </c:tx>
          <c:spPr>
            <a:ln w="28575" cap="rnd">
              <a:solidFill>
                <a:schemeClr val="bg1">
                  <a:lumMod val="50000"/>
                </a:schemeClr>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Sheet1!$F$39:$F$48</c:f>
              <c:numCache>
                <c:formatCode>0.00</c:formatCode>
                <c:ptCount val="10"/>
                <c:pt idx="0">
                  <c:v>0.57799999999999996</c:v>
                </c:pt>
                <c:pt idx="1">
                  <c:v>2.4340000000000002</c:v>
                </c:pt>
                <c:pt idx="2">
                  <c:v>1.8879999999999999</c:v>
                </c:pt>
                <c:pt idx="3">
                  <c:v>2.75</c:v>
                </c:pt>
                <c:pt idx="4">
                  <c:v>7.64</c:v>
                </c:pt>
                <c:pt idx="5">
                  <c:v>11.31</c:v>
                </c:pt>
                <c:pt idx="6">
                  <c:v>10.739000000000001</c:v>
                </c:pt>
                <c:pt idx="7">
                  <c:v>4.4249999999999998</c:v>
                </c:pt>
                <c:pt idx="8">
                  <c:v>10.5</c:v>
                </c:pt>
                <c:pt idx="9">
                  <c:v>7.8789999999999996</c:v>
                </c:pt>
              </c:numCache>
            </c:numRef>
          </c:val>
          <c:smooth val="0"/>
          <c:extLst>
            <c:ext xmlns:c16="http://schemas.microsoft.com/office/drawing/2014/chart" uri="{C3380CC4-5D6E-409C-BE32-E72D297353CC}">
              <c16:uniqueId val="{00000008-6AE6-45CD-A710-E882ACD2355D}"/>
            </c:ext>
          </c:extLst>
        </c:ser>
        <c:dLbls>
          <c:showLegendKey val="0"/>
          <c:showVal val="0"/>
          <c:showCatName val="0"/>
          <c:showSerName val="0"/>
          <c:showPercent val="0"/>
          <c:showBubbleSize val="0"/>
        </c:dLbls>
        <c:smooth val="0"/>
        <c:axId val="753929168"/>
        <c:axId val="753932528"/>
        <c:extLst/>
      </c:lineChart>
      <c:catAx>
        <c:axId val="7539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32528"/>
        <c:crosses val="autoZero"/>
        <c:auto val="1"/>
        <c:lblAlgn val="ctr"/>
        <c:lblOffset val="100"/>
        <c:noMultiLvlLbl val="0"/>
      </c:catAx>
      <c:valAx>
        <c:axId val="75393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Price-to-Sales (P/S)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Price-to-Book (P/B)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Sheet1!$C$73</c:f>
              <c:strCache>
                <c:ptCount val="1"/>
                <c:pt idx="0">
                  <c:v>NVIDIA</c:v>
                </c:pt>
              </c:strCache>
            </c:strRef>
          </c:tx>
          <c:spPr>
            <a:ln w="28575" cap="rnd">
              <a:solidFill>
                <a:srgbClr val="76B900"/>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Sheet1!$C$74:$C$83</c:f>
              <c:numCache>
                <c:formatCode>0.00</c:formatCode>
                <c:ptCount val="10"/>
                <c:pt idx="0">
                  <c:v>2.548</c:v>
                </c:pt>
                <c:pt idx="1">
                  <c:v>3.5259999999999998</c:v>
                </c:pt>
                <c:pt idx="2">
                  <c:v>10.455</c:v>
                </c:pt>
                <c:pt idx="3">
                  <c:v>19.736999999999998</c:v>
                </c:pt>
                <c:pt idx="4">
                  <c:v>10.457000000000001</c:v>
                </c:pt>
                <c:pt idx="5">
                  <c:v>12.561</c:v>
                </c:pt>
                <c:pt idx="6">
                  <c:v>19.039000000000001</c:v>
                </c:pt>
                <c:pt idx="7">
                  <c:v>21.474</c:v>
                </c:pt>
                <c:pt idx="8">
                  <c:v>22.667999999999999</c:v>
                </c:pt>
                <c:pt idx="9">
                  <c:v>35.075000000000003</c:v>
                </c:pt>
              </c:numCache>
            </c:numRef>
          </c:val>
          <c:smooth val="0"/>
          <c:extLst>
            <c:ext xmlns:c16="http://schemas.microsoft.com/office/drawing/2014/chart" uri="{C3380CC4-5D6E-409C-BE32-E72D297353CC}">
              <c16:uniqueId val="{00000000-BA80-49C5-8B47-BACB2FDB6036}"/>
            </c:ext>
          </c:extLst>
        </c:ser>
        <c:ser>
          <c:idx val="1"/>
          <c:order val="1"/>
          <c:tx>
            <c:strRef>
              <c:f>Sheet1!$D$73</c:f>
              <c:strCache>
                <c:ptCount val="1"/>
                <c:pt idx="0">
                  <c:v>Micron</c:v>
                </c:pt>
              </c:strCache>
            </c:strRef>
          </c:tx>
          <c:spPr>
            <a:ln w="28575" cap="rnd">
              <a:solidFill>
                <a:schemeClr val="tx1"/>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Sheet1!$D$74:$D$83</c:f>
              <c:numCache>
                <c:formatCode>0.00</c:formatCode>
                <c:ptCount val="10"/>
                <c:pt idx="0">
                  <c:v>1.4610000000000001</c:v>
                </c:pt>
                <c:pt idx="1">
                  <c:v>1.43</c:v>
                </c:pt>
                <c:pt idx="2">
                  <c:v>1.913</c:v>
                </c:pt>
                <c:pt idx="3">
                  <c:v>1.895</c:v>
                </c:pt>
                <c:pt idx="4">
                  <c:v>1.3740000000000001</c:v>
                </c:pt>
                <c:pt idx="5">
                  <c:v>1.32</c:v>
                </c:pt>
                <c:pt idx="6">
                  <c:v>1.8959999999999999</c:v>
                </c:pt>
                <c:pt idx="7">
                  <c:v>1.2669999999999999</c:v>
                </c:pt>
                <c:pt idx="8">
                  <c:v>1.736</c:v>
                </c:pt>
                <c:pt idx="9">
                  <c:v>2.3479999999999999</c:v>
                </c:pt>
              </c:numCache>
            </c:numRef>
          </c:val>
          <c:smooth val="0"/>
          <c:extLst>
            <c:ext xmlns:c16="http://schemas.microsoft.com/office/drawing/2014/chart" uri="{C3380CC4-5D6E-409C-BE32-E72D297353CC}">
              <c16:uniqueId val="{00000001-BA80-49C5-8B47-BACB2FDB6036}"/>
            </c:ext>
          </c:extLst>
        </c:ser>
        <c:ser>
          <c:idx val="2"/>
          <c:order val="2"/>
          <c:tx>
            <c:strRef>
              <c:f>Sheet1!$E$73</c:f>
              <c:strCache>
                <c:ptCount val="1"/>
                <c:pt idx="0">
                  <c:v>Broadcom</c:v>
                </c:pt>
              </c:strCache>
            </c:strRef>
          </c:tx>
          <c:spPr>
            <a:ln w="28575" cap="rnd">
              <a:solidFill>
                <a:srgbClr val="C00000"/>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Sheet1!$E$74:$E$83</c:f>
              <c:numCache>
                <c:formatCode>General</c:formatCode>
                <c:ptCount val="10"/>
                <c:pt idx="0">
                  <c:v>7.19</c:v>
                </c:pt>
                <c:pt idx="1">
                  <c:v>3.56</c:v>
                </c:pt>
                <c:pt idx="2">
                  <c:v>5.09</c:v>
                </c:pt>
                <c:pt idx="3">
                  <c:v>3.42</c:v>
                </c:pt>
                <c:pt idx="4">
                  <c:v>4.72</c:v>
                </c:pt>
                <c:pt idx="5">
                  <c:v>5.92</c:v>
                </c:pt>
                <c:pt idx="6">
                  <c:v>8.77</c:v>
                </c:pt>
                <c:pt idx="7">
                  <c:v>8.43</c:v>
                </c:pt>
                <c:pt idx="8">
                  <c:v>14.43</c:v>
                </c:pt>
                <c:pt idx="9">
                  <c:v>11.66</c:v>
                </c:pt>
              </c:numCache>
            </c:numRef>
          </c:val>
          <c:smooth val="0"/>
          <c:extLst>
            <c:ext xmlns:c16="http://schemas.microsoft.com/office/drawing/2014/chart" uri="{C3380CC4-5D6E-409C-BE32-E72D297353CC}">
              <c16:uniqueId val="{00000002-BA80-49C5-8B47-BACB2FDB6036}"/>
            </c:ext>
          </c:extLst>
        </c:ser>
        <c:ser>
          <c:idx val="3"/>
          <c:order val="3"/>
          <c:tx>
            <c:strRef>
              <c:f>Sheet1!$F$73</c:f>
              <c:strCache>
                <c:ptCount val="1"/>
                <c:pt idx="0">
                  <c:v>AMD </c:v>
                </c:pt>
              </c:strCache>
            </c:strRef>
          </c:tx>
          <c:spPr>
            <a:ln w="28575" cap="rnd">
              <a:solidFill>
                <a:schemeClr val="bg1">
                  <a:lumMod val="50000"/>
                </a:schemeClr>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Sheet1!$F$74:$F$83</c:f>
              <c:numCache>
                <c:formatCode>0.00</c:formatCode>
                <c:ptCount val="10"/>
                <c:pt idx="0">
                  <c:v>-5.6</c:v>
                </c:pt>
                <c:pt idx="1">
                  <c:v>25.265999999999998</c:v>
                </c:pt>
                <c:pt idx="2">
                  <c:v>16.640999999999998</c:v>
                </c:pt>
                <c:pt idx="3">
                  <c:v>14.067</c:v>
                </c:pt>
                <c:pt idx="4">
                  <c:v>18.190999999999999</c:v>
                </c:pt>
                <c:pt idx="5">
                  <c:v>18.917000000000002</c:v>
                </c:pt>
                <c:pt idx="6">
                  <c:v>23.54</c:v>
                </c:pt>
                <c:pt idx="7">
                  <c:v>1.907</c:v>
                </c:pt>
                <c:pt idx="8">
                  <c:v>4.2610000000000001</c:v>
                </c:pt>
                <c:pt idx="9">
                  <c:v>3.5289999999999999</c:v>
                </c:pt>
              </c:numCache>
            </c:numRef>
          </c:val>
          <c:smooth val="0"/>
          <c:extLst>
            <c:ext xmlns:c16="http://schemas.microsoft.com/office/drawing/2014/chart" uri="{C3380CC4-5D6E-409C-BE32-E72D297353CC}">
              <c16:uniqueId val="{00000003-BA80-49C5-8B47-BACB2FDB6036}"/>
            </c:ext>
          </c:extLst>
        </c:ser>
        <c:dLbls>
          <c:showLegendKey val="0"/>
          <c:showVal val="0"/>
          <c:showCatName val="0"/>
          <c:showSerName val="0"/>
          <c:showPercent val="0"/>
          <c:showBubbleSize val="0"/>
        </c:dLbls>
        <c:smooth val="0"/>
        <c:axId val="753929168"/>
        <c:axId val="753932528"/>
        <c:extLst/>
      </c:lineChart>
      <c:catAx>
        <c:axId val="7539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32528"/>
        <c:crosses val="autoZero"/>
        <c:auto val="1"/>
        <c:lblAlgn val="ctr"/>
        <c:lblOffset val="100"/>
        <c:noMultiLvlLbl val="0"/>
      </c:catAx>
      <c:valAx>
        <c:axId val="75393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Price-to-Book (P/B)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2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 Multiplier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Sheet1!$C$99</c:f>
              <c:strCache>
                <c:ptCount val="1"/>
                <c:pt idx="0">
                  <c:v>NVIDIA</c:v>
                </c:pt>
              </c:strCache>
            </c:strRef>
          </c:tx>
          <c:spPr>
            <a:ln w="28575" cap="rnd">
              <a:solidFill>
                <a:srgbClr val="76B900"/>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Sheet1!$C$100:$C$109</c:f>
              <c:numCache>
                <c:formatCode>0.00</c:formatCode>
                <c:ptCount val="10"/>
                <c:pt idx="0">
                  <c:v>7.8664536924583741</c:v>
                </c:pt>
                <c:pt idx="1">
                  <c:v>12.392117527862208</c:v>
                </c:pt>
                <c:pt idx="2">
                  <c:v>26.165595348837208</c:v>
                </c:pt>
                <c:pt idx="3">
                  <c:v>41.189230324074074</c:v>
                </c:pt>
                <c:pt idx="4">
                  <c:v>21.882708728652752</c:v>
                </c:pt>
                <c:pt idx="5">
                  <c:v>42.594404936820453</c:v>
                </c:pt>
                <c:pt idx="6">
                  <c:v>55.818346512036548</c:v>
                </c:pt>
                <c:pt idx="7">
                  <c:v>49.50540040525064</c:v>
                </c:pt>
                <c:pt idx="8">
                  <c:v>83.437113746450649</c:v>
                </c:pt>
                <c:pt idx="9">
                  <c:v>41.938838771323383</c:v>
                </c:pt>
              </c:numCache>
            </c:numRef>
          </c:val>
          <c:smooth val="0"/>
          <c:extLst>
            <c:ext xmlns:c16="http://schemas.microsoft.com/office/drawing/2014/chart" uri="{C3380CC4-5D6E-409C-BE32-E72D297353CC}">
              <c16:uniqueId val="{00000000-43DF-4A8E-B48F-EDE65E43365D}"/>
            </c:ext>
          </c:extLst>
        </c:ser>
        <c:ser>
          <c:idx val="1"/>
          <c:order val="1"/>
          <c:tx>
            <c:strRef>
              <c:f>Sheet1!$D$99</c:f>
              <c:strCache>
                <c:ptCount val="1"/>
                <c:pt idx="0">
                  <c:v>Micron</c:v>
                </c:pt>
              </c:strCache>
            </c:strRef>
          </c:tx>
          <c:spPr>
            <a:ln w="28575" cap="rnd">
              <a:solidFill>
                <a:schemeClr val="tx1"/>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Sheet1!$D$100:$D$109</c:f>
              <c:numCache>
                <c:formatCode>0.00</c:formatCode>
                <c:ptCount val="10"/>
                <c:pt idx="0">
                  <c:v>3.5843775958319659</c:v>
                </c:pt>
                <c:pt idx="1">
                  <c:v>7.2122843784810122</c:v>
                </c:pt>
                <c:pt idx="2">
                  <c:v>4.2776704307294358</c:v>
                </c:pt>
                <c:pt idx="3">
                  <c:v>3.0420845537518035</c:v>
                </c:pt>
                <c:pt idx="4">
                  <c:v>3.7587909651218347</c:v>
                </c:pt>
                <c:pt idx="5">
                  <c:v>5.7322164576098062</c:v>
                </c:pt>
                <c:pt idx="6">
                  <c:v>6.4765654366108123</c:v>
                </c:pt>
                <c:pt idx="7">
                  <c:v>3.6378107902251187</c:v>
                </c:pt>
                <c:pt idx="8">
                  <c:v>32.53392060450161</c:v>
                </c:pt>
                <c:pt idx="9">
                  <c:v>11.688743655417406</c:v>
                </c:pt>
              </c:numCache>
            </c:numRef>
          </c:val>
          <c:smooth val="0"/>
          <c:extLst>
            <c:ext xmlns:c16="http://schemas.microsoft.com/office/drawing/2014/chart" uri="{C3380CC4-5D6E-409C-BE32-E72D297353CC}">
              <c16:uniqueId val="{00000001-43DF-4A8E-B48F-EDE65E43365D}"/>
            </c:ext>
          </c:extLst>
        </c:ser>
        <c:ser>
          <c:idx val="2"/>
          <c:order val="2"/>
          <c:tx>
            <c:strRef>
              <c:f>Sheet1!$E$99</c:f>
              <c:strCache>
                <c:ptCount val="1"/>
                <c:pt idx="0">
                  <c:v>Broadcom</c:v>
                </c:pt>
              </c:strCache>
            </c:strRef>
          </c:tx>
          <c:spPr>
            <a:ln w="28575" cap="rnd">
              <a:solidFill>
                <a:srgbClr val="C00000"/>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Sheet1!$E$100:$E$109</c:f>
              <c:numCache>
                <c:formatCode>General</c:formatCode>
                <c:ptCount val="10"/>
                <c:pt idx="0">
                  <c:v>13.87</c:v>
                </c:pt>
                <c:pt idx="1">
                  <c:v>30.76</c:v>
                </c:pt>
                <c:pt idx="2">
                  <c:v>15.83</c:v>
                </c:pt>
                <c:pt idx="3">
                  <c:v>11.76</c:v>
                </c:pt>
                <c:pt idx="4">
                  <c:v>15.36</c:v>
                </c:pt>
                <c:pt idx="5">
                  <c:v>15.72</c:v>
                </c:pt>
                <c:pt idx="6">
                  <c:v>16.77</c:v>
                </c:pt>
                <c:pt idx="7">
                  <c:v>11.41</c:v>
                </c:pt>
                <c:pt idx="8">
                  <c:v>18.05</c:v>
                </c:pt>
                <c:pt idx="9">
                  <c:v>35.89</c:v>
                </c:pt>
              </c:numCache>
            </c:numRef>
          </c:val>
          <c:smooth val="0"/>
          <c:extLst>
            <c:ext xmlns:c16="http://schemas.microsoft.com/office/drawing/2014/chart" uri="{C3380CC4-5D6E-409C-BE32-E72D297353CC}">
              <c16:uniqueId val="{00000002-43DF-4A8E-B48F-EDE65E43365D}"/>
            </c:ext>
          </c:extLst>
        </c:ser>
        <c:ser>
          <c:idx val="3"/>
          <c:order val="3"/>
          <c:tx>
            <c:strRef>
              <c:f>Sheet1!$F$99</c:f>
              <c:strCache>
                <c:ptCount val="1"/>
                <c:pt idx="0">
                  <c:v>AMD </c:v>
                </c:pt>
              </c:strCache>
            </c:strRef>
          </c:tx>
          <c:spPr>
            <a:ln w="28575" cap="rnd">
              <a:solidFill>
                <a:schemeClr val="bg1">
                  <a:lumMod val="50000"/>
                </a:schemeClr>
              </a:solidFill>
              <a:round/>
            </a:ln>
            <a:effectLst/>
          </c:spPr>
          <c:marker>
            <c:symbol val="none"/>
          </c:marker>
          <c:cat>
            <c:numRef>
              <c:f>Sheet1!$B$39:$B$48</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Sheet1!$F$100:$F$109</c:f>
              <c:numCache>
                <c:formatCode>0.00</c:formatCode>
                <c:ptCount val="10"/>
                <c:pt idx="0">
                  <c:v>-11.784806141065831</c:v>
                </c:pt>
                <c:pt idx="1">
                  <c:v>-62.833477876470589</c:v>
                </c:pt>
                <c:pt idx="2">
                  <c:v>39.718155447058827</c:v>
                </c:pt>
                <c:pt idx="3">
                  <c:v>28.923160886914378</c:v>
                </c:pt>
                <c:pt idx="4">
                  <c:v>69.902374645027621</c:v>
                </c:pt>
                <c:pt idx="5">
                  <c:v>64.641258468173703</c:v>
                </c:pt>
                <c:pt idx="6">
                  <c:v>41.594724806807285</c:v>
                </c:pt>
                <c:pt idx="7">
                  <c:v>18.284121956200433</c:v>
                </c:pt>
                <c:pt idx="8">
                  <c:v>56.511570593517405</c:v>
                </c:pt>
                <c:pt idx="9">
                  <c:v>37.845256406350408</c:v>
                </c:pt>
              </c:numCache>
            </c:numRef>
          </c:val>
          <c:smooth val="0"/>
          <c:extLst>
            <c:ext xmlns:c16="http://schemas.microsoft.com/office/drawing/2014/chart" uri="{C3380CC4-5D6E-409C-BE32-E72D297353CC}">
              <c16:uniqueId val="{00000003-43DF-4A8E-B48F-EDE65E43365D}"/>
            </c:ext>
          </c:extLst>
        </c:ser>
        <c:dLbls>
          <c:showLegendKey val="0"/>
          <c:showVal val="0"/>
          <c:showCatName val="0"/>
          <c:showSerName val="0"/>
          <c:showPercent val="0"/>
          <c:showBubbleSize val="0"/>
        </c:dLbls>
        <c:smooth val="0"/>
        <c:axId val="753929168"/>
        <c:axId val="753932528"/>
        <c:extLst/>
      </c:lineChart>
      <c:catAx>
        <c:axId val="75392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32528"/>
        <c:crosses val="autoZero"/>
        <c:auto val="1"/>
        <c:lblAlgn val="ctr"/>
        <c:lblOffset val="100"/>
        <c:noMultiLvlLbl val="0"/>
      </c:catAx>
      <c:valAx>
        <c:axId val="753932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EBITDA Multiplier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29168"/>
        <c:crosses val="autoZero"/>
        <c:crossBetween val="between"/>
      </c:valAx>
      <c:spPr>
        <a:noFill/>
        <a:ln>
          <a:noFill/>
        </a:ln>
        <a:effectLst/>
      </c:spPr>
    </c:plotArea>
    <c:legend>
      <c:legendPos val="r"/>
      <c:overlay val="0"/>
      <c:spPr>
        <a:noFill/>
        <a:ln>
          <a:solidFill>
            <a:srgbClr val="76B9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3</xdr:col>
      <xdr:colOff>0</xdr:colOff>
      <xdr:row>76</xdr:row>
      <xdr:rowOff>0</xdr:rowOff>
    </xdr:from>
    <xdr:to>
      <xdr:col>3</xdr:col>
      <xdr:colOff>304800</xdr:colOff>
      <xdr:row>77</xdr:row>
      <xdr:rowOff>139700</xdr:rowOff>
    </xdr:to>
    <xdr:sp macro="" textlink="">
      <xdr:nvSpPr>
        <xdr:cNvPr id="1035" name="AutoShape 11" descr="Output image">
          <a:extLst>
            <a:ext uri="{FF2B5EF4-FFF2-40B4-BE49-F238E27FC236}">
              <a16:creationId xmlns:a16="http://schemas.microsoft.com/office/drawing/2014/main" id="{3AD7AE46-7B4D-285A-D4F1-13E9F3764934}"/>
            </a:ext>
          </a:extLst>
        </xdr:cNvPr>
        <xdr:cNvSpPr>
          <a:spLocks noChangeAspect="1" noChangeArrowheads="1"/>
        </xdr:cNvSpPr>
      </xdr:nvSpPr>
      <xdr:spPr bwMode="auto">
        <a:xfrm>
          <a:off x="2628900" y="1270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73</xdr:row>
      <xdr:rowOff>0</xdr:rowOff>
    </xdr:from>
    <xdr:to>
      <xdr:col>2</xdr:col>
      <xdr:colOff>304800</xdr:colOff>
      <xdr:row>74</xdr:row>
      <xdr:rowOff>139700</xdr:rowOff>
    </xdr:to>
    <xdr:sp macro="" textlink="">
      <xdr:nvSpPr>
        <xdr:cNvPr id="1036" name="AutoShape 12" descr="Output image">
          <a:extLst>
            <a:ext uri="{FF2B5EF4-FFF2-40B4-BE49-F238E27FC236}">
              <a16:creationId xmlns:a16="http://schemas.microsoft.com/office/drawing/2014/main" id="{F7BE7A8A-E707-75FC-C735-05487C552F07}"/>
            </a:ext>
          </a:extLst>
        </xdr:cNvPr>
        <xdr:cNvSpPr>
          <a:spLocks noChangeAspect="1" noChangeArrowheads="1"/>
        </xdr:cNvSpPr>
      </xdr:nvSpPr>
      <xdr:spPr bwMode="auto">
        <a:xfrm>
          <a:off x="1714500" y="1220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72</xdr:row>
      <xdr:rowOff>139700</xdr:rowOff>
    </xdr:to>
    <xdr:sp macro="" textlink="">
      <xdr:nvSpPr>
        <xdr:cNvPr id="1038" name="AutoShape 14" descr="Output image">
          <a:extLst>
            <a:ext uri="{FF2B5EF4-FFF2-40B4-BE49-F238E27FC236}">
              <a16:creationId xmlns:a16="http://schemas.microsoft.com/office/drawing/2014/main" id="{913B4DE7-4507-BD53-7A2D-24882920A1CD}"/>
            </a:ext>
          </a:extLst>
        </xdr:cNvPr>
        <xdr:cNvSpPr>
          <a:spLocks noChangeAspect="1" noChangeArrowheads="1"/>
        </xdr:cNvSpPr>
      </xdr:nvSpPr>
      <xdr:spPr bwMode="auto">
        <a:xfrm>
          <a:off x="0" y="1187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71</xdr:row>
      <xdr:rowOff>0</xdr:rowOff>
    </xdr:from>
    <xdr:to>
      <xdr:col>0</xdr:col>
      <xdr:colOff>304800</xdr:colOff>
      <xdr:row>72</xdr:row>
      <xdr:rowOff>139700</xdr:rowOff>
    </xdr:to>
    <xdr:sp macro="" textlink="">
      <xdr:nvSpPr>
        <xdr:cNvPr id="1039" name="AutoShape 15" descr="Output image">
          <a:extLst>
            <a:ext uri="{FF2B5EF4-FFF2-40B4-BE49-F238E27FC236}">
              <a16:creationId xmlns:a16="http://schemas.microsoft.com/office/drawing/2014/main" id="{025F75C5-5F8D-EB36-064F-8C8CD8779CB9}"/>
            </a:ext>
          </a:extLst>
        </xdr:cNvPr>
        <xdr:cNvSpPr>
          <a:spLocks noChangeAspect="1" noChangeArrowheads="1"/>
        </xdr:cNvSpPr>
      </xdr:nvSpPr>
      <xdr:spPr bwMode="auto">
        <a:xfrm>
          <a:off x="0" y="1187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803248</xdr:colOff>
      <xdr:row>71</xdr:row>
      <xdr:rowOff>1</xdr:rowOff>
    </xdr:from>
    <xdr:to>
      <xdr:col>6</xdr:col>
      <xdr:colOff>683274</xdr:colOff>
      <xdr:row>87</xdr:row>
      <xdr:rowOff>130256</xdr:rowOff>
    </xdr:to>
    <xdr:pic>
      <xdr:nvPicPr>
        <xdr:cNvPr id="6" name="Picture 5">
          <a:extLst>
            <a:ext uri="{FF2B5EF4-FFF2-40B4-BE49-F238E27FC236}">
              <a16:creationId xmlns:a16="http://schemas.microsoft.com/office/drawing/2014/main" id="{BC628A9A-F05C-55F6-AEC5-A04F07B046FF}"/>
            </a:ext>
          </a:extLst>
        </xdr:cNvPr>
        <xdr:cNvPicPr>
          <a:picLocks noChangeAspect="1"/>
        </xdr:cNvPicPr>
      </xdr:nvPicPr>
      <xdr:blipFill>
        <a:blip xmlns:r="http://schemas.openxmlformats.org/officeDocument/2006/relationships" r:embed="rId2"/>
        <a:stretch>
          <a:fillRect/>
        </a:stretch>
      </xdr:blipFill>
      <xdr:spPr>
        <a:xfrm>
          <a:off x="1606496" y="11701369"/>
          <a:ext cx="4439000" cy="2735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CADEE6E3-7A18-3040-B1ED-66B73771D4CE}"/>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twoCellAnchor>
    <xdr:from>
      <xdr:col>0</xdr:col>
      <xdr:colOff>0</xdr:colOff>
      <xdr:row>77</xdr:row>
      <xdr:rowOff>38100</xdr:rowOff>
    </xdr:from>
    <xdr:to>
      <xdr:col>4</xdr:col>
      <xdr:colOff>314325</xdr:colOff>
      <xdr:row>100</xdr:row>
      <xdr:rowOff>0</xdr:rowOff>
    </xdr:to>
    <xdr:graphicFrame macro="">
      <xdr:nvGraphicFramePr>
        <xdr:cNvPr id="8" name="Chart 7">
          <a:extLst>
            <a:ext uri="{FF2B5EF4-FFF2-40B4-BE49-F238E27FC236}">
              <a16:creationId xmlns:a16="http://schemas.microsoft.com/office/drawing/2014/main" id="{C55C4522-9192-F5A8-EE59-6629CF5C439E}"/>
            </a:ext>
            <a:ext uri="{147F2762-F138-4A5C-976F-8EAC2B608ADB}">
              <a16:predDERef xmlns:a16="http://schemas.microsoft.com/office/drawing/2014/main" pred="{CADEE6E3-7A18-3040-B1ED-66B73771D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901700</xdr:colOff>
      <xdr:row>51</xdr:row>
      <xdr:rowOff>139700</xdr:rowOff>
    </xdr:from>
    <xdr:to>
      <xdr:col>7</xdr:col>
      <xdr:colOff>701675</xdr:colOff>
      <xdr:row>68</xdr:row>
      <xdr:rowOff>76200</xdr:rowOff>
    </xdr:to>
    <xdr:graphicFrame macro="">
      <xdr:nvGraphicFramePr>
        <xdr:cNvPr id="3" name="Chart 2">
          <a:extLst>
            <a:ext uri="{FF2B5EF4-FFF2-40B4-BE49-F238E27FC236}">
              <a16:creationId xmlns:a16="http://schemas.microsoft.com/office/drawing/2014/main" id="{5488B6C8-0223-34C5-1E05-06597B3E8ACA}"/>
            </a:ext>
            <a:ext uri="{147F2762-F138-4A5C-976F-8EAC2B608ADB}">
              <a16:predDERef xmlns:a16="http://schemas.microsoft.com/office/drawing/2014/main" pred="{C55C4522-9192-F5A8-EE59-6629CF5C4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774564</xdr:colOff>
      <xdr:row>53</xdr:row>
      <xdr:rowOff>119758</xdr:rowOff>
    </xdr:from>
    <xdr:to>
      <xdr:col>16</xdr:col>
      <xdr:colOff>190500</xdr:colOff>
      <xdr:row>59</xdr:row>
      <xdr:rowOff>47625</xdr:rowOff>
    </xdr:to>
    <xdr:pic>
      <xdr:nvPicPr>
        <xdr:cNvPr id="5" name="Picture 4">
          <a:extLst>
            <a:ext uri="{FF2B5EF4-FFF2-40B4-BE49-F238E27FC236}">
              <a16:creationId xmlns:a16="http://schemas.microsoft.com/office/drawing/2014/main" id="{110AB238-9AE7-0ED6-1860-A90A338D2832}"/>
            </a:ext>
          </a:extLst>
        </xdr:cNvPr>
        <xdr:cNvPicPr>
          <a:picLocks noChangeAspect="1"/>
        </xdr:cNvPicPr>
      </xdr:nvPicPr>
      <xdr:blipFill>
        <a:blip xmlns:r="http://schemas.openxmlformats.org/officeDocument/2006/relationships" r:embed="rId4"/>
        <a:stretch>
          <a:fillRect/>
        </a:stretch>
      </xdr:blipFill>
      <xdr:spPr>
        <a:xfrm>
          <a:off x="11785464" y="9403458"/>
          <a:ext cx="4902336" cy="24710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997FED4F-7DD6-4997-8C59-E37107386343}"/>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8</xdr:col>
      <xdr:colOff>206374</xdr:colOff>
      <xdr:row>13</xdr:row>
      <xdr:rowOff>44450</xdr:rowOff>
    </xdr:from>
    <xdr:to>
      <xdr:col>18</xdr:col>
      <xdr:colOff>184149</xdr:colOff>
      <xdr:row>31</xdr:row>
      <xdr:rowOff>152400</xdr:rowOff>
    </xdr:to>
    <xdr:graphicFrame macro="">
      <xdr:nvGraphicFramePr>
        <xdr:cNvPr id="2" name="Chart 1">
          <a:extLst>
            <a:ext uri="{FF2B5EF4-FFF2-40B4-BE49-F238E27FC236}">
              <a16:creationId xmlns:a16="http://schemas.microsoft.com/office/drawing/2014/main" id="{DC19DEBD-AB69-6C79-DA9E-7738A7385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49</xdr:row>
      <xdr:rowOff>0</xdr:rowOff>
    </xdr:from>
    <xdr:to>
      <xdr:col>18</xdr:col>
      <xdr:colOff>587375</xdr:colOff>
      <xdr:row>67</xdr:row>
      <xdr:rowOff>107950</xdr:rowOff>
    </xdr:to>
    <xdr:graphicFrame macro="">
      <xdr:nvGraphicFramePr>
        <xdr:cNvPr id="3" name="Chart 2">
          <a:extLst>
            <a:ext uri="{FF2B5EF4-FFF2-40B4-BE49-F238E27FC236}">
              <a16:creationId xmlns:a16="http://schemas.microsoft.com/office/drawing/2014/main" id="{8E0F1736-B5CD-4FDB-B22D-145B3EFAE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76</xdr:row>
      <xdr:rowOff>0</xdr:rowOff>
    </xdr:from>
    <xdr:to>
      <xdr:col>18</xdr:col>
      <xdr:colOff>587375</xdr:colOff>
      <xdr:row>94</xdr:row>
      <xdr:rowOff>63500</xdr:rowOff>
    </xdr:to>
    <xdr:graphicFrame macro="">
      <xdr:nvGraphicFramePr>
        <xdr:cNvPr id="5" name="Chart 4">
          <a:extLst>
            <a:ext uri="{FF2B5EF4-FFF2-40B4-BE49-F238E27FC236}">
              <a16:creationId xmlns:a16="http://schemas.microsoft.com/office/drawing/2014/main" id="{E284E513-7A1C-46B3-88D8-6B60E7B55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103</xdr:row>
      <xdr:rowOff>0</xdr:rowOff>
    </xdr:from>
    <xdr:to>
      <xdr:col>17</xdr:col>
      <xdr:colOff>587375</xdr:colOff>
      <xdr:row>121</xdr:row>
      <xdr:rowOff>69850</xdr:rowOff>
    </xdr:to>
    <xdr:graphicFrame macro="">
      <xdr:nvGraphicFramePr>
        <xdr:cNvPr id="6" name="Chart 5">
          <a:extLst>
            <a:ext uri="{FF2B5EF4-FFF2-40B4-BE49-F238E27FC236}">
              <a16:creationId xmlns:a16="http://schemas.microsoft.com/office/drawing/2014/main" id="{4266517D-C611-4BEA-9CC1-F0BB564A5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152400</xdr:colOff>
      <xdr:row>0</xdr:row>
      <xdr:rowOff>57150</xdr:rowOff>
    </xdr:from>
    <xdr:to>
      <xdr:col>16</xdr:col>
      <xdr:colOff>6350</xdr:colOff>
      <xdr:row>15</xdr:row>
      <xdr:rowOff>25400</xdr:rowOff>
    </xdr:to>
    <xdr:sp macro="" textlink="">
      <xdr:nvSpPr>
        <xdr:cNvPr id="2" name="TextBox 1">
          <a:extLst>
            <a:ext uri="{FF2B5EF4-FFF2-40B4-BE49-F238E27FC236}">
              <a16:creationId xmlns:a16="http://schemas.microsoft.com/office/drawing/2014/main" id="{9B06B0D5-C5F7-DC1B-BA96-9C313740BFFA}"/>
            </a:ext>
          </a:extLst>
        </xdr:cNvPr>
        <xdr:cNvSpPr txBox="1"/>
      </xdr:nvSpPr>
      <xdr:spPr>
        <a:xfrm>
          <a:off x="3403600" y="57150"/>
          <a:ext cx="4121150" cy="322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latin typeface="Times New Roman" panose="02020603050405020304" pitchFamily="18" charset="0"/>
              <a:cs typeface="Times New Roman" panose="02020603050405020304" pitchFamily="18" charset="0"/>
            </a:rPr>
            <a:t>NVIDIA’s EBITDA Multiplier has exhibited significant fluctuations from 2015 to 2024, reflecting changing investor sentiment and market conditions. From 2015 to 2021, the multiplier increased sharply from 13.01 to 82.36, indicating strong investor confidence and high growth expectations. This surge was driven by NVIDIA’s expansion in gaming, AI, and data center markets, which led to a higher valuation relative to earnings.</a:t>
          </a:r>
        </a:p>
        <a:p>
          <a:endParaRPr lang="en-US" sz="1000" b="0">
            <a:latin typeface="Times New Roman" panose="02020603050405020304" pitchFamily="18" charset="0"/>
            <a:cs typeface="Times New Roman" panose="02020603050405020304" pitchFamily="18" charset="0"/>
          </a:endParaRPr>
        </a:p>
        <a:p>
          <a:r>
            <a:rPr lang="en-US" sz="1000" b="0">
              <a:latin typeface="Times New Roman" panose="02020603050405020304" pitchFamily="18" charset="0"/>
              <a:cs typeface="Times New Roman" panose="02020603050405020304" pitchFamily="18" charset="0"/>
            </a:rPr>
            <a:t>Between 2020 and 2023, the EBITDA Multiplier showed extreme volatility. It peaked at 147.71 in 2023, suggesting that NVIDIA’s stock was highly overvalued relative to its earnings. This spike was likely fueled by speculative interest in AI and semiconductor stocks. However, in 2024, the multiple corrected to 71.73, signaling a return to more sustainable valuation levels as earnings caught up with market expectations.</a:t>
          </a:r>
        </a:p>
        <a:p>
          <a:endParaRPr lang="en-US" sz="1000" b="0">
            <a:latin typeface="Times New Roman" panose="02020603050405020304" pitchFamily="18" charset="0"/>
            <a:cs typeface="Times New Roman" panose="02020603050405020304" pitchFamily="18" charset="0"/>
          </a:endParaRPr>
        </a:p>
        <a:p>
          <a:r>
            <a:rPr lang="en-US" sz="1000" b="0">
              <a:latin typeface="Times New Roman" panose="02020603050405020304" pitchFamily="18" charset="0"/>
              <a:cs typeface="Times New Roman" panose="02020603050405020304" pitchFamily="18" charset="0"/>
            </a:rPr>
            <a:t>The 2023 peak followed by the 2024 decline suggests that the market initially overestimated NVIDIA’s growth potential but later adjusted to more realistic projections. If the EBITDA Multiplier continues to drop, it may indicate a valuation normalization. Conversely, another surge could mean renewed speculative interest or anticipated future growth.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eoluwa Atobatele" refreshedDate="45709.338555671296" createdVersion="8" refreshedVersion="8" minRefreshableVersion="3" recordCount="120" xr:uid="{87381B67-5DBA-4124-BE6E-C4E0A73E395E}">
  <cacheSource type="worksheet">
    <worksheetSource ref="A2:G122" sheet="Historical stock prices"/>
  </cacheSource>
  <cacheFields count="10">
    <cacheField name="Date" numFmtId="15">
      <sharedItems containsSemiMixedTypes="0" containsNonDate="0" containsDate="1" containsString="0" minDate="2015-01-01T00:00:00" maxDate="2024-12-02T00:00:00" count="12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Open" numFmtId="0">
      <sharedItems containsSemiMixedTypes="0" containsString="0" containsNumber="1" minValue="0.48" maxValue="138.83000000000001"/>
    </cacheField>
    <cacheField name="High" numFmtId="0">
      <sharedItems containsSemiMixedTypes="0" containsString="0" containsNumber="1" minValue="0.52" maxValue="152.88999999999999"/>
    </cacheField>
    <cacheField name="Low" numFmtId="0">
      <sharedItems containsSemiMixedTypes="0" containsString="0" containsNumber="1" minValue="0.47" maxValue="131.80000000000001"/>
    </cacheField>
    <cacheField name="Close " numFmtId="0">
      <sharedItems containsSemiMixedTypes="0" containsString="0" containsNumber="1" minValue="0.48" maxValue="138.25"/>
    </cacheField>
    <cacheField name="Adj Close " numFmtId="0">
      <sharedItems containsSemiMixedTypes="0" containsString="0" containsNumber="1" minValue="0.46" maxValue="138.24"/>
    </cacheField>
    <cacheField name="Volume" numFmtId="3">
      <sharedItems containsSemiMixedTypes="0" containsString="0" containsNumber="1" containsInteger="1" minValue="4085855200" maxValue="23445520000"/>
    </cacheField>
    <cacheField name="Months (Date)" numFmtId="0" databaseField="0">
      <fieldGroup base="0">
        <rangePr groupBy="months" startDate="2015-01-01T00:00:00" endDate="2024-12-02T00:00:00"/>
        <groupItems count="14">
          <s v="&lt;1/1/2015"/>
          <s v="Jan"/>
          <s v="Feb"/>
          <s v="Mar"/>
          <s v="Apr"/>
          <s v="May"/>
          <s v="Jun"/>
          <s v="Jul"/>
          <s v="Aug"/>
          <s v="Sep"/>
          <s v="Oct"/>
          <s v="Nov"/>
          <s v="Dec"/>
          <s v="&gt;12/2/2024"/>
        </groupItems>
      </fieldGroup>
    </cacheField>
    <cacheField name="Quarters (Date)" numFmtId="0" databaseField="0">
      <fieldGroup base="0">
        <rangePr groupBy="quarters" startDate="2015-01-01T00:00:00" endDate="2024-12-02T00:00:00"/>
        <groupItems count="6">
          <s v="&lt;1/1/2015"/>
          <s v="Qtr1"/>
          <s v="Qtr2"/>
          <s v="Qtr3"/>
          <s v="Qtr4"/>
          <s v="&gt;12/2/2024"/>
        </groupItems>
      </fieldGroup>
    </cacheField>
    <cacheField name="Years (Date)" numFmtId="0" databaseField="0">
      <fieldGroup base="0">
        <rangePr groupBy="years" startDate="2015-01-01T00:00:00" endDate="2024-12-02T00:00:00"/>
        <groupItems count="12">
          <s v="&lt;1/1/2015"/>
          <s v="2015"/>
          <s v="2016"/>
          <s v="2017"/>
          <s v="2018"/>
          <s v="2019"/>
          <s v="2020"/>
          <s v="2021"/>
          <s v="2022"/>
          <s v="2023"/>
          <s v="2024"/>
          <s v="&gt;12/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n v="0.5"/>
    <n v="0.52"/>
    <n v="0.48"/>
    <n v="0.48"/>
    <n v="0.46"/>
    <n v="4140352000"/>
  </r>
  <r>
    <x v="1"/>
    <n v="0.48"/>
    <n v="0.56000000000000005"/>
    <n v="0.47"/>
    <n v="0.55000000000000004"/>
    <n v="0.53"/>
    <n v="4193540000"/>
  </r>
  <r>
    <x v="2"/>
    <n v="0.55000000000000004"/>
    <n v="0.59"/>
    <n v="0.51"/>
    <n v="0.52"/>
    <n v="0.5"/>
    <n v="7310444000"/>
  </r>
  <r>
    <x v="3"/>
    <n v="0.53"/>
    <n v="0.56999999999999995"/>
    <n v="0.52"/>
    <n v="0.56000000000000005"/>
    <n v="0.53"/>
    <n v="5673652000"/>
  </r>
  <r>
    <x v="4"/>
    <n v="0.56000000000000005"/>
    <n v="0.56999999999999995"/>
    <n v="0.51"/>
    <n v="0.55000000000000004"/>
    <n v="0.53"/>
    <n v="7081336000"/>
  </r>
  <r>
    <x v="5"/>
    <n v="0.56000000000000005"/>
    <n v="0.56000000000000005"/>
    <n v="0.5"/>
    <n v="0.5"/>
    <n v="0.49"/>
    <n v="7333832000"/>
  </r>
  <r>
    <x v="6"/>
    <n v="0.52"/>
    <n v="0.52"/>
    <n v="0.48"/>
    <n v="0.5"/>
    <n v="0.48"/>
    <n v="5480404000"/>
  </r>
  <r>
    <x v="7"/>
    <n v="0.5"/>
    <n v="0.6"/>
    <n v="0.5"/>
    <n v="0.56000000000000005"/>
    <n v="0.54"/>
    <n v="9469492000"/>
  </r>
  <r>
    <x v="8"/>
    <n v="0.55000000000000004"/>
    <n v="0.62"/>
    <n v="0.54"/>
    <n v="0.62"/>
    <n v="0.6"/>
    <n v="6480208000"/>
  </r>
  <r>
    <x v="9"/>
    <n v="0.62"/>
    <n v="0.72"/>
    <n v="0.59"/>
    <n v="0.71"/>
    <n v="0.69"/>
    <n v="8052316000"/>
  </r>
  <r>
    <x v="10"/>
    <n v="0.71"/>
    <n v="0.8"/>
    <n v="0.69"/>
    <n v="0.79"/>
    <n v="0.77"/>
    <n v="7344816000"/>
  </r>
  <r>
    <x v="11"/>
    <n v="0.8"/>
    <n v="0.85"/>
    <n v="0.8"/>
    <n v="0.82"/>
    <n v="0.8"/>
    <n v="5627172000"/>
  </r>
  <r>
    <x v="12"/>
    <n v="0.81"/>
    <n v="0.84"/>
    <n v="0.66"/>
    <n v="0.73"/>
    <n v="0.71"/>
    <n v="8138980000"/>
  </r>
  <r>
    <x v="13"/>
    <n v="0.73"/>
    <n v="0.8"/>
    <n v="0.62"/>
    <n v="0.78"/>
    <n v="0.77"/>
    <n v="9000048000"/>
  </r>
  <r>
    <x v="14"/>
    <n v="0.79"/>
    <n v="0.91"/>
    <n v="0.78"/>
    <n v="0.89"/>
    <n v="0.87"/>
    <n v="6577904000"/>
  </r>
  <r>
    <x v="15"/>
    <n v="0.89"/>
    <n v="0.94"/>
    <n v="0.87"/>
    <n v="0.89"/>
    <n v="0.87"/>
    <n v="6734252000"/>
  </r>
  <r>
    <x v="16"/>
    <n v="0.9"/>
    <n v="1.17"/>
    <n v="0.86"/>
    <n v="1.17"/>
    <n v="1.1399999999999999"/>
    <n v="10367836000"/>
  </r>
  <r>
    <x v="17"/>
    <n v="1.1599999999999999"/>
    <n v="1.21"/>
    <n v="1.1100000000000001"/>
    <n v="1.18"/>
    <n v="1.1499999999999999"/>
    <n v="8197900000"/>
  </r>
  <r>
    <x v="18"/>
    <n v="1.17"/>
    <n v="1.43"/>
    <n v="1.1499999999999999"/>
    <n v="1.43"/>
    <n v="1.4"/>
    <n v="7210052000"/>
  </r>
  <r>
    <x v="19"/>
    <n v="1.43"/>
    <n v="1.59"/>
    <n v="1.39"/>
    <n v="1.53"/>
    <n v="1.51"/>
    <n v="9305120000"/>
  </r>
  <r>
    <x v="20"/>
    <n v="1.53"/>
    <n v="1.73"/>
    <n v="1.43"/>
    <n v="1.71"/>
    <n v="1.69"/>
    <n v="8665252000"/>
  </r>
  <r>
    <x v="21"/>
    <n v="1.71"/>
    <n v="1.82"/>
    <n v="1.59"/>
    <n v="1.78"/>
    <n v="1.75"/>
    <n v="6551568000"/>
  </r>
  <r>
    <x v="22"/>
    <n v="1.79"/>
    <n v="2.38"/>
    <n v="1.66"/>
    <n v="2.31"/>
    <n v="2.27"/>
    <n v="12767464000"/>
  </r>
  <r>
    <x v="23"/>
    <n v="2.2999999999999998"/>
    <n v="3"/>
    <n v="2.12"/>
    <n v="2.67"/>
    <n v="2.63"/>
    <n v="18082228000"/>
  </r>
  <r>
    <x v="24"/>
    <n v="2.61"/>
    <n v="2.8"/>
    <n v="2.48"/>
    <n v="2.73"/>
    <n v="2.69"/>
    <n v="13396840000"/>
  </r>
  <r>
    <x v="25"/>
    <n v="2.76"/>
    <n v="3.02"/>
    <n v="2.39"/>
    <n v="2.54"/>
    <n v="2.5"/>
    <n v="14206788000"/>
  </r>
  <r>
    <x v="26"/>
    <n v="2.59"/>
    <n v="2.75"/>
    <n v="2.38"/>
    <n v="2.72"/>
    <n v="2.69"/>
    <n v="14288960000"/>
  </r>
  <r>
    <x v="27"/>
    <n v="2.72"/>
    <n v="2.74"/>
    <n v="2.39"/>
    <n v="2.61"/>
    <n v="2.57"/>
    <n v="9572572000"/>
  </r>
  <r>
    <x v="28"/>
    <n v="2.62"/>
    <n v="3.67"/>
    <n v="2.56"/>
    <n v="3.61"/>
    <n v="3.56"/>
    <n v="19209444000"/>
  </r>
  <r>
    <x v="29"/>
    <n v="3.62"/>
    <n v="4.21"/>
    <n v="3.55"/>
    <n v="3.61"/>
    <n v="3.57"/>
    <n v="23445520000"/>
  </r>
  <r>
    <x v="30"/>
    <n v="3.63"/>
    <n v="4.25"/>
    <n v="3.46"/>
    <n v="4.0599999999999996"/>
    <n v="4.01"/>
    <n v="15491016000"/>
  </r>
  <r>
    <x v="31"/>
    <n v="4.05"/>
    <n v="4.3600000000000003"/>
    <n v="3.82"/>
    <n v="4.24"/>
    <n v="4.18"/>
    <n v="14728216000"/>
  </r>
  <r>
    <x v="32"/>
    <n v="4.25"/>
    <n v="4.78"/>
    <n v="4.07"/>
    <n v="4.47"/>
    <n v="4.42"/>
    <n v="14447336000"/>
  </r>
  <r>
    <x v="33"/>
    <n v="4.5199999999999996"/>
    <n v="5.2"/>
    <n v="4.43"/>
    <n v="5.17"/>
    <n v="5.1100000000000003"/>
    <n v="11422664000"/>
  </r>
  <r>
    <x v="34"/>
    <n v="5.23"/>
    <n v="5.47"/>
    <n v="4.78"/>
    <n v="5.0199999999999996"/>
    <n v="4.96"/>
    <n v="11830896000"/>
  </r>
  <r>
    <x v="35"/>
    <n v="4.9800000000000004"/>
    <n v="5.01"/>
    <n v="4.51"/>
    <n v="4.84"/>
    <n v="4.79"/>
    <n v="10112216000"/>
  </r>
  <r>
    <x v="36"/>
    <n v="4.8899999999999997"/>
    <n v="6.23"/>
    <n v="4.8600000000000003"/>
    <n v="6.14"/>
    <n v="6.08"/>
    <n v="11456216000"/>
  </r>
  <r>
    <x v="37"/>
    <n v="5.96"/>
    <n v="6.3"/>
    <n v="5.0999999999999996"/>
    <n v="6.05"/>
    <n v="5.98"/>
    <n v="14915528000"/>
  </r>
  <r>
    <x v="38"/>
    <n v="6.05"/>
    <n v="6.36"/>
    <n v="5.43"/>
    <n v="5.79"/>
    <n v="5.73"/>
    <n v="14118440000"/>
  </r>
  <r>
    <x v="39"/>
    <n v="5.72"/>
    <n v="5.98"/>
    <n v="5.26"/>
    <n v="5.62"/>
    <n v="5.57"/>
    <n v="11144008000"/>
  </r>
  <r>
    <x v="40"/>
    <n v="5.61"/>
    <n v="6.51"/>
    <n v="5.55"/>
    <n v="6.3"/>
    <n v="6.24"/>
    <n v="11978240000"/>
  </r>
  <r>
    <x v="41"/>
    <n v="6.35"/>
    <n v="6.73"/>
    <n v="5.88"/>
    <n v="5.92"/>
    <n v="5.87"/>
    <n v="8785540000"/>
  </r>
  <r>
    <x v="42"/>
    <n v="5.85"/>
    <n v="6.41"/>
    <n v="5.83"/>
    <n v="6.12"/>
    <n v="6.06"/>
    <n v="6321876000"/>
  </r>
  <r>
    <x v="43"/>
    <n v="6.15"/>
    <n v="7.04"/>
    <n v="5.97"/>
    <n v="7.02"/>
    <n v="6.95"/>
    <n v="10917836000"/>
  </r>
  <r>
    <x v="44"/>
    <n v="7"/>
    <n v="7.13"/>
    <n v="6.47"/>
    <n v="7.03"/>
    <n v="6.96"/>
    <n v="6340200000"/>
  </r>
  <r>
    <x v="45"/>
    <n v="7.1"/>
    <n v="7.32"/>
    <n v="4.4000000000000004"/>
    <n v="5.27"/>
    <n v="5.22"/>
    <n v="12977976000"/>
  </r>
  <r>
    <x v="46"/>
    <n v="5.31"/>
    <n v="5.55"/>
    <n v="3.33"/>
    <n v="4.09"/>
    <n v="4.05"/>
    <n v="16162340000"/>
  </r>
  <r>
    <x v="47"/>
    <n v="4.32"/>
    <n v="4.37"/>
    <n v="3.11"/>
    <n v="3.34"/>
    <n v="3.31"/>
    <n v="12451408000"/>
  </r>
  <r>
    <x v="48"/>
    <n v="3.27"/>
    <n v="4.0199999999999996"/>
    <n v="3.19"/>
    <n v="3.59"/>
    <n v="3.56"/>
    <n v="16870992000"/>
  </r>
  <r>
    <x v="49"/>
    <n v="3.61"/>
    <n v="4.13"/>
    <n v="3.56"/>
    <n v="3.86"/>
    <n v="3.83"/>
    <n v="11445728000"/>
  </r>
  <r>
    <x v="50"/>
    <n v="3.91"/>
    <n v="4.63"/>
    <n v="3.62"/>
    <n v="4.49"/>
    <n v="4.46"/>
    <n v="12068540000"/>
  </r>
  <r>
    <x v="51"/>
    <n v="4.58"/>
    <n v="4.84"/>
    <n v="4.33"/>
    <n v="4.53"/>
    <n v="4.49"/>
    <n v="9437780000"/>
  </r>
  <r>
    <x v="52"/>
    <n v="4.58"/>
    <n v="4.62"/>
    <n v="3.38"/>
    <n v="3.39"/>
    <n v="3.36"/>
    <n v="11180752000"/>
  </r>
  <r>
    <x v="53"/>
    <n v="3.4"/>
    <n v="4.13"/>
    <n v="3.32"/>
    <n v="4.1100000000000003"/>
    <n v="4.08"/>
    <n v="8233340000"/>
  </r>
  <r>
    <x v="54"/>
    <n v="4.3099999999999996"/>
    <n v="4.47"/>
    <n v="3.88"/>
    <n v="4.22"/>
    <n v="4.1900000000000004"/>
    <n v="8415984000"/>
  </r>
  <r>
    <x v="55"/>
    <n v="4.2300000000000004"/>
    <n v="4.34"/>
    <n v="3.68"/>
    <n v="4.1900000000000004"/>
    <n v="4.16"/>
    <n v="9450328000"/>
  </r>
  <r>
    <x v="56"/>
    <n v="4.1100000000000003"/>
    <n v="4.71"/>
    <n v="4.08"/>
    <n v="4.3499999999999996"/>
    <n v="4.33"/>
    <n v="6347768000"/>
  </r>
  <r>
    <x v="57"/>
    <n v="4.38"/>
    <n v="5.22"/>
    <n v="4.25"/>
    <n v="5.03"/>
    <n v="5"/>
    <n v="7696172000"/>
  </r>
  <r>
    <x v="58"/>
    <n v="4.99"/>
    <n v="5.54"/>
    <n v="4.96"/>
    <n v="5.42"/>
    <n v="5.39"/>
    <n v="7321800000"/>
  </r>
  <r>
    <x v="59"/>
    <n v="5.41"/>
    <n v="6.05"/>
    <n v="5.01"/>
    <n v="5.88"/>
    <n v="5.86"/>
    <n v="6543532000"/>
  </r>
  <r>
    <x v="60"/>
    <n v="5.97"/>
    <n v="6.49"/>
    <n v="5.78"/>
    <n v="5.91"/>
    <n v="5.89"/>
    <n v="6125412000"/>
  </r>
  <r>
    <x v="61"/>
    <n v="5.89"/>
    <n v="7.91"/>
    <n v="5.89"/>
    <n v="6.75"/>
    <n v="6.72"/>
    <n v="11848652000"/>
  </r>
  <r>
    <x v="62"/>
    <n v="6.92"/>
    <n v="7.12"/>
    <n v="4.5199999999999996"/>
    <n v="6.59"/>
    <n v="6.57"/>
    <n v="15773952000"/>
  </r>
  <r>
    <x v="63"/>
    <n v="6.39"/>
    <n v="7.61"/>
    <n v="5.96"/>
    <n v="7.31"/>
    <n v="7.28"/>
    <n v="11278304000"/>
  </r>
  <r>
    <x v="64"/>
    <n v="7.11"/>
    <n v="9.18"/>
    <n v="7.02"/>
    <n v="8.8800000000000008"/>
    <n v="8.84"/>
    <n v="12548876000"/>
  </r>
  <r>
    <x v="65"/>
    <n v="8.83"/>
    <n v="9.64"/>
    <n v="8.66"/>
    <n v="9.5"/>
    <n v="9.4600000000000009"/>
    <n v="9719464000"/>
  </r>
  <r>
    <x v="66"/>
    <n v="9.52"/>
    <n v="10.79"/>
    <n v="9.41"/>
    <n v="10.61"/>
    <n v="10.58"/>
    <n v="8094452000"/>
  </r>
  <r>
    <x v="67"/>
    <n v="10.73"/>
    <n v="13.57"/>
    <n v="10.72"/>
    <n v="13.37"/>
    <n v="13.33"/>
    <n v="9672544000"/>
  </r>
  <r>
    <x v="68"/>
    <n v="13.48"/>
    <n v="14.73"/>
    <n v="11.7"/>
    <n v="13.53"/>
    <n v="13.49"/>
    <n v="15856552000"/>
  </r>
  <r>
    <x v="69"/>
    <n v="13.76"/>
    <n v="14.35"/>
    <n v="12.3"/>
    <n v="12.53"/>
    <n v="12.5"/>
    <n v="8022356000"/>
  </r>
  <r>
    <x v="70"/>
    <n v="12.66"/>
    <n v="14.69"/>
    <n v="12.4"/>
    <n v="13.4"/>
    <n v="13.36"/>
    <n v="7594820000"/>
  </r>
  <r>
    <x v="71"/>
    <n v="13.49"/>
    <n v="13.73"/>
    <n v="12.76"/>
    <n v="13.06"/>
    <n v="13.02"/>
    <n v="5120996000"/>
  </r>
  <r>
    <x v="72"/>
    <n v="13.1"/>
    <n v="14"/>
    <n v="12.59"/>
    <n v="12.99"/>
    <n v="12.96"/>
    <n v="6154172000"/>
  </r>
  <r>
    <x v="73"/>
    <n v="13.05"/>
    <n v="15.37"/>
    <n v="12.9"/>
    <n v="13.71"/>
    <n v="13.68"/>
    <n v="6680324000"/>
  </r>
  <r>
    <x v="74"/>
    <n v="13.88"/>
    <n v="13.93"/>
    <n v="11.57"/>
    <n v="13.35"/>
    <n v="13.31"/>
    <n v="7648656000"/>
  </r>
  <r>
    <x v="75"/>
    <n v="13.57"/>
    <n v="16.21"/>
    <n v="13.51"/>
    <n v="15.01"/>
    <n v="14.98"/>
    <n v="6718796000"/>
  </r>
  <r>
    <x v="76"/>
    <n v="15.13"/>
    <n v="16.28"/>
    <n v="13.46"/>
    <n v="16.239999999999998"/>
    <n v="16.21"/>
    <n v="7054380000"/>
  </r>
  <r>
    <x v="77"/>
    <n v="16.27"/>
    <n v="20.16"/>
    <n v="15.9"/>
    <n v="20"/>
    <n v="19.96"/>
    <n v="10273292000"/>
  </r>
  <r>
    <x v="78"/>
    <n v="20.13"/>
    <n v="20.88"/>
    <n v="17.87"/>
    <n v="19.5"/>
    <n v="19.46"/>
    <n v="7823077000"/>
  </r>
  <r>
    <x v="79"/>
    <n v="19.7"/>
    <n v="23.04"/>
    <n v="18.760000000000002"/>
    <n v="22.39"/>
    <n v="22.34"/>
    <n v="6416386000"/>
  </r>
  <r>
    <x v="80"/>
    <n v="22.49"/>
    <n v="22.99"/>
    <n v="20.47"/>
    <n v="20.72"/>
    <n v="20.68"/>
    <n v="4998986000"/>
  </r>
  <r>
    <x v="81"/>
    <n v="20.75"/>
    <n v="25.71"/>
    <n v="19.559999999999999"/>
    <n v="25.57"/>
    <n v="25.52"/>
    <n v="4971078000"/>
  </r>
  <r>
    <x v="82"/>
    <n v="25.65"/>
    <n v="34.65"/>
    <n v="25.23"/>
    <n v="32.68"/>
    <n v="32.619999999999997"/>
    <n v="10811170000"/>
  </r>
  <r>
    <x v="83"/>
    <n v="33.22"/>
    <n v="33.29"/>
    <n v="27.15"/>
    <n v="29.41"/>
    <n v="29.36"/>
    <n v="11058505000"/>
  </r>
  <r>
    <x v="84"/>
    <n v="29.82"/>
    <n v="30.71"/>
    <n v="20.89"/>
    <n v="24.49"/>
    <n v="24.45"/>
    <n v="10682164000"/>
  </r>
  <r>
    <x v="85"/>
    <n v="25.1"/>
    <n v="26.92"/>
    <n v="20.89"/>
    <n v="24.39"/>
    <n v="24.34"/>
    <n v="10644270000"/>
  </r>
  <r>
    <x v="86"/>
    <n v="24.29"/>
    <n v="28.95"/>
    <n v="20.65"/>
    <n v="27.29"/>
    <n v="27.24"/>
    <n v="11644599000"/>
  </r>
  <r>
    <x v="87"/>
    <n v="27.38"/>
    <n v="27.56"/>
    <n v="18.29"/>
    <n v="18.55"/>
    <n v="18.52"/>
    <n v="11114390000"/>
  </r>
  <r>
    <x v="88"/>
    <n v="18.54"/>
    <n v="20.399999999999999"/>
    <n v="15.57"/>
    <n v="18.670000000000002"/>
    <n v="18.64"/>
    <n v="13833021000"/>
  </r>
  <r>
    <x v="89"/>
    <n v="18.72"/>
    <n v="19.62"/>
    <n v="14.86"/>
    <n v="15.16"/>
    <n v="15.14"/>
    <n v="10554791000"/>
  </r>
  <r>
    <x v="90"/>
    <n v="14.9"/>
    <n v="18.239999999999998"/>
    <n v="14.06"/>
    <n v="18.16"/>
    <n v="18.14"/>
    <n v="10564476000"/>
  </r>
  <r>
    <x v="91"/>
    <n v="18.18"/>
    <n v="19.27"/>
    <n v="14.96"/>
    <n v="15.09"/>
    <n v="15.07"/>
    <n v="12069648000"/>
  </r>
  <r>
    <x v="92"/>
    <n v="14.21"/>
    <n v="14.55"/>
    <n v="11.95"/>
    <n v="12.14"/>
    <n v="12.12"/>
    <n v="13130578000"/>
  </r>
  <r>
    <x v="93"/>
    <n v="12.35"/>
    <n v="13.85"/>
    <n v="10.81"/>
    <n v="13.5"/>
    <n v="13.48"/>
    <n v="12549277000"/>
  </r>
  <r>
    <x v="94"/>
    <n v="13.81"/>
    <n v="17"/>
    <n v="12.96"/>
    <n v="16.920000000000002"/>
    <n v="16.91"/>
    <n v="10600603000"/>
  </r>
  <r>
    <x v="95"/>
    <n v="17"/>
    <n v="18.79"/>
    <n v="13.88"/>
    <n v="14.61"/>
    <n v="14.6"/>
    <n v="8946152000"/>
  </r>
  <r>
    <x v="96"/>
    <n v="14.85"/>
    <n v="20.63"/>
    <n v="14.03"/>
    <n v="19.54"/>
    <n v="19.52"/>
    <n v="9454960000"/>
  </r>
  <r>
    <x v="97"/>
    <n v="19.690000000000001"/>
    <n v="23.89"/>
    <n v="19.61"/>
    <n v="23.22"/>
    <n v="23.2"/>
    <n v="10393479000"/>
  </r>
  <r>
    <x v="98"/>
    <n v="23.19"/>
    <n v="27.83"/>
    <n v="22.3"/>
    <n v="27.78"/>
    <n v="27.76"/>
    <n v="11263731000"/>
  </r>
  <r>
    <x v="99"/>
    <n v="27.51"/>
    <n v="28.11"/>
    <n v="26.22"/>
    <n v="27.75"/>
    <n v="27.73"/>
    <n v="7436450000"/>
  </r>
  <r>
    <x v="100"/>
    <n v="27.84"/>
    <n v="41.94"/>
    <n v="27.24"/>
    <n v="37.83"/>
    <n v="37.81"/>
    <n v="11697819000"/>
  </r>
  <r>
    <x v="101"/>
    <n v="38.49"/>
    <n v="43.99"/>
    <n v="37.36"/>
    <n v="42.3"/>
    <n v="42.28"/>
    <n v="10527050000"/>
  </r>
  <r>
    <x v="102"/>
    <n v="42.52"/>
    <n v="48.09"/>
    <n v="41.35"/>
    <n v="46.73"/>
    <n v="46.71"/>
    <n v="8706845000"/>
  </r>
  <r>
    <x v="103"/>
    <n v="46.46"/>
    <n v="50.27"/>
    <n v="40.31"/>
    <n v="49.35"/>
    <n v="49.33"/>
    <n v="13632152000"/>
  </r>
  <r>
    <x v="104"/>
    <n v="49.76"/>
    <n v="49.8"/>
    <n v="40.98"/>
    <n v="43.5"/>
    <n v="43.48"/>
    <n v="8579273000"/>
  </r>
  <r>
    <x v="105"/>
    <n v="44.03"/>
    <n v="47.61"/>
    <n v="39.229999999999997"/>
    <n v="40.78"/>
    <n v="40.76"/>
    <n v="10141101000"/>
  </r>
  <r>
    <x v="106"/>
    <n v="40.880000000000003"/>
    <n v="50.55"/>
    <n v="40.869999999999997"/>
    <n v="46.77"/>
    <n v="46.75"/>
    <n v="9144618000"/>
  </r>
  <r>
    <x v="107"/>
    <n v="46.53"/>
    <n v="50.43"/>
    <n v="45.01"/>
    <n v="49.52"/>
    <n v="49.5"/>
    <n v="7411887000"/>
  </r>
  <r>
    <x v="108"/>
    <n v="49.24"/>
    <n v="63.49"/>
    <n v="47.32"/>
    <n v="61.53"/>
    <n v="61.51"/>
    <n v="9706237000"/>
  </r>
  <r>
    <x v="109"/>
    <n v="62.1"/>
    <n v="82.39"/>
    <n v="61.65"/>
    <n v="79.11"/>
    <n v="79.09"/>
    <n v="11077899000"/>
  </r>
  <r>
    <x v="110"/>
    <n v="80"/>
    <n v="97.4"/>
    <n v="79.430000000000007"/>
    <n v="90.36"/>
    <n v="90.33"/>
    <n v="12149218000"/>
  </r>
  <r>
    <x v="111"/>
    <n v="90.3"/>
    <n v="92.22"/>
    <n v="75.61"/>
    <n v="86.4"/>
    <n v="86.38"/>
    <n v="10074181000"/>
  </r>
  <r>
    <x v="112"/>
    <n v="85.08"/>
    <n v="115.82"/>
    <n v="81.25"/>
    <n v="109.63"/>
    <n v="109.61"/>
    <n v="9647971000"/>
  </r>
  <r>
    <x v="113"/>
    <n v="113.62"/>
    <n v="140.76"/>
    <n v="112"/>
    <n v="123.54"/>
    <n v="123.51"/>
    <n v="7442539100"/>
  </r>
  <r>
    <x v="114"/>
    <n v="123.47"/>
    <n v="136.15"/>
    <n v="102.54"/>
    <n v="117.02"/>
    <n v="117"/>
    <n v="6405438600"/>
  </r>
  <r>
    <x v="115"/>
    <n v="117.53"/>
    <n v="131.26"/>
    <n v="90.69"/>
    <n v="119.37"/>
    <n v="119.35"/>
    <n v="8105367800"/>
  </r>
  <r>
    <x v="116"/>
    <n v="116.01"/>
    <n v="127.67"/>
    <n v="100.95"/>
    <n v="121.44"/>
    <n v="121.42"/>
    <n v="6272211000"/>
  </r>
  <r>
    <x v="117"/>
    <n v="121.77"/>
    <n v="144.41999999999999"/>
    <n v="115.14"/>
    <n v="132.76"/>
    <n v="132.75"/>
    <n v="5627917200"/>
  </r>
  <r>
    <x v="118"/>
    <n v="134.69999999999999"/>
    <n v="152.88999999999999"/>
    <n v="131.80000000000001"/>
    <n v="138.25"/>
    <n v="138.24"/>
    <n v="4498075300"/>
  </r>
  <r>
    <x v="119"/>
    <n v="138.83000000000001"/>
    <n v="146.54"/>
    <n v="126.86"/>
    <n v="134.29"/>
    <n v="134.28"/>
    <n v="4085855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E6E0EB-A8C0-4B98-AAD9-A7EDED4E555F}"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4" firstHeaderRow="0" firstDataRow="1" firstDataCol="1"/>
  <pivotFields count="10">
    <pivotField axis="axisRow" numFmtId="15"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dataField="1" showAll="0"/>
    <pivotField dataField="1" showAll="0"/>
    <pivotField dataField="1" showAll="0"/>
    <pivotField dataField="1" showAll="0"/>
    <pivotField dataField="1"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2">
    <field x="9"/>
    <field x="0"/>
  </rowFields>
  <rowItems count="11">
    <i>
      <x v="1"/>
    </i>
    <i>
      <x v="2"/>
    </i>
    <i>
      <x v="3"/>
    </i>
    <i>
      <x v="4"/>
    </i>
    <i>
      <x v="5"/>
    </i>
    <i>
      <x v="6"/>
    </i>
    <i>
      <x v="7"/>
    </i>
    <i>
      <x v="8"/>
    </i>
    <i>
      <x v="9"/>
    </i>
    <i>
      <x v="10"/>
    </i>
    <i t="grand">
      <x/>
    </i>
  </rowItems>
  <colFields count="1">
    <field x="-2"/>
  </colFields>
  <colItems count="6">
    <i>
      <x/>
    </i>
    <i i="1">
      <x v="1"/>
    </i>
    <i i="2">
      <x v="2"/>
    </i>
    <i i="3">
      <x v="3"/>
    </i>
    <i i="4">
      <x v="4"/>
    </i>
    <i i="5">
      <x v="5"/>
    </i>
  </colItems>
  <dataFields count="6">
    <dataField name="Average of Open" fld="1" subtotal="average" baseField="9" baseItem="1"/>
    <dataField name="Average of High" fld="2" subtotal="average" baseField="9" baseItem="1"/>
    <dataField name="Average of Low" fld="3" subtotal="average" baseField="9" baseItem="1"/>
    <dataField name="Average of Close " fld="4" subtotal="average" baseField="9" baseItem="1"/>
    <dataField name="Average of Adj Close " fld="5" subtotal="average" baseField="9" baseItem="1"/>
    <dataField name="Average of Volume" fld="6" subtotal="average" baseField="9" baseItem="1" numFmtId="3"/>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P69"/>
  <sheetViews>
    <sheetView topLeftCell="A10" zoomScale="117" workbookViewId="0">
      <pane ySplit="4" topLeftCell="A31" activePane="bottomLeft" state="frozen"/>
      <selection activeCell="A10" sqref="A10"/>
      <selection pane="bottomLeft" activeCell="A42" sqref="A42"/>
    </sheetView>
  </sheetViews>
  <sheetFormatPr defaultColWidth="8.81640625" defaultRowHeight="12.5"/>
  <cols>
    <col min="1" max="1" width="18.453125" customWidth="1"/>
    <col min="2" max="162" width="12" customWidth="1"/>
  </cols>
  <sheetData>
    <row r="4" spans="1:41">
      <c r="A4" s="1" t="s">
        <v>0</v>
      </c>
    </row>
    <row r="5" spans="1:41" ht="20">
      <c r="A5" s="2" t="s">
        <v>1</v>
      </c>
    </row>
    <row r="7" spans="1:41" ht="37.5">
      <c r="A7" s="3" t="s">
        <v>2</v>
      </c>
    </row>
    <row r="10" spans="1:41" ht="39">
      <c r="A10" s="4" t="s">
        <v>3</v>
      </c>
    </row>
    <row r="11" spans="1:41" ht="13">
      <c r="A11" s="5" t="s">
        <v>4</v>
      </c>
      <c r="B11" s="6" t="s">
        <v>5</v>
      </c>
      <c r="C11" s="6" t="s">
        <v>6</v>
      </c>
      <c r="D11" s="6" t="s">
        <v>7</v>
      </c>
      <c r="E11" s="6" t="s">
        <v>8</v>
      </c>
      <c r="F11" s="6" t="s">
        <v>9</v>
      </c>
      <c r="G11" s="6" t="s">
        <v>10</v>
      </c>
      <c r="H11" s="6" t="s">
        <v>11</v>
      </c>
      <c r="I11" s="6" t="s">
        <v>12</v>
      </c>
      <c r="J11" s="6" t="s">
        <v>13</v>
      </c>
      <c r="K11" s="6" t="s">
        <v>14</v>
      </c>
      <c r="L11" s="6" t="s">
        <v>15</v>
      </c>
      <c r="M11" s="6" t="s">
        <v>16</v>
      </c>
      <c r="N11" s="6" t="s">
        <v>17</v>
      </c>
      <c r="O11" s="6" t="s">
        <v>18</v>
      </c>
      <c r="P11" s="6" t="s">
        <v>19</v>
      </c>
      <c r="Q11" s="6" t="s">
        <v>20</v>
      </c>
      <c r="R11" s="6" t="s">
        <v>21</v>
      </c>
      <c r="S11" s="6" t="s">
        <v>22</v>
      </c>
      <c r="T11" s="6" t="s">
        <v>23</v>
      </c>
      <c r="U11" s="6" t="s">
        <v>24</v>
      </c>
      <c r="V11" s="6" t="s">
        <v>25</v>
      </c>
      <c r="W11" s="6" t="s">
        <v>26</v>
      </c>
      <c r="X11" s="6" t="s">
        <v>27</v>
      </c>
      <c r="Y11" s="6" t="s">
        <v>28</v>
      </c>
      <c r="Z11" s="6" t="s">
        <v>29</v>
      </c>
      <c r="AA11" s="6" t="s">
        <v>30</v>
      </c>
      <c r="AB11" s="6" t="s">
        <v>31</v>
      </c>
      <c r="AC11" s="6" t="s">
        <v>32</v>
      </c>
      <c r="AD11" s="6" t="s">
        <v>33</v>
      </c>
      <c r="AE11" s="6" t="s">
        <v>34</v>
      </c>
      <c r="AF11" s="6" t="s">
        <v>35</v>
      </c>
      <c r="AG11" s="6" t="s">
        <v>36</v>
      </c>
      <c r="AH11" s="6" t="s">
        <v>37</v>
      </c>
      <c r="AI11" s="6" t="s">
        <v>38</v>
      </c>
      <c r="AJ11" s="6" t="s">
        <v>39</v>
      </c>
      <c r="AK11" s="6" t="s">
        <v>40</v>
      </c>
      <c r="AL11" s="6" t="s">
        <v>41</v>
      </c>
      <c r="AM11" s="6" t="s">
        <v>42</v>
      </c>
      <c r="AN11" s="14">
        <v>45592</v>
      </c>
      <c r="AO11" s="5"/>
    </row>
    <row r="12" spans="1:41" ht="13">
      <c r="A12" s="5"/>
      <c r="B12" s="6" t="s">
        <v>43</v>
      </c>
      <c r="C12" s="6" t="s">
        <v>44</v>
      </c>
      <c r="D12" s="6" t="s">
        <v>45</v>
      </c>
      <c r="E12" s="6" t="s">
        <v>46</v>
      </c>
      <c r="F12" s="6" t="s">
        <v>43</v>
      </c>
      <c r="G12" s="6" t="s">
        <v>44</v>
      </c>
      <c r="H12" s="6" t="s">
        <v>45</v>
      </c>
      <c r="I12" s="6" t="s">
        <v>46</v>
      </c>
      <c r="J12" s="6" t="s">
        <v>43</v>
      </c>
      <c r="K12" s="6" t="s">
        <v>44</v>
      </c>
      <c r="L12" s="6" t="s">
        <v>45</v>
      </c>
      <c r="M12" s="6" t="s">
        <v>46</v>
      </c>
      <c r="N12" s="6" t="s">
        <v>43</v>
      </c>
      <c r="O12" s="6" t="s">
        <v>44</v>
      </c>
      <c r="P12" s="6" t="s">
        <v>45</v>
      </c>
      <c r="Q12" s="6" t="s">
        <v>46</v>
      </c>
      <c r="R12" s="6" t="s">
        <v>43</v>
      </c>
      <c r="S12" s="6" t="s">
        <v>44</v>
      </c>
      <c r="T12" s="6" t="s">
        <v>45</v>
      </c>
      <c r="U12" s="6" t="s">
        <v>46</v>
      </c>
      <c r="V12" s="6" t="s">
        <v>43</v>
      </c>
      <c r="W12" s="6" t="s">
        <v>44</v>
      </c>
      <c r="X12" s="6" t="s">
        <v>45</v>
      </c>
      <c r="Y12" s="6" t="s">
        <v>46</v>
      </c>
      <c r="Z12" s="6" t="s">
        <v>43</v>
      </c>
      <c r="AA12" s="6" t="s">
        <v>44</v>
      </c>
      <c r="AB12" s="6" t="s">
        <v>45</v>
      </c>
      <c r="AC12" s="6" t="s">
        <v>46</v>
      </c>
      <c r="AD12" s="6" t="s">
        <v>43</v>
      </c>
      <c r="AE12" s="6" t="s">
        <v>44</v>
      </c>
      <c r="AF12" s="6" t="s">
        <v>45</v>
      </c>
      <c r="AG12" s="6" t="s">
        <v>46</v>
      </c>
      <c r="AH12" s="6" t="s">
        <v>43</v>
      </c>
      <c r="AI12" s="6" t="s">
        <v>44</v>
      </c>
      <c r="AJ12" s="6" t="s">
        <v>45</v>
      </c>
      <c r="AK12" s="6" t="s">
        <v>46</v>
      </c>
      <c r="AL12" s="6" t="s">
        <v>43</v>
      </c>
      <c r="AM12" s="6" t="s">
        <v>44</v>
      </c>
      <c r="AN12" s="6" t="s">
        <v>45</v>
      </c>
      <c r="AO12" s="5"/>
    </row>
    <row r="13" spans="1:41" ht="13">
      <c r="A13" s="5" t="s">
        <v>47</v>
      </c>
      <c r="B13" s="6" t="s">
        <v>48</v>
      </c>
      <c r="C13" s="6" t="s">
        <v>48</v>
      </c>
      <c r="D13" s="6" t="s">
        <v>48</v>
      </c>
      <c r="E13" s="6" t="s">
        <v>48</v>
      </c>
      <c r="F13" s="6" t="s">
        <v>48</v>
      </c>
      <c r="G13" s="6" t="s">
        <v>48</v>
      </c>
      <c r="H13" s="6" t="s">
        <v>48</v>
      </c>
      <c r="I13" s="6" t="s">
        <v>48</v>
      </c>
      <c r="J13" s="6" t="s">
        <v>48</v>
      </c>
      <c r="K13" s="6" t="s">
        <v>48</v>
      </c>
      <c r="L13" s="6" t="s">
        <v>48</v>
      </c>
      <c r="M13" s="6" t="s">
        <v>48</v>
      </c>
      <c r="N13" s="6" t="s">
        <v>48</v>
      </c>
      <c r="O13" s="6" t="s">
        <v>48</v>
      </c>
      <c r="P13" s="6" t="s">
        <v>48</v>
      </c>
      <c r="Q13" s="6" t="s">
        <v>48</v>
      </c>
      <c r="R13" s="6" t="s">
        <v>48</v>
      </c>
      <c r="S13" s="6" t="s">
        <v>48</v>
      </c>
      <c r="T13" s="6" t="s">
        <v>48</v>
      </c>
      <c r="U13" s="6" t="s">
        <v>48</v>
      </c>
      <c r="V13" s="6" t="s">
        <v>48</v>
      </c>
      <c r="W13" s="6" t="s">
        <v>48</v>
      </c>
      <c r="X13" s="6" t="s">
        <v>48</v>
      </c>
      <c r="Y13" s="6" t="s">
        <v>48</v>
      </c>
      <c r="Z13" s="6" t="s">
        <v>48</v>
      </c>
      <c r="AA13" s="6" t="s">
        <v>48</v>
      </c>
      <c r="AB13" s="6" t="s">
        <v>48</v>
      </c>
      <c r="AC13" s="6" t="s">
        <v>48</v>
      </c>
      <c r="AD13" s="6" t="s">
        <v>48</v>
      </c>
      <c r="AE13" s="6" t="s">
        <v>48</v>
      </c>
      <c r="AF13" s="6" t="s">
        <v>48</v>
      </c>
      <c r="AG13" s="6" t="s">
        <v>48</v>
      </c>
      <c r="AH13" s="6" t="s">
        <v>48</v>
      </c>
      <c r="AI13" s="6" t="s">
        <v>48</v>
      </c>
      <c r="AJ13" s="6" t="s">
        <v>48</v>
      </c>
      <c r="AK13" s="6" t="s">
        <v>48</v>
      </c>
      <c r="AL13" s="6" t="s">
        <v>48</v>
      </c>
      <c r="AM13" s="6" t="s">
        <v>48</v>
      </c>
      <c r="AN13" s="6" t="s">
        <v>48</v>
      </c>
      <c r="AO13" s="5"/>
    </row>
    <row r="14" spans="1:41">
      <c r="A14" s="7" t="s">
        <v>49</v>
      </c>
      <c r="B14" s="8">
        <v>4792000</v>
      </c>
      <c r="C14" s="8">
        <v>4505000</v>
      </c>
      <c r="D14" s="8">
        <v>4728000</v>
      </c>
      <c r="E14" s="8">
        <v>596000</v>
      </c>
      <c r="F14" s="8">
        <v>4754000</v>
      </c>
      <c r="G14" s="8">
        <v>4879000</v>
      </c>
      <c r="H14" s="8">
        <v>6671000</v>
      </c>
      <c r="I14" s="8">
        <v>1766000</v>
      </c>
      <c r="J14" s="8">
        <v>6206000</v>
      </c>
      <c r="K14" s="8">
        <v>5877000</v>
      </c>
      <c r="L14" s="8">
        <v>6320000</v>
      </c>
      <c r="M14" s="8">
        <v>4002000</v>
      </c>
      <c r="N14" s="8">
        <v>7300000</v>
      </c>
      <c r="O14" s="8">
        <v>7943000</v>
      </c>
      <c r="P14" s="8">
        <v>7591000</v>
      </c>
      <c r="Q14" s="8">
        <v>782000</v>
      </c>
      <c r="R14" s="8">
        <v>7802000</v>
      </c>
      <c r="S14" s="8">
        <v>8475000</v>
      </c>
      <c r="T14" s="8">
        <v>9769000</v>
      </c>
      <c r="U14" s="8">
        <v>10896000</v>
      </c>
      <c r="V14" s="8">
        <v>16354000</v>
      </c>
      <c r="W14" s="8">
        <v>10981000</v>
      </c>
      <c r="X14" s="8">
        <v>10139000</v>
      </c>
      <c r="Y14" s="8">
        <v>847000</v>
      </c>
      <c r="Z14" s="8">
        <v>12667000</v>
      </c>
      <c r="AA14" s="8">
        <v>19654000</v>
      </c>
      <c r="AB14" s="8">
        <v>19298000</v>
      </c>
      <c r="AC14" s="8">
        <v>1990000</v>
      </c>
      <c r="AD14" s="8">
        <v>20338000</v>
      </c>
      <c r="AE14" s="8">
        <v>17037000</v>
      </c>
      <c r="AF14" s="8">
        <v>13143000</v>
      </c>
      <c r="AG14" s="8">
        <v>3389000</v>
      </c>
      <c r="AH14" s="8">
        <v>15320000</v>
      </c>
      <c r="AI14" s="8">
        <v>16023000</v>
      </c>
      <c r="AJ14" s="8">
        <v>18281000</v>
      </c>
      <c r="AK14" s="8">
        <v>7280000</v>
      </c>
      <c r="AL14" s="8">
        <v>7587000</v>
      </c>
      <c r="AM14" s="8">
        <v>8563000</v>
      </c>
      <c r="AN14" s="8">
        <v>9107000</v>
      </c>
      <c r="AO14" s="7"/>
    </row>
    <row r="15" spans="1:41">
      <c r="A15" s="7" t="s">
        <v>50</v>
      </c>
      <c r="B15" s="9" t="s">
        <v>51</v>
      </c>
      <c r="C15" s="9" t="s">
        <v>51</v>
      </c>
      <c r="D15" s="9" t="s">
        <v>51</v>
      </c>
      <c r="E15" s="8">
        <v>4441000</v>
      </c>
      <c r="F15" s="9" t="s">
        <v>51</v>
      </c>
      <c r="G15" s="9" t="s">
        <v>51</v>
      </c>
      <c r="H15" s="9" t="s">
        <v>51</v>
      </c>
      <c r="I15" s="8">
        <v>5032000</v>
      </c>
      <c r="J15" s="9" t="s">
        <v>51</v>
      </c>
      <c r="K15" s="9" t="s">
        <v>51</v>
      </c>
      <c r="L15" s="9" t="s">
        <v>51</v>
      </c>
      <c r="M15" s="8">
        <v>3106000</v>
      </c>
      <c r="N15" s="9" t="s">
        <v>51</v>
      </c>
      <c r="O15" s="9" t="s">
        <v>51</v>
      </c>
      <c r="P15" s="9" t="s">
        <v>51</v>
      </c>
      <c r="Q15" s="8">
        <v>6640000</v>
      </c>
      <c r="R15" s="9" t="s">
        <v>51</v>
      </c>
      <c r="S15" s="9" t="s">
        <v>51</v>
      </c>
      <c r="T15" s="9" t="s">
        <v>51</v>
      </c>
      <c r="U15" s="8">
        <v>1000</v>
      </c>
      <c r="V15" s="9" t="s">
        <v>51</v>
      </c>
      <c r="W15" s="9" t="s">
        <v>51</v>
      </c>
      <c r="X15" s="9" t="s">
        <v>51</v>
      </c>
      <c r="Y15" s="8">
        <v>10714000</v>
      </c>
      <c r="Z15" s="8">
        <v>133000</v>
      </c>
      <c r="AA15" s="8">
        <v>128000</v>
      </c>
      <c r="AB15" s="9" t="s">
        <v>51</v>
      </c>
      <c r="AC15" s="8">
        <v>19218000</v>
      </c>
      <c r="AD15" s="9" t="s">
        <v>51</v>
      </c>
      <c r="AE15" s="9" t="s">
        <v>51</v>
      </c>
      <c r="AF15" s="9" t="s">
        <v>51</v>
      </c>
      <c r="AG15" s="8">
        <v>9907000</v>
      </c>
      <c r="AH15" s="9" t="s">
        <v>51</v>
      </c>
      <c r="AI15" s="9" t="s">
        <v>51</v>
      </c>
      <c r="AJ15" s="9" t="s">
        <v>51</v>
      </c>
      <c r="AK15" s="8">
        <v>18704000</v>
      </c>
      <c r="AL15" s="8">
        <v>23851000</v>
      </c>
      <c r="AM15" s="8">
        <v>26237000</v>
      </c>
      <c r="AN15" s="8">
        <v>29380000</v>
      </c>
      <c r="AO15" s="7"/>
    </row>
    <row r="16" spans="1:41">
      <c r="A16" s="7" t="s">
        <v>52</v>
      </c>
      <c r="B16" s="8">
        <v>4792000</v>
      </c>
      <c r="C16" s="8">
        <v>4505000</v>
      </c>
      <c r="D16" s="8">
        <v>4728000</v>
      </c>
      <c r="E16" s="8">
        <v>5037000</v>
      </c>
      <c r="F16" s="8">
        <v>4754000</v>
      </c>
      <c r="G16" s="8">
        <v>4879000</v>
      </c>
      <c r="H16" s="8">
        <v>6671000</v>
      </c>
      <c r="I16" s="8">
        <v>6798000</v>
      </c>
      <c r="J16" s="8">
        <v>6206000</v>
      </c>
      <c r="K16" s="8">
        <v>5877000</v>
      </c>
      <c r="L16" s="8">
        <v>6320000</v>
      </c>
      <c r="M16" s="8">
        <v>7108000</v>
      </c>
      <c r="N16" s="8">
        <v>7300000</v>
      </c>
      <c r="O16" s="8">
        <v>7943000</v>
      </c>
      <c r="P16" s="8">
        <v>7591000</v>
      </c>
      <c r="Q16" s="8">
        <v>7422000</v>
      </c>
      <c r="R16" s="8">
        <v>7802000</v>
      </c>
      <c r="S16" s="8">
        <v>8475000</v>
      </c>
      <c r="T16" s="8">
        <v>9769000</v>
      </c>
      <c r="U16" s="8">
        <v>10897000</v>
      </c>
      <c r="V16" s="8">
        <v>16354000</v>
      </c>
      <c r="W16" s="8">
        <v>10981000</v>
      </c>
      <c r="X16" s="8">
        <v>10139000</v>
      </c>
      <c r="Y16" s="8">
        <v>11561000</v>
      </c>
      <c r="Z16" s="8">
        <v>12800000</v>
      </c>
      <c r="AA16" s="8">
        <v>19782000</v>
      </c>
      <c r="AB16" s="8">
        <v>19298000</v>
      </c>
      <c r="AC16" s="8">
        <v>21208000</v>
      </c>
      <c r="AD16" s="8">
        <v>20338000</v>
      </c>
      <c r="AE16" s="8">
        <v>17037000</v>
      </c>
      <c r="AF16" s="8">
        <v>13143000</v>
      </c>
      <c r="AG16" s="8">
        <v>13296000</v>
      </c>
      <c r="AH16" s="8">
        <v>15320000</v>
      </c>
      <c r="AI16" s="8">
        <v>16023000</v>
      </c>
      <c r="AJ16" s="8">
        <v>18281000</v>
      </c>
      <c r="AK16" s="8">
        <v>25984000</v>
      </c>
      <c r="AL16" s="8">
        <v>31438000</v>
      </c>
      <c r="AM16" s="8">
        <v>34800000</v>
      </c>
      <c r="AN16" s="8">
        <v>38487000</v>
      </c>
      <c r="AO16" s="7"/>
    </row>
    <row r="17" spans="1:42">
      <c r="A17" s="7" t="s">
        <v>53</v>
      </c>
      <c r="B17" s="8">
        <v>455000</v>
      </c>
      <c r="C17" s="8">
        <v>514000</v>
      </c>
      <c r="D17" s="8">
        <v>536000</v>
      </c>
      <c r="E17" s="8">
        <v>505000</v>
      </c>
      <c r="F17" s="8">
        <v>523000</v>
      </c>
      <c r="G17" s="8">
        <v>644000</v>
      </c>
      <c r="H17" s="8">
        <v>833000</v>
      </c>
      <c r="I17" s="8">
        <v>826000</v>
      </c>
      <c r="J17" s="8">
        <v>976000</v>
      </c>
      <c r="K17" s="8">
        <v>1213000</v>
      </c>
      <c r="L17" s="8">
        <v>1167000</v>
      </c>
      <c r="M17" s="8">
        <v>1265000</v>
      </c>
      <c r="N17" s="8">
        <v>1220000</v>
      </c>
      <c r="O17" s="8">
        <v>1662000</v>
      </c>
      <c r="P17" s="8">
        <v>2219000</v>
      </c>
      <c r="Q17" s="8">
        <v>1424000</v>
      </c>
      <c r="R17" s="8">
        <v>1242000</v>
      </c>
      <c r="S17" s="8">
        <v>1561000</v>
      </c>
      <c r="T17" s="8">
        <v>1455000</v>
      </c>
      <c r="U17" s="8">
        <v>1657000</v>
      </c>
      <c r="V17" s="8">
        <v>1907000</v>
      </c>
      <c r="W17" s="8">
        <v>2084000</v>
      </c>
      <c r="X17" s="8">
        <v>2546000</v>
      </c>
      <c r="Y17" s="8">
        <v>2429000</v>
      </c>
      <c r="Z17" s="8">
        <v>3024000</v>
      </c>
      <c r="AA17" s="8">
        <v>3586000</v>
      </c>
      <c r="AB17" s="8">
        <v>3954000</v>
      </c>
      <c r="AC17" s="8">
        <v>4650000</v>
      </c>
      <c r="AD17" s="8">
        <v>5438000</v>
      </c>
      <c r="AE17" s="8">
        <v>5317000</v>
      </c>
      <c r="AF17" s="8">
        <v>4908000</v>
      </c>
      <c r="AG17" s="8">
        <v>3827000</v>
      </c>
      <c r="AH17" s="8">
        <v>4080000</v>
      </c>
      <c r="AI17" s="8">
        <v>7066000</v>
      </c>
      <c r="AJ17" s="8">
        <v>8309000</v>
      </c>
      <c r="AK17" s="8">
        <v>9999000</v>
      </c>
      <c r="AL17" s="8">
        <v>12365000</v>
      </c>
      <c r="AM17" s="8">
        <v>14132000</v>
      </c>
      <c r="AN17" s="8">
        <v>17693000</v>
      </c>
      <c r="AO17" s="7"/>
    </row>
    <row r="18" spans="1:42">
      <c r="A18" s="7" t="s">
        <v>54</v>
      </c>
      <c r="B18" s="8">
        <v>438000</v>
      </c>
      <c r="C18" s="8">
        <v>441000</v>
      </c>
      <c r="D18" s="8">
        <v>425000</v>
      </c>
      <c r="E18" s="8">
        <v>418000</v>
      </c>
      <c r="F18" s="8">
        <v>394000</v>
      </c>
      <c r="G18" s="8">
        <v>521000</v>
      </c>
      <c r="H18" s="8">
        <v>679000</v>
      </c>
      <c r="I18" s="8">
        <v>794000</v>
      </c>
      <c r="J18" s="8">
        <v>821000</v>
      </c>
      <c r="K18" s="8">
        <v>855000</v>
      </c>
      <c r="L18" s="8">
        <v>857000</v>
      </c>
      <c r="M18" s="8">
        <v>796000</v>
      </c>
      <c r="N18" s="8">
        <v>797000</v>
      </c>
      <c r="O18" s="8">
        <v>1090000</v>
      </c>
      <c r="P18" s="8">
        <v>1417000</v>
      </c>
      <c r="Q18" s="8">
        <v>1575000</v>
      </c>
      <c r="R18" s="8">
        <v>1426000</v>
      </c>
      <c r="S18" s="8">
        <v>1204000</v>
      </c>
      <c r="T18" s="8">
        <v>1047000</v>
      </c>
      <c r="U18" s="8">
        <v>979000</v>
      </c>
      <c r="V18" s="8">
        <v>1128000</v>
      </c>
      <c r="W18" s="8">
        <v>1401000</v>
      </c>
      <c r="X18" s="8">
        <v>1495000</v>
      </c>
      <c r="Y18" s="8">
        <v>1826000</v>
      </c>
      <c r="Z18" s="8">
        <v>1992000</v>
      </c>
      <c r="AA18" s="8">
        <v>2114000</v>
      </c>
      <c r="AB18" s="8">
        <v>2233000</v>
      </c>
      <c r="AC18" s="8">
        <v>2605000</v>
      </c>
      <c r="AD18" s="8">
        <v>3163000</v>
      </c>
      <c r="AE18" s="8">
        <v>3889000</v>
      </c>
      <c r="AF18" s="8">
        <v>4454000</v>
      </c>
      <c r="AG18" s="8">
        <v>5159000</v>
      </c>
      <c r="AH18" s="8">
        <v>4611000</v>
      </c>
      <c r="AI18" s="8">
        <v>4319000</v>
      </c>
      <c r="AJ18" s="8">
        <v>4779000</v>
      </c>
      <c r="AK18" s="8">
        <v>5282000</v>
      </c>
      <c r="AL18" s="8">
        <v>5864000</v>
      </c>
      <c r="AM18" s="8">
        <v>6675000</v>
      </c>
      <c r="AN18" s="8">
        <v>7654000</v>
      </c>
      <c r="AO18" s="7"/>
    </row>
    <row r="19" spans="1:42">
      <c r="A19" s="7" t="s">
        <v>55</v>
      </c>
      <c r="B19" s="8">
        <v>58000</v>
      </c>
      <c r="C19" s="8">
        <v>59000</v>
      </c>
      <c r="D19" s="8">
        <v>52000</v>
      </c>
      <c r="E19" s="9" t="s">
        <v>51</v>
      </c>
      <c r="F19" s="9" t="s">
        <v>51</v>
      </c>
      <c r="G19" s="9" t="s">
        <v>51</v>
      </c>
      <c r="H19" s="9" t="s">
        <v>51</v>
      </c>
      <c r="I19" s="9" t="s">
        <v>51</v>
      </c>
      <c r="J19" s="9" t="s">
        <v>51</v>
      </c>
      <c r="K19" s="9" t="s">
        <v>51</v>
      </c>
      <c r="L19" s="9" t="s">
        <v>51</v>
      </c>
      <c r="M19" s="9" t="s">
        <v>51</v>
      </c>
      <c r="N19" s="9" t="s">
        <v>51</v>
      </c>
      <c r="O19" s="9" t="s">
        <v>51</v>
      </c>
      <c r="P19" s="9" t="s">
        <v>51</v>
      </c>
      <c r="Q19" s="9" t="s">
        <v>51</v>
      </c>
      <c r="R19" s="9" t="s">
        <v>51</v>
      </c>
      <c r="S19" s="9" t="s">
        <v>51</v>
      </c>
      <c r="T19" s="9" t="s">
        <v>51</v>
      </c>
      <c r="U19" s="9" t="s">
        <v>51</v>
      </c>
      <c r="V19" s="9" t="s">
        <v>51</v>
      </c>
      <c r="W19" s="9" t="s">
        <v>51</v>
      </c>
      <c r="X19" s="9" t="s">
        <v>51</v>
      </c>
      <c r="Y19" s="9" t="s">
        <v>51</v>
      </c>
      <c r="Z19" s="9" t="s">
        <v>51</v>
      </c>
      <c r="AA19" s="9" t="s">
        <v>51</v>
      </c>
      <c r="AB19" s="9" t="s">
        <v>51</v>
      </c>
      <c r="AC19" s="9" t="s">
        <v>51</v>
      </c>
      <c r="AD19" s="9" t="s">
        <v>51</v>
      </c>
      <c r="AE19" s="9" t="s">
        <v>51</v>
      </c>
      <c r="AF19" s="9" t="s">
        <v>51</v>
      </c>
      <c r="AG19" s="9" t="s">
        <v>51</v>
      </c>
      <c r="AH19" s="9" t="s">
        <v>51</v>
      </c>
      <c r="AI19" s="9" t="s">
        <v>51</v>
      </c>
      <c r="AJ19" s="9" t="s">
        <v>51</v>
      </c>
      <c r="AK19" s="9" t="s">
        <v>51</v>
      </c>
      <c r="AL19" s="9" t="s">
        <v>51</v>
      </c>
      <c r="AM19" s="9" t="s">
        <v>51</v>
      </c>
      <c r="AN19" s="9" t="s">
        <v>51</v>
      </c>
      <c r="AO19" s="7"/>
    </row>
    <row r="20" spans="1:42">
      <c r="A20" s="7" t="s">
        <v>56</v>
      </c>
      <c r="B20" s="9" t="s">
        <v>51</v>
      </c>
      <c r="C20" s="9" t="s">
        <v>51</v>
      </c>
      <c r="D20" s="9" t="s">
        <v>51</v>
      </c>
      <c r="E20" s="9" t="s">
        <v>51</v>
      </c>
      <c r="F20" s="9" t="s">
        <v>51</v>
      </c>
      <c r="G20" s="9" t="s">
        <v>51</v>
      </c>
      <c r="H20" s="9" t="s">
        <v>51</v>
      </c>
      <c r="I20" s="9" t="s">
        <v>51</v>
      </c>
      <c r="J20" s="9" t="s">
        <v>51</v>
      </c>
      <c r="K20" s="9" t="s">
        <v>51</v>
      </c>
      <c r="L20" s="9" t="s">
        <v>51</v>
      </c>
      <c r="M20" s="9" t="s">
        <v>51</v>
      </c>
      <c r="N20" s="9" t="s">
        <v>51</v>
      </c>
      <c r="O20" s="9" t="s">
        <v>51</v>
      </c>
      <c r="P20" s="9" t="s">
        <v>51</v>
      </c>
      <c r="Q20" s="9" t="s">
        <v>51</v>
      </c>
      <c r="R20" s="9" t="s">
        <v>51</v>
      </c>
      <c r="S20" s="9" t="s">
        <v>51</v>
      </c>
      <c r="T20" s="9" t="s">
        <v>51</v>
      </c>
      <c r="U20" s="9" t="s">
        <v>51</v>
      </c>
      <c r="V20" s="9" t="s">
        <v>51</v>
      </c>
      <c r="W20" s="9" t="s">
        <v>51</v>
      </c>
      <c r="X20" s="9" t="s">
        <v>51</v>
      </c>
      <c r="Y20" s="9" t="s">
        <v>51</v>
      </c>
      <c r="Z20" s="8">
        <v>179000</v>
      </c>
      <c r="AA20" s="8">
        <v>195000</v>
      </c>
      <c r="AB20" s="9" t="s">
        <v>51</v>
      </c>
      <c r="AC20" s="9" t="s">
        <v>51</v>
      </c>
      <c r="AD20" s="9" t="s">
        <v>51</v>
      </c>
      <c r="AE20" s="9" t="s">
        <v>51</v>
      </c>
      <c r="AF20" s="9" t="s">
        <v>51</v>
      </c>
      <c r="AG20" s="9" t="s">
        <v>51</v>
      </c>
      <c r="AH20" s="9" t="s">
        <v>51</v>
      </c>
      <c r="AI20" s="9" t="s">
        <v>51</v>
      </c>
      <c r="AJ20" s="9" t="s">
        <v>51</v>
      </c>
      <c r="AK20" s="9" t="s">
        <v>51</v>
      </c>
      <c r="AL20" s="8">
        <v>4062000</v>
      </c>
      <c r="AM20" s="8">
        <v>4026000</v>
      </c>
      <c r="AN20" s="8">
        <v>3806000</v>
      </c>
      <c r="AO20" s="7"/>
    </row>
    <row r="21" spans="1:42">
      <c r="A21" s="7" t="s">
        <v>57</v>
      </c>
      <c r="B21" s="8">
        <v>89000</v>
      </c>
      <c r="C21" s="8">
        <v>89000</v>
      </c>
      <c r="D21" s="8">
        <v>93000</v>
      </c>
      <c r="E21" s="8">
        <v>93000</v>
      </c>
      <c r="F21" s="8">
        <v>119000</v>
      </c>
      <c r="G21" s="8">
        <v>112000</v>
      </c>
      <c r="H21" s="8">
        <v>124000</v>
      </c>
      <c r="I21" s="8">
        <v>118000</v>
      </c>
      <c r="J21" s="8">
        <v>113000</v>
      </c>
      <c r="K21" s="8">
        <v>125000</v>
      </c>
      <c r="L21" s="8">
        <v>135000</v>
      </c>
      <c r="M21" s="8">
        <v>86000</v>
      </c>
      <c r="N21" s="8">
        <v>131000</v>
      </c>
      <c r="O21" s="8">
        <v>136000</v>
      </c>
      <c r="P21" s="8">
        <v>159000</v>
      </c>
      <c r="Q21" s="8">
        <v>136000</v>
      </c>
      <c r="R21" s="8">
        <v>159000</v>
      </c>
      <c r="S21" s="8">
        <v>151000</v>
      </c>
      <c r="T21" s="8">
        <v>149000</v>
      </c>
      <c r="U21" s="8">
        <v>157000</v>
      </c>
      <c r="V21" s="8">
        <v>195000</v>
      </c>
      <c r="W21" s="8">
        <v>215000</v>
      </c>
      <c r="X21" s="8">
        <v>213000</v>
      </c>
      <c r="Y21" s="8">
        <v>239000</v>
      </c>
      <c r="Z21" s="8">
        <v>132000</v>
      </c>
      <c r="AA21" s="8">
        <v>129000</v>
      </c>
      <c r="AB21" s="8">
        <v>321000</v>
      </c>
      <c r="AC21" s="8">
        <v>366000</v>
      </c>
      <c r="AD21" s="8">
        <v>636000</v>
      </c>
      <c r="AE21" s="8">
        <v>1175000</v>
      </c>
      <c r="AF21" s="8">
        <v>718000</v>
      </c>
      <c r="AG21" s="8">
        <v>791000</v>
      </c>
      <c r="AH21" s="8">
        <v>872000</v>
      </c>
      <c r="AI21" s="8">
        <v>1389000</v>
      </c>
      <c r="AJ21" s="8">
        <v>1289000</v>
      </c>
      <c r="AK21" s="8">
        <v>3080000</v>
      </c>
      <c r="AL21" s="8">
        <v>0</v>
      </c>
      <c r="AM21" s="8">
        <v>0</v>
      </c>
      <c r="AN21" s="8">
        <v>0</v>
      </c>
      <c r="AO21" s="7"/>
    </row>
    <row r="22" spans="1:42">
      <c r="A22" s="7" t="s">
        <v>58</v>
      </c>
      <c r="B22" s="8">
        <v>5832000</v>
      </c>
      <c r="C22" s="8">
        <v>5608000</v>
      </c>
      <c r="D22" s="8">
        <v>5834000</v>
      </c>
      <c r="E22" s="8">
        <v>6053000</v>
      </c>
      <c r="F22" s="8">
        <v>5790000</v>
      </c>
      <c r="G22" s="8">
        <v>6156000</v>
      </c>
      <c r="H22" s="8">
        <v>8307000</v>
      </c>
      <c r="I22" s="8">
        <v>8536000</v>
      </c>
      <c r="J22" s="8">
        <v>8116000</v>
      </c>
      <c r="K22" s="8">
        <v>8070000</v>
      </c>
      <c r="L22" s="8">
        <v>8479000</v>
      </c>
      <c r="M22" s="8">
        <v>9255000</v>
      </c>
      <c r="N22" s="8">
        <v>9448000</v>
      </c>
      <c r="O22" s="8">
        <v>10831000</v>
      </c>
      <c r="P22" s="8">
        <v>11386000</v>
      </c>
      <c r="Q22" s="8">
        <v>10557000</v>
      </c>
      <c r="R22" s="8">
        <v>10629000</v>
      </c>
      <c r="S22" s="8">
        <v>11391000</v>
      </c>
      <c r="T22" s="8">
        <v>12420000</v>
      </c>
      <c r="U22" s="8">
        <v>13690000</v>
      </c>
      <c r="V22" s="8">
        <v>19584000</v>
      </c>
      <c r="W22" s="8">
        <v>14681000</v>
      </c>
      <c r="X22" s="8">
        <v>14393000</v>
      </c>
      <c r="Y22" s="8">
        <v>16055000</v>
      </c>
      <c r="Z22" s="8">
        <v>18127000</v>
      </c>
      <c r="AA22" s="8">
        <v>25806000</v>
      </c>
      <c r="AB22" s="8">
        <v>25806000</v>
      </c>
      <c r="AC22" s="8">
        <v>28829000</v>
      </c>
      <c r="AD22" s="8">
        <v>29575000</v>
      </c>
      <c r="AE22" s="8">
        <v>27418000</v>
      </c>
      <c r="AF22" s="8">
        <v>23223000</v>
      </c>
      <c r="AG22" s="8">
        <v>23073000</v>
      </c>
      <c r="AH22" s="8">
        <v>24883000</v>
      </c>
      <c r="AI22" s="8">
        <v>28797000</v>
      </c>
      <c r="AJ22" s="8">
        <v>32658000</v>
      </c>
      <c r="AK22" s="8">
        <v>44345000</v>
      </c>
      <c r="AL22" s="8">
        <v>53729000</v>
      </c>
      <c r="AM22" s="8">
        <v>59633000</v>
      </c>
      <c r="AN22" s="8">
        <v>67640000</v>
      </c>
      <c r="AO22" s="7"/>
    </row>
    <row r="23" spans="1:42">
      <c r="A23" s="7" t="s">
        <v>59</v>
      </c>
      <c r="B23" s="9" t="s">
        <v>51</v>
      </c>
      <c r="C23" s="9" t="s">
        <v>51</v>
      </c>
      <c r="D23" s="9" t="s">
        <v>51</v>
      </c>
      <c r="E23" s="8">
        <v>1100000</v>
      </c>
      <c r="F23" s="9" t="s">
        <v>51</v>
      </c>
      <c r="G23" s="9" t="s">
        <v>51</v>
      </c>
      <c r="H23" s="9" t="s">
        <v>51</v>
      </c>
      <c r="I23" s="8">
        <v>1191000</v>
      </c>
      <c r="J23" s="9" t="s">
        <v>51</v>
      </c>
      <c r="K23" s="9" t="s">
        <v>51</v>
      </c>
      <c r="L23" s="9" t="s">
        <v>51</v>
      </c>
      <c r="M23" s="8">
        <v>1737000</v>
      </c>
      <c r="N23" s="9" t="s">
        <v>51</v>
      </c>
      <c r="O23" s="9" t="s">
        <v>51</v>
      </c>
      <c r="P23" s="9" t="s">
        <v>51</v>
      </c>
      <c r="Q23" s="8">
        <v>2171000</v>
      </c>
      <c r="R23" s="9" t="s">
        <v>51</v>
      </c>
      <c r="S23" s="9" t="s">
        <v>51</v>
      </c>
      <c r="T23" s="9" t="s">
        <v>51</v>
      </c>
      <c r="U23" s="8">
        <v>2685000</v>
      </c>
      <c r="V23" s="9" t="s">
        <v>51</v>
      </c>
      <c r="W23" s="9" t="s">
        <v>51</v>
      </c>
      <c r="X23" s="9" t="s">
        <v>51</v>
      </c>
      <c r="Y23" s="8">
        <v>3557000</v>
      </c>
      <c r="Z23" s="9" t="s">
        <v>51</v>
      </c>
      <c r="AA23" s="9" t="s">
        <v>51</v>
      </c>
      <c r="AB23" s="9" t="s">
        <v>51</v>
      </c>
      <c r="AC23" s="8">
        <v>4681000</v>
      </c>
      <c r="AD23" s="9" t="s">
        <v>51</v>
      </c>
      <c r="AE23" s="9" t="s">
        <v>51</v>
      </c>
      <c r="AF23" s="9" t="s">
        <v>51</v>
      </c>
      <c r="AG23" s="8">
        <v>6501000</v>
      </c>
      <c r="AH23" s="9" t="s">
        <v>51</v>
      </c>
      <c r="AI23" s="9" t="s">
        <v>51</v>
      </c>
      <c r="AJ23" s="9" t="s">
        <v>51</v>
      </c>
      <c r="AK23" s="8">
        <v>7423000</v>
      </c>
      <c r="AL23" s="9" t="s">
        <v>51</v>
      </c>
      <c r="AM23" s="9" t="s">
        <v>51</v>
      </c>
      <c r="AN23" s="9" t="s">
        <v>51</v>
      </c>
      <c r="AO23" s="7"/>
    </row>
    <row r="24" spans="1:42">
      <c r="A24" s="7" t="s">
        <v>60</v>
      </c>
      <c r="B24" s="9" t="s">
        <v>51</v>
      </c>
      <c r="C24" s="9" t="s">
        <v>51</v>
      </c>
      <c r="D24" s="9" t="s">
        <v>51</v>
      </c>
      <c r="E24" s="8">
        <v>634000</v>
      </c>
      <c r="F24" s="9" t="s">
        <v>51</v>
      </c>
      <c r="G24" s="9" t="s">
        <v>51</v>
      </c>
      <c r="H24" s="9" t="s">
        <v>51</v>
      </c>
      <c r="I24" s="8">
        <v>670000</v>
      </c>
      <c r="J24" s="9" t="s">
        <v>51</v>
      </c>
      <c r="K24" s="9" t="s">
        <v>51</v>
      </c>
      <c r="L24" s="9" t="s">
        <v>51</v>
      </c>
      <c r="M24" s="8">
        <v>740000</v>
      </c>
      <c r="N24" s="9" t="s">
        <v>51</v>
      </c>
      <c r="O24" s="9" t="s">
        <v>51</v>
      </c>
      <c r="P24" s="9" t="s">
        <v>51</v>
      </c>
      <c r="Q24" s="8">
        <v>767000</v>
      </c>
      <c r="R24" s="9" t="s">
        <v>51</v>
      </c>
      <c r="S24" s="9" t="s">
        <v>51</v>
      </c>
      <c r="T24" s="9" t="s">
        <v>51</v>
      </c>
      <c r="U24" s="8">
        <v>1011000</v>
      </c>
      <c r="V24" s="9" t="s">
        <v>51</v>
      </c>
      <c r="W24" s="9" t="s">
        <v>51</v>
      </c>
      <c r="X24" s="9" t="s">
        <v>51</v>
      </c>
      <c r="Y24" s="8">
        <v>1408000</v>
      </c>
      <c r="Z24" s="9" t="s">
        <v>51</v>
      </c>
      <c r="AA24" s="9" t="s">
        <v>51</v>
      </c>
      <c r="AB24" s="9" t="s">
        <v>51</v>
      </c>
      <c r="AC24" s="8">
        <v>1903000</v>
      </c>
      <c r="AD24" s="9" t="s">
        <v>51</v>
      </c>
      <c r="AE24" s="9" t="s">
        <v>51</v>
      </c>
      <c r="AF24" s="9" t="s">
        <v>51</v>
      </c>
      <c r="AG24" s="8">
        <v>2694000</v>
      </c>
      <c r="AH24" s="9" t="s">
        <v>51</v>
      </c>
      <c r="AI24" s="9" t="s">
        <v>51</v>
      </c>
      <c r="AJ24" s="9" t="s">
        <v>51</v>
      </c>
      <c r="AK24" s="8">
        <v>3509000</v>
      </c>
      <c r="AL24" s="9" t="s">
        <v>51</v>
      </c>
      <c r="AM24" s="9" t="s">
        <v>51</v>
      </c>
      <c r="AN24" s="9" t="s">
        <v>51</v>
      </c>
      <c r="AO24" s="7"/>
    </row>
    <row r="25" spans="1:42">
      <c r="A25" s="7" t="s">
        <v>61</v>
      </c>
      <c r="B25" s="8">
        <v>547000</v>
      </c>
      <c r="C25" s="8">
        <v>497000</v>
      </c>
      <c r="D25" s="8">
        <v>477000</v>
      </c>
      <c r="E25" s="8">
        <v>466000</v>
      </c>
      <c r="F25" s="8">
        <v>479000</v>
      </c>
      <c r="G25" s="8">
        <v>485000</v>
      </c>
      <c r="H25" s="8">
        <v>503000</v>
      </c>
      <c r="I25" s="8">
        <v>521000</v>
      </c>
      <c r="J25" s="8">
        <v>539000</v>
      </c>
      <c r="K25" s="8">
        <v>578000</v>
      </c>
      <c r="L25" s="8">
        <v>600000</v>
      </c>
      <c r="M25" s="8">
        <v>997000</v>
      </c>
      <c r="N25" s="8">
        <v>1066000</v>
      </c>
      <c r="O25" s="8">
        <v>1162000</v>
      </c>
      <c r="P25" s="8">
        <v>1292000</v>
      </c>
      <c r="Q25" s="8">
        <v>1404000</v>
      </c>
      <c r="R25" s="8">
        <v>1473000</v>
      </c>
      <c r="S25" s="8">
        <v>1484000</v>
      </c>
      <c r="T25" s="8">
        <v>1517000</v>
      </c>
      <c r="U25" s="8">
        <v>1674000</v>
      </c>
      <c r="V25" s="8">
        <v>1715000</v>
      </c>
      <c r="W25" s="8">
        <v>1964000</v>
      </c>
      <c r="X25" s="8">
        <v>2059000</v>
      </c>
      <c r="Y25" s="8">
        <v>2149000</v>
      </c>
      <c r="Z25" s="8">
        <v>2268000</v>
      </c>
      <c r="AA25" s="8">
        <v>2364000</v>
      </c>
      <c r="AB25" s="8">
        <v>2509000</v>
      </c>
      <c r="AC25" s="8">
        <v>2778000</v>
      </c>
      <c r="AD25" s="8">
        <v>2916000</v>
      </c>
      <c r="AE25" s="8">
        <v>3233000</v>
      </c>
      <c r="AF25" s="8">
        <v>3774000</v>
      </c>
      <c r="AG25" s="8">
        <v>3807000</v>
      </c>
      <c r="AH25" s="8">
        <v>3740000</v>
      </c>
      <c r="AI25" s="8">
        <v>3799000</v>
      </c>
      <c r="AJ25" s="8">
        <v>3844000</v>
      </c>
      <c r="AK25" s="8">
        <v>3914000</v>
      </c>
      <c r="AL25" s="8">
        <v>4006000</v>
      </c>
      <c r="AM25" s="8">
        <v>4885000</v>
      </c>
      <c r="AN25" s="8">
        <v>5343000</v>
      </c>
      <c r="AO25" s="7"/>
    </row>
    <row r="26" spans="1:42">
      <c r="A26" s="7" t="s">
        <v>62</v>
      </c>
      <c r="B26" s="9" t="s">
        <v>51</v>
      </c>
      <c r="C26" s="9" t="s">
        <v>51</v>
      </c>
      <c r="D26" s="9" t="s">
        <v>51</v>
      </c>
      <c r="E26" s="9" t="s">
        <v>51</v>
      </c>
      <c r="F26" s="9" t="s">
        <v>51</v>
      </c>
      <c r="G26" s="9" t="s">
        <v>51</v>
      </c>
      <c r="H26" s="9" t="s">
        <v>51</v>
      </c>
      <c r="I26" s="9" t="s">
        <v>51</v>
      </c>
      <c r="J26" s="9" t="s">
        <v>51</v>
      </c>
      <c r="K26" s="9" t="s">
        <v>51</v>
      </c>
      <c r="L26" s="9" t="s">
        <v>51</v>
      </c>
      <c r="M26" s="9" t="s">
        <v>51</v>
      </c>
      <c r="N26" s="9" t="s">
        <v>51</v>
      </c>
      <c r="O26" s="9" t="s">
        <v>51</v>
      </c>
      <c r="P26" s="9" t="s">
        <v>51</v>
      </c>
      <c r="Q26" s="9" t="s">
        <v>51</v>
      </c>
      <c r="R26" s="9" t="s">
        <v>51</v>
      </c>
      <c r="S26" s="9" t="s">
        <v>51</v>
      </c>
      <c r="T26" s="9" t="s">
        <v>51</v>
      </c>
      <c r="U26" s="9" t="s">
        <v>51</v>
      </c>
      <c r="V26" s="9" t="s">
        <v>51</v>
      </c>
      <c r="W26" s="9" t="s">
        <v>51</v>
      </c>
      <c r="X26" s="9" t="s">
        <v>51</v>
      </c>
      <c r="Y26" s="9" t="s">
        <v>51</v>
      </c>
      <c r="Z26" s="9" t="s">
        <v>51</v>
      </c>
      <c r="AA26" s="9" t="s">
        <v>51</v>
      </c>
      <c r="AB26" s="9" t="s">
        <v>51</v>
      </c>
      <c r="AC26" s="8">
        <v>266000</v>
      </c>
      <c r="AD26" s="9" t="s">
        <v>51</v>
      </c>
      <c r="AE26" s="9" t="s">
        <v>51</v>
      </c>
      <c r="AF26" s="9" t="s">
        <v>51</v>
      </c>
      <c r="AG26" s="8">
        <v>299000</v>
      </c>
      <c r="AH26" s="9" t="s">
        <v>51</v>
      </c>
      <c r="AI26" s="9" t="s">
        <v>51</v>
      </c>
      <c r="AJ26" s="8">
        <v>1172000</v>
      </c>
      <c r="AK26" s="9" t="s">
        <v>51</v>
      </c>
      <c r="AL26" s="9" t="s">
        <v>51</v>
      </c>
      <c r="AM26" s="9" t="s">
        <v>51</v>
      </c>
      <c r="AN26" s="9" t="s">
        <v>51</v>
      </c>
      <c r="AO26" s="7"/>
    </row>
    <row r="27" spans="1:42">
      <c r="A27" s="7" t="s">
        <v>63</v>
      </c>
      <c r="B27" s="8">
        <v>823000</v>
      </c>
      <c r="C27" s="8">
        <v>808000</v>
      </c>
      <c r="D27" s="8">
        <v>790000</v>
      </c>
      <c r="E27" s="8">
        <v>784000</v>
      </c>
      <c r="F27" s="8">
        <v>773000</v>
      </c>
      <c r="G27" s="8">
        <v>756000</v>
      </c>
      <c r="H27" s="8">
        <v>738000</v>
      </c>
      <c r="I27" s="8">
        <v>722000</v>
      </c>
      <c r="J27" s="8">
        <v>708000</v>
      </c>
      <c r="K27" s="8">
        <v>694000</v>
      </c>
      <c r="L27" s="8">
        <v>681000</v>
      </c>
      <c r="M27" s="8">
        <v>670000</v>
      </c>
      <c r="N27" s="8">
        <v>673000</v>
      </c>
      <c r="O27" s="8">
        <v>669000</v>
      </c>
      <c r="P27" s="8">
        <v>667000</v>
      </c>
      <c r="Q27" s="8">
        <v>663000</v>
      </c>
      <c r="R27" s="8">
        <v>672000</v>
      </c>
      <c r="S27" s="8">
        <v>667000</v>
      </c>
      <c r="T27" s="8">
        <v>661000</v>
      </c>
      <c r="U27" s="8">
        <v>667000</v>
      </c>
      <c r="V27" s="8">
        <v>708000</v>
      </c>
      <c r="W27" s="8">
        <v>7047000</v>
      </c>
      <c r="X27" s="8">
        <v>7054000</v>
      </c>
      <c r="Y27" s="8">
        <v>6930000</v>
      </c>
      <c r="Z27" s="8">
        <v>6806000</v>
      </c>
      <c r="AA27" s="8">
        <v>6671000</v>
      </c>
      <c r="AB27" s="8">
        <v>6756000</v>
      </c>
      <c r="AC27" s="8">
        <v>6688000</v>
      </c>
      <c r="AD27" s="8">
        <v>6576000</v>
      </c>
      <c r="AE27" s="8">
        <v>6408000</v>
      </c>
      <c r="AF27" s="8">
        <v>6222000</v>
      </c>
      <c r="AG27" s="8">
        <v>6048000</v>
      </c>
      <c r="AH27" s="8">
        <v>5971000</v>
      </c>
      <c r="AI27" s="8">
        <v>5825000</v>
      </c>
      <c r="AJ27" s="8">
        <v>5681000</v>
      </c>
      <c r="AK27" s="8">
        <v>5542000</v>
      </c>
      <c r="AL27" s="8">
        <v>5439000</v>
      </c>
      <c r="AM27" s="8">
        <v>5574000</v>
      </c>
      <c r="AN27" s="8">
        <v>5562000</v>
      </c>
      <c r="AO27" s="7"/>
    </row>
    <row r="28" spans="1:42">
      <c r="A28" s="7" t="s">
        <v>64</v>
      </c>
      <c r="B28" s="9" t="s">
        <v>51</v>
      </c>
      <c r="C28" s="9" t="s">
        <v>51</v>
      </c>
      <c r="D28" s="9" t="s">
        <v>51</v>
      </c>
      <c r="E28" s="9" t="s">
        <v>51</v>
      </c>
      <c r="F28" s="9" t="s">
        <v>51</v>
      </c>
      <c r="G28" s="9" t="s">
        <v>51</v>
      </c>
      <c r="H28" s="9" t="s">
        <v>51</v>
      </c>
      <c r="I28" s="9" t="s">
        <v>51</v>
      </c>
      <c r="J28" s="9" t="s">
        <v>51</v>
      </c>
      <c r="K28" s="9" t="s">
        <v>51</v>
      </c>
      <c r="L28" s="9" t="s">
        <v>51</v>
      </c>
      <c r="M28" s="9" t="s">
        <v>51</v>
      </c>
      <c r="N28" s="9" t="s">
        <v>51</v>
      </c>
      <c r="O28" s="9" t="s">
        <v>51</v>
      </c>
      <c r="P28" s="9" t="s">
        <v>51</v>
      </c>
      <c r="Q28" s="9" t="s">
        <v>51</v>
      </c>
      <c r="R28" s="9" t="s">
        <v>51</v>
      </c>
      <c r="S28" s="9" t="s">
        <v>51</v>
      </c>
      <c r="T28" s="9" t="s">
        <v>51</v>
      </c>
      <c r="U28" s="9" t="s">
        <v>51</v>
      </c>
      <c r="V28" s="9" t="s">
        <v>51</v>
      </c>
      <c r="W28" s="9" t="s">
        <v>51</v>
      </c>
      <c r="X28" s="8">
        <v>446000</v>
      </c>
      <c r="Y28" s="9" t="s">
        <v>51</v>
      </c>
      <c r="Z28" s="8">
        <v>428000</v>
      </c>
      <c r="AA28" s="8">
        <v>422000</v>
      </c>
      <c r="AB28" s="8">
        <v>2022000</v>
      </c>
      <c r="AC28" s="8">
        <v>2156000</v>
      </c>
      <c r="AD28" s="8">
        <v>3157000</v>
      </c>
      <c r="AE28" s="8">
        <v>2922000</v>
      </c>
      <c r="AF28" s="8">
        <v>3164000</v>
      </c>
      <c r="AG28" s="8">
        <v>3376000</v>
      </c>
      <c r="AH28" s="8">
        <v>3554000</v>
      </c>
      <c r="AI28" s="8">
        <v>3553000</v>
      </c>
      <c r="AJ28" s="8">
        <v>3356000</v>
      </c>
      <c r="AK28" s="9" t="s">
        <v>51</v>
      </c>
      <c r="AL28" s="9" t="s">
        <v>51</v>
      </c>
      <c r="AM28" s="9" t="s">
        <v>51</v>
      </c>
      <c r="AN28" s="9" t="s">
        <v>51</v>
      </c>
      <c r="AO28" s="7"/>
    </row>
    <row r="29" spans="1:42">
      <c r="A29" s="7" t="s">
        <v>65</v>
      </c>
      <c r="B29" s="9" t="s">
        <v>51</v>
      </c>
      <c r="C29" s="9" t="s">
        <v>51</v>
      </c>
      <c r="D29" s="9" t="s">
        <v>51</v>
      </c>
      <c r="E29" s="9" t="s">
        <v>51</v>
      </c>
      <c r="F29" s="9" t="s">
        <v>51</v>
      </c>
      <c r="G29" s="9" t="s">
        <v>51</v>
      </c>
      <c r="H29" s="9" t="s">
        <v>51</v>
      </c>
      <c r="I29" s="9" t="s">
        <v>51</v>
      </c>
      <c r="J29" s="9" t="s">
        <v>51</v>
      </c>
      <c r="K29" s="9" t="s">
        <v>51</v>
      </c>
      <c r="L29" s="9" t="s">
        <v>51</v>
      </c>
      <c r="M29" s="9" t="s">
        <v>51</v>
      </c>
      <c r="N29" s="9" t="s">
        <v>51</v>
      </c>
      <c r="O29" s="9" t="s">
        <v>51</v>
      </c>
      <c r="P29" s="9" t="s">
        <v>51</v>
      </c>
      <c r="Q29" s="9" t="s">
        <v>51</v>
      </c>
      <c r="R29" s="8">
        <v>601000</v>
      </c>
      <c r="S29" s="8">
        <v>588000</v>
      </c>
      <c r="T29" s="8">
        <v>569000</v>
      </c>
      <c r="U29" s="8">
        <v>548000</v>
      </c>
      <c r="V29" s="8">
        <v>533000</v>
      </c>
      <c r="W29" s="8">
        <v>630000</v>
      </c>
      <c r="X29" s="8">
        <v>666000</v>
      </c>
      <c r="Y29" s="8">
        <v>806000</v>
      </c>
      <c r="Z29" s="8">
        <v>778000</v>
      </c>
      <c r="AA29" s="8">
        <v>958000</v>
      </c>
      <c r="AB29" s="8">
        <v>970000</v>
      </c>
      <c r="AC29" s="8">
        <v>1222000</v>
      </c>
      <c r="AD29" s="8">
        <v>1784000</v>
      </c>
      <c r="AE29" s="8">
        <v>2225000</v>
      </c>
      <c r="AF29" s="8">
        <v>2762000</v>
      </c>
      <c r="AG29" s="8">
        <v>3396000</v>
      </c>
      <c r="AH29" s="8">
        <v>4568000</v>
      </c>
      <c r="AI29" s="8">
        <v>5398000</v>
      </c>
      <c r="AJ29" s="8">
        <v>5982000</v>
      </c>
      <c r="AK29" s="8">
        <v>6081000</v>
      </c>
      <c r="AL29" s="8">
        <v>7798000</v>
      </c>
      <c r="AM29" s="8">
        <v>9578000</v>
      </c>
      <c r="AN29" s="8">
        <v>10276000</v>
      </c>
      <c r="AO29" s="7"/>
    </row>
    <row r="30" spans="1:42">
      <c r="A30" s="7" t="s">
        <v>66</v>
      </c>
      <c r="B30" s="8">
        <v>89000</v>
      </c>
      <c r="C30" s="8">
        <v>66000</v>
      </c>
      <c r="D30" s="8">
        <v>73000</v>
      </c>
      <c r="E30" s="8">
        <v>67000</v>
      </c>
      <c r="F30" s="8">
        <v>66000</v>
      </c>
      <c r="G30" s="8">
        <v>64000</v>
      </c>
      <c r="H30" s="8">
        <v>64000</v>
      </c>
      <c r="I30" s="8">
        <v>62000</v>
      </c>
      <c r="J30" s="8">
        <v>47000</v>
      </c>
      <c r="K30" s="8">
        <v>60000</v>
      </c>
      <c r="L30" s="8">
        <v>70000</v>
      </c>
      <c r="M30" s="8">
        <v>319000</v>
      </c>
      <c r="N30" s="8">
        <v>273000</v>
      </c>
      <c r="O30" s="8">
        <v>220000</v>
      </c>
      <c r="P30" s="8">
        <v>312000</v>
      </c>
      <c r="Q30" s="8">
        <v>668000</v>
      </c>
      <c r="R30" s="8">
        <v>646000</v>
      </c>
      <c r="S30" s="8">
        <v>645000</v>
      </c>
      <c r="T30" s="8">
        <v>643000</v>
      </c>
      <c r="U30" s="8">
        <v>736000</v>
      </c>
      <c r="V30" s="8">
        <v>714000</v>
      </c>
      <c r="W30" s="8">
        <v>858000</v>
      </c>
      <c r="X30" s="8">
        <v>2263000</v>
      </c>
      <c r="Y30" s="8">
        <v>2851000</v>
      </c>
      <c r="Z30" s="8">
        <v>2389000</v>
      </c>
      <c r="AA30" s="8">
        <v>2429000</v>
      </c>
      <c r="AB30" s="8">
        <v>2569000</v>
      </c>
      <c r="AC30" s="8">
        <v>2248000</v>
      </c>
      <c r="AD30" s="8">
        <v>1204000</v>
      </c>
      <c r="AE30" s="8">
        <v>1270000</v>
      </c>
      <c r="AF30" s="8">
        <v>1343000</v>
      </c>
      <c r="AG30" s="8">
        <v>1183000</v>
      </c>
      <c r="AH30" s="8">
        <v>1744000</v>
      </c>
      <c r="AI30" s="8">
        <v>2183000</v>
      </c>
      <c r="AJ30" s="8">
        <v>1455000</v>
      </c>
      <c r="AK30" s="8">
        <v>5846000</v>
      </c>
      <c r="AL30" s="8">
        <v>6100000</v>
      </c>
      <c r="AM30" s="8">
        <v>5557000</v>
      </c>
      <c r="AN30" s="8">
        <v>7192000</v>
      </c>
      <c r="AO30" s="7"/>
    </row>
    <row r="31" spans="1:42" s="13" customFormat="1" ht="13">
      <c r="A31" s="10" t="s">
        <v>67</v>
      </c>
      <c r="B31" s="12">
        <v>7291000</v>
      </c>
      <c r="C31" s="12">
        <v>6979000</v>
      </c>
      <c r="D31" s="12">
        <v>7174000</v>
      </c>
      <c r="E31" s="12">
        <v>7370000</v>
      </c>
      <c r="F31" s="12">
        <v>7108000</v>
      </c>
      <c r="G31" s="12">
        <v>7461000</v>
      </c>
      <c r="H31" s="12">
        <v>9612000</v>
      </c>
      <c r="I31" s="12">
        <v>9841000</v>
      </c>
      <c r="J31" s="12">
        <v>9410000</v>
      </c>
      <c r="K31" s="12">
        <v>9402000</v>
      </c>
      <c r="L31" s="12">
        <v>9830000</v>
      </c>
      <c r="M31" s="12">
        <v>11241000</v>
      </c>
      <c r="N31" s="12">
        <v>11460000</v>
      </c>
      <c r="O31" s="12">
        <v>12882000</v>
      </c>
      <c r="P31" s="12">
        <v>13657000</v>
      </c>
      <c r="Q31" s="12">
        <v>13292000</v>
      </c>
      <c r="R31" s="12">
        <v>14021000</v>
      </c>
      <c r="S31" s="12">
        <v>14775000</v>
      </c>
      <c r="T31" s="12">
        <v>15810000</v>
      </c>
      <c r="U31" s="12">
        <v>17315000</v>
      </c>
      <c r="V31" s="12">
        <v>23254000</v>
      </c>
      <c r="W31" s="12">
        <v>25180000</v>
      </c>
      <c r="X31" s="12">
        <v>26881000</v>
      </c>
      <c r="Y31" s="12">
        <v>28791000</v>
      </c>
      <c r="Z31" s="12">
        <v>30796000</v>
      </c>
      <c r="AA31" s="12">
        <v>38650000</v>
      </c>
      <c r="AB31" s="12">
        <v>40632000</v>
      </c>
      <c r="AC31" s="12">
        <v>44187000</v>
      </c>
      <c r="AD31" s="12">
        <v>45212000</v>
      </c>
      <c r="AE31" s="12">
        <v>43476000</v>
      </c>
      <c r="AF31" s="12">
        <v>40488000</v>
      </c>
      <c r="AG31" s="12">
        <v>41182000</v>
      </c>
      <c r="AH31" s="12">
        <v>44460000</v>
      </c>
      <c r="AI31" s="12">
        <v>49555000</v>
      </c>
      <c r="AJ31" s="12">
        <v>54148000</v>
      </c>
      <c r="AK31" s="12">
        <v>65728000</v>
      </c>
      <c r="AL31" s="12">
        <v>77072000</v>
      </c>
      <c r="AM31" s="12">
        <v>85227000</v>
      </c>
      <c r="AN31" s="12">
        <v>96013000</v>
      </c>
      <c r="AO31" s="25">
        <f>AL31+AM31+AN31</f>
        <v>258312000</v>
      </c>
    </row>
    <row r="32" spans="1:42">
      <c r="A32" s="7" t="s">
        <v>68</v>
      </c>
      <c r="B32" s="8">
        <v>326000</v>
      </c>
      <c r="C32" s="8">
        <v>437000</v>
      </c>
      <c r="D32" s="8">
        <v>428000</v>
      </c>
      <c r="E32" s="8">
        <v>587000</v>
      </c>
      <c r="F32" s="8">
        <v>420000</v>
      </c>
      <c r="G32" s="8">
        <v>542000</v>
      </c>
      <c r="H32" s="8">
        <v>640000</v>
      </c>
      <c r="I32" s="8">
        <v>861000</v>
      </c>
      <c r="J32" s="8">
        <v>460000</v>
      </c>
      <c r="K32" s="8">
        <v>603000</v>
      </c>
      <c r="L32" s="8">
        <v>704000</v>
      </c>
      <c r="M32" s="8">
        <v>1008000</v>
      </c>
      <c r="N32" s="8">
        <v>787000</v>
      </c>
      <c r="O32" s="8">
        <v>1044000</v>
      </c>
      <c r="P32" s="8">
        <v>1130000</v>
      </c>
      <c r="Q32" s="8">
        <v>1051000</v>
      </c>
      <c r="R32" s="8">
        <v>660000</v>
      </c>
      <c r="S32" s="8">
        <v>657000</v>
      </c>
      <c r="T32" s="8">
        <v>798000</v>
      </c>
      <c r="U32" s="8">
        <v>1334000</v>
      </c>
      <c r="V32" s="8">
        <v>999000</v>
      </c>
      <c r="W32" s="8">
        <v>1267000</v>
      </c>
      <c r="X32" s="8">
        <v>1444000</v>
      </c>
      <c r="Y32" s="8">
        <v>2128000</v>
      </c>
      <c r="Z32" s="8">
        <v>1579000</v>
      </c>
      <c r="AA32" s="8">
        <v>1925000</v>
      </c>
      <c r="AB32" s="8">
        <v>1995000</v>
      </c>
      <c r="AC32" s="8">
        <v>3192000</v>
      </c>
      <c r="AD32" s="8">
        <v>3387000</v>
      </c>
      <c r="AE32" s="8">
        <v>3000000</v>
      </c>
      <c r="AF32" s="8">
        <v>1798000</v>
      </c>
      <c r="AG32" s="8">
        <v>2919000</v>
      </c>
      <c r="AH32" s="8">
        <v>3005000</v>
      </c>
      <c r="AI32" s="8">
        <v>6461000</v>
      </c>
      <c r="AJ32" s="8">
        <v>4713000</v>
      </c>
      <c r="AK32" s="8">
        <v>7496000</v>
      </c>
      <c r="AL32" s="8">
        <v>11925000</v>
      </c>
      <c r="AM32" s="8">
        <v>11559000</v>
      </c>
      <c r="AN32" s="8">
        <v>14034000</v>
      </c>
      <c r="AO32" s="7"/>
      <c r="AP32">
        <f>AO31*'Income Statement'!K49</f>
        <v>60922000</v>
      </c>
    </row>
    <row r="33" spans="1:41">
      <c r="A33" s="7" t="s">
        <v>69</v>
      </c>
      <c r="B33" s="8">
        <v>222000</v>
      </c>
      <c r="C33" s="8">
        <v>277000</v>
      </c>
      <c r="D33" s="8">
        <v>295000</v>
      </c>
      <c r="E33" s="8">
        <v>296000</v>
      </c>
      <c r="F33" s="8">
        <v>320000</v>
      </c>
      <c r="G33" s="8">
        <v>423000</v>
      </c>
      <c r="H33" s="8">
        <v>523000</v>
      </c>
      <c r="I33" s="8">
        <v>485000</v>
      </c>
      <c r="J33" s="8">
        <v>348000</v>
      </c>
      <c r="K33" s="8">
        <v>431000</v>
      </c>
      <c r="L33" s="8">
        <v>511000</v>
      </c>
      <c r="M33" s="8">
        <v>596000</v>
      </c>
      <c r="N33" s="8">
        <v>623000</v>
      </c>
      <c r="O33" s="8">
        <v>800000</v>
      </c>
      <c r="P33" s="8">
        <v>902000</v>
      </c>
      <c r="Q33" s="8">
        <v>511000</v>
      </c>
      <c r="R33" s="8">
        <v>368000</v>
      </c>
      <c r="S33" s="8">
        <v>437000</v>
      </c>
      <c r="T33" s="8">
        <v>591000</v>
      </c>
      <c r="U33" s="8">
        <v>687000</v>
      </c>
      <c r="V33" s="8">
        <v>761000</v>
      </c>
      <c r="W33" s="8">
        <v>893000</v>
      </c>
      <c r="X33" s="8">
        <v>1097000</v>
      </c>
      <c r="Y33" s="8">
        <v>1201000</v>
      </c>
      <c r="Z33" s="8">
        <v>1218000</v>
      </c>
      <c r="AA33" s="8">
        <v>1474000</v>
      </c>
      <c r="AB33" s="8">
        <v>1664000</v>
      </c>
      <c r="AC33" s="8">
        <v>1783000</v>
      </c>
      <c r="AD33" s="8">
        <v>1999000</v>
      </c>
      <c r="AE33" s="8">
        <v>2421000</v>
      </c>
      <c r="AF33" s="8">
        <v>1491000</v>
      </c>
      <c r="AG33" s="8">
        <v>1193000</v>
      </c>
      <c r="AH33" s="8">
        <v>1141000</v>
      </c>
      <c r="AI33" s="8">
        <v>1929000</v>
      </c>
      <c r="AJ33" s="8">
        <v>2380000</v>
      </c>
      <c r="AK33" s="8">
        <v>2699000</v>
      </c>
      <c r="AL33" s="8">
        <v>2715000</v>
      </c>
      <c r="AM33" s="8">
        <v>3680000</v>
      </c>
      <c r="AN33" s="8">
        <v>5353000</v>
      </c>
      <c r="AO33" s="7"/>
    </row>
    <row r="34" spans="1:41">
      <c r="A34" s="7" t="s">
        <v>70</v>
      </c>
      <c r="B34" s="8">
        <v>104000</v>
      </c>
      <c r="C34" s="8">
        <v>142000</v>
      </c>
      <c r="D34" s="8">
        <v>118000</v>
      </c>
      <c r="E34" s="8">
        <v>291000</v>
      </c>
      <c r="F34" s="8">
        <v>81000</v>
      </c>
      <c r="G34" s="8">
        <v>104000</v>
      </c>
      <c r="H34" s="8">
        <v>100000</v>
      </c>
      <c r="I34" s="8">
        <v>376000</v>
      </c>
      <c r="J34" s="8">
        <v>96000</v>
      </c>
      <c r="K34" s="8">
        <v>157000</v>
      </c>
      <c r="L34" s="8">
        <v>180000</v>
      </c>
      <c r="M34" s="8">
        <v>412000</v>
      </c>
      <c r="N34" s="8">
        <v>164000</v>
      </c>
      <c r="O34" s="8">
        <v>244000</v>
      </c>
      <c r="P34" s="8">
        <v>228000</v>
      </c>
      <c r="Q34" s="8">
        <v>540000</v>
      </c>
      <c r="R34" s="8">
        <v>292000</v>
      </c>
      <c r="S34" s="8">
        <v>220000</v>
      </c>
      <c r="T34" s="8">
        <v>207000</v>
      </c>
      <c r="U34" s="8">
        <v>647000</v>
      </c>
      <c r="V34" s="8">
        <v>238000</v>
      </c>
      <c r="W34" s="8">
        <v>374000</v>
      </c>
      <c r="X34" s="8">
        <v>347000</v>
      </c>
      <c r="Y34" s="8">
        <v>927000</v>
      </c>
      <c r="Z34" s="8">
        <v>361000</v>
      </c>
      <c r="AA34" s="8">
        <v>451000</v>
      </c>
      <c r="AB34" s="8">
        <v>331000</v>
      </c>
      <c r="AC34" s="8">
        <v>1409000</v>
      </c>
      <c r="AD34" s="8">
        <v>1063000</v>
      </c>
      <c r="AE34" s="8">
        <v>579000</v>
      </c>
      <c r="AF34" s="8">
        <v>307000</v>
      </c>
      <c r="AG34" s="8">
        <v>1726000</v>
      </c>
      <c r="AH34" s="8">
        <v>1864000</v>
      </c>
      <c r="AI34" s="8">
        <v>4532000</v>
      </c>
      <c r="AJ34" s="8">
        <v>2333000</v>
      </c>
      <c r="AK34" s="8">
        <v>4797000</v>
      </c>
      <c r="AL34" s="8">
        <v>9210000</v>
      </c>
      <c r="AM34" s="8">
        <v>7879000</v>
      </c>
      <c r="AN34" s="8">
        <v>8681000</v>
      </c>
      <c r="AO34" s="7"/>
    </row>
    <row r="35" spans="1:41">
      <c r="A35" s="7" t="s">
        <v>71</v>
      </c>
      <c r="B35" s="9" t="s">
        <v>51</v>
      </c>
      <c r="C35" s="9" t="s">
        <v>51</v>
      </c>
      <c r="D35" s="9" t="s">
        <v>51</v>
      </c>
      <c r="E35" s="8">
        <v>1413000</v>
      </c>
      <c r="F35" s="8">
        <v>1421000</v>
      </c>
      <c r="G35" s="8">
        <v>1428000</v>
      </c>
      <c r="H35" s="8">
        <v>1011000</v>
      </c>
      <c r="I35" s="8">
        <v>796000</v>
      </c>
      <c r="J35" s="8">
        <v>215000</v>
      </c>
      <c r="K35" s="8">
        <v>84000</v>
      </c>
      <c r="L35" s="8">
        <v>23000</v>
      </c>
      <c r="M35" s="8">
        <v>15000</v>
      </c>
      <c r="N35" s="8">
        <v>14000</v>
      </c>
      <c r="O35" s="8">
        <v>14000</v>
      </c>
      <c r="P35" s="8">
        <v>3000</v>
      </c>
      <c r="Q35" s="9" t="s">
        <v>51</v>
      </c>
      <c r="R35" s="9" t="s">
        <v>51</v>
      </c>
      <c r="S35" s="9" t="s">
        <v>51</v>
      </c>
      <c r="T35" s="9" t="s">
        <v>51</v>
      </c>
      <c r="U35" s="9" t="s">
        <v>51</v>
      </c>
      <c r="V35" s="9" t="s">
        <v>51</v>
      </c>
      <c r="W35" s="9" t="s">
        <v>51</v>
      </c>
      <c r="X35" s="8">
        <v>998000</v>
      </c>
      <c r="Y35" s="8">
        <v>999000</v>
      </c>
      <c r="Z35" s="8">
        <v>999000</v>
      </c>
      <c r="AA35" s="8">
        <v>1000000</v>
      </c>
      <c r="AB35" s="9" t="s">
        <v>51</v>
      </c>
      <c r="AC35" s="9" t="s">
        <v>51</v>
      </c>
      <c r="AD35" s="9" t="s">
        <v>51</v>
      </c>
      <c r="AE35" s="8">
        <v>1249000</v>
      </c>
      <c r="AF35" s="8">
        <v>1249000</v>
      </c>
      <c r="AG35" s="8">
        <v>1250000</v>
      </c>
      <c r="AH35" s="8">
        <v>1250000</v>
      </c>
      <c r="AI35" s="8">
        <v>1249000</v>
      </c>
      <c r="AJ35" s="8">
        <v>1249000</v>
      </c>
      <c r="AK35" s="8">
        <v>1250000</v>
      </c>
      <c r="AL35" s="8">
        <v>1250000</v>
      </c>
      <c r="AM35" s="9" t="s">
        <v>51</v>
      </c>
      <c r="AN35" s="9" t="s">
        <v>51</v>
      </c>
      <c r="AO35" s="7"/>
    </row>
    <row r="36" spans="1:41">
      <c r="A36" s="7" t="s">
        <v>72</v>
      </c>
      <c r="B36" s="8">
        <v>557000</v>
      </c>
      <c r="C36" s="8">
        <v>499000</v>
      </c>
      <c r="D36" s="8">
        <v>427000</v>
      </c>
      <c r="E36" s="8">
        <v>351000</v>
      </c>
      <c r="F36" s="8">
        <v>536000</v>
      </c>
      <c r="G36" s="8">
        <v>437000</v>
      </c>
      <c r="H36" s="8">
        <v>390000</v>
      </c>
      <c r="I36" s="8">
        <v>131000</v>
      </c>
      <c r="J36" s="8">
        <v>308000</v>
      </c>
      <c r="K36" s="8">
        <v>345000</v>
      </c>
      <c r="L36" s="8">
        <v>300000</v>
      </c>
      <c r="M36" s="8">
        <v>130000</v>
      </c>
      <c r="N36" s="8">
        <v>305000</v>
      </c>
      <c r="O36" s="8">
        <v>404000</v>
      </c>
      <c r="P36" s="8">
        <v>475000</v>
      </c>
      <c r="Q36" s="8">
        <v>278000</v>
      </c>
      <c r="R36" s="8">
        <v>523000</v>
      </c>
      <c r="S36" s="8">
        <v>660000</v>
      </c>
      <c r="T36" s="8">
        <v>677000</v>
      </c>
      <c r="U36" s="8">
        <v>450000</v>
      </c>
      <c r="V36" s="8">
        <v>904000</v>
      </c>
      <c r="W36" s="8">
        <v>1143000</v>
      </c>
      <c r="X36" s="8">
        <v>1227000</v>
      </c>
      <c r="Y36" s="8">
        <v>798000</v>
      </c>
      <c r="Z36" s="8">
        <v>1426000</v>
      </c>
      <c r="AA36" s="8">
        <v>1523000</v>
      </c>
      <c r="AB36" s="8">
        <v>1617000</v>
      </c>
      <c r="AC36" s="8">
        <v>1143000</v>
      </c>
      <c r="AD36" s="8">
        <v>2175000</v>
      </c>
      <c r="AE36" s="8">
        <v>3324000</v>
      </c>
      <c r="AF36" s="8">
        <v>3808000</v>
      </c>
      <c r="AG36" s="8">
        <v>2394000</v>
      </c>
      <c r="AH36" s="8">
        <v>3005000</v>
      </c>
      <c r="AI36" s="8">
        <v>2624000</v>
      </c>
      <c r="AJ36" s="8">
        <v>3139000</v>
      </c>
      <c r="AK36" s="8">
        <v>1885000</v>
      </c>
      <c r="AL36" s="8">
        <v>2048000</v>
      </c>
      <c r="AM36" s="8">
        <v>2410000</v>
      </c>
      <c r="AN36" s="8">
        <v>2445000</v>
      </c>
      <c r="AO36" s="7"/>
    </row>
    <row r="37" spans="1:41">
      <c r="A37" s="7" t="s">
        <v>73</v>
      </c>
      <c r="B37" s="8">
        <v>883000</v>
      </c>
      <c r="C37" s="8">
        <v>936000</v>
      </c>
      <c r="D37" s="8">
        <v>855000</v>
      </c>
      <c r="E37" s="8">
        <v>2351000</v>
      </c>
      <c r="F37" s="8">
        <v>2377000</v>
      </c>
      <c r="G37" s="8">
        <v>2407000</v>
      </c>
      <c r="H37" s="8">
        <v>2041000</v>
      </c>
      <c r="I37" s="8">
        <v>1788000</v>
      </c>
      <c r="J37" s="8">
        <v>983000</v>
      </c>
      <c r="K37" s="8">
        <v>1032000</v>
      </c>
      <c r="L37" s="8">
        <v>1027000</v>
      </c>
      <c r="M37" s="8">
        <v>1153000</v>
      </c>
      <c r="N37" s="8">
        <v>1106000</v>
      </c>
      <c r="O37" s="8">
        <v>1462000</v>
      </c>
      <c r="P37" s="8">
        <v>1608000</v>
      </c>
      <c r="Q37" s="8">
        <v>1329000</v>
      </c>
      <c r="R37" s="8">
        <v>1183000</v>
      </c>
      <c r="S37" s="8">
        <v>1317000</v>
      </c>
      <c r="T37" s="8">
        <v>1475000</v>
      </c>
      <c r="U37" s="8">
        <v>1784000</v>
      </c>
      <c r="V37" s="8">
        <v>1903000</v>
      </c>
      <c r="W37" s="8">
        <v>2410000</v>
      </c>
      <c r="X37" s="8">
        <v>3669000</v>
      </c>
      <c r="Y37" s="8">
        <v>3925000</v>
      </c>
      <c r="Z37" s="8">
        <v>4004000</v>
      </c>
      <c r="AA37" s="8">
        <v>4448000</v>
      </c>
      <c r="AB37" s="8">
        <v>3612000</v>
      </c>
      <c r="AC37" s="8">
        <v>4335000</v>
      </c>
      <c r="AD37" s="8">
        <v>5562000</v>
      </c>
      <c r="AE37" s="8">
        <v>7573000</v>
      </c>
      <c r="AF37" s="8">
        <v>6855000</v>
      </c>
      <c r="AG37" s="8">
        <v>6563000</v>
      </c>
      <c r="AH37" s="8">
        <v>7260000</v>
      </c>
      <c r="AI37" s="8">
        <v>10334000</v>
      </c>
      <c r="AJ37" s="8">
        <v>9101000</v>
      </c>
      <c r="AK37" s="8">
        <v>10631000</v>
      </c>
      <c r="AL37" s="8">
        <v>15223000</v>
      </c>
      <c r="AM37" s="8">
        <v>13969000</v>
      </c>
      <c r="AN37" s="8">
        <v>16479000</v>
      </c>
      <c r="AO37" s="7"/>
    </row>
    <row r="38" spans="1:41">
      <c r="A38" s="7" t="s">
        <v>74</v>
      </c>
      <c r="B38" s="8">
        <v>1404000</v>
      </c>
      <c r="C38" s="8">
        <v>1411000</v>
      </c>
      <c r="D38" s="8">
        <v>1417000</v>
      </c>
      <c r="E38" s="8">
        <v>10000</v>
      </c>
      <c r="F38" s="8">
        <v>9000</v>
      </c>
      <c r="G38" s="8">
        <v>8000</v>
      </c>
      <c r="H38" s="8">
        <v>1989000</v>
      </c>
      <c r="I38" s="8">
        <v>1989000</v>
      </c>
      <c r="J38" s="8">
        <v>1988000</v>
      </c>
      <c r="K38" s="8">
        <v>1987000</v>
      </c>
      <c r="L38" s="8">
        <v>1986000</v>
      </c>
      <c r="M38" s="8">
        <v>1985000</v>
      </c>
      <c r="N38" s="8">
        <v>1986000</v>
      </c>
      <c r="O38" s="8">
        <v>1987000</v>
      </c>
      <c r="P38" s="8">
        <v>1987000</v>
      </c>
      <c r="Q38" s="8">
        <v>1988000</v>
      </c>
      <c r="R38" s="8">
        <v>1988000</v>
      </c>
      <c r="S38" s="8">
        <v>1989000</v>
      </c>
      <c r="T38" s="8">
        <v>1990000</v>
      </c>
      <c r="U38" s="8">
        <v>1991000</v>
      </c>
      <c r="V38" s="8">
        <v>6959000</v>
      </c>
      <c r="W38" s="8">
        <v>6960000</v>
      </c>
      <c r="X38" s="8">
        <v>5963000</v>
      </c>
      <c r="Y38" s="8">
        <v>5964000</v>
      </c>
      <c r="Z38" s="8">
        <v>5964000</v>
      </c>
      <c r="AA38" s="8">
        <v>10943000</v>
      </c>
      <c r="AB38" s="8">
        <v>10944000</v>
      </c>
      <c r="AC38" s="8">
        <v>10946000</v>
      </c>
      <c r="AD38" s="8">
        <v>10947000</v>
      </c>
      <c r="AE38" s="8">
        <v>9700000</v>
      </c>
      <c r="AF38" s="8">
        <v>9701000</v>
      </c>
      <c r="AG38" s="8">
        <v>9703000</v>
      </c>
      <c r="AH38" s="8">
        <v>9704000</v>
      </c>
      <c r="AI38" s="8">
        <v>8456000</v>
      </c>
      <c r="AJ38" s="8">
        <v>8457000</v>
      </c>
      <c r="AK38" s="8">
        <v>8459000</v>
      </c>
      <c r="AL38" s="8">
        <v>8460000</v>
      </c>
      <c r="AM38" s="8">
        <v>8461000</v>
      </c>
      <c r="AN38" s="8">
        <v>8462000</v>
      </c>
      <c r="AO38" s="7"/>
    </row>
    <row r="39" spans="1:41">
      <c r="A39" s="7" t="s">
        <v>75</v>
      </c>
      <c r="B39" s="8">
        <v>296000</v>
      </c>
      <c r="C39" s="8">
        <v>293000</v>
      </c>
      <c r="D39" s="8">
        <v>326000</v>
      </c>
      <c r="E39" s="8">
        <v>345000</v>
      </c>
      <c r="F39" s="8">
        <v>334000</v>
      </c>
      <c r="G39" s="8">
        <v>373000</v>
      </c>
      <c r="H39" s="8">
        <v>90000</v>
      </c>
      <c r="I39" s="8">
        <v>145000</v>
      </c>
      <c r="J39" s="8">
        <v>164000</v>
      </c>
      <c r="K39" s="8">
        <v>258000</v>
      </c>
      <c r="L39" s="8">
        <v>305000</v>
      </c>
      <c r="M39" s="8">
        <v>33000</v>
      </c>
      <c r="N39" s="8">
        <v>37000</v>
      </c>
      <c r="O39" s="8">
        <v>48000</v>
      </c>
      <c r="P39" s="8">
        <v>63000</v>
      </c>
      <c r="Q39" s="8">
        <v>65000</v>
      </c>
      <c r="R39" s="8">
        <v>70000</v>
      </c>
      <c r="S39" s="8">
        <v>77000</v>
      </c>
      <c r="T39" s="8">
        <v>82000</v>
      </c>
      <c r="U39" s="8">
        <v>89000</v>
      </c>
      <c r="V39" s="8">
        <v>99000</v>
      </c>
      <c r="W39" s="8">
        <v>394000</v>
      </c>
      <c r="X39" s="8">
        <v>405000</v>
      </c>
      <c r="Y39" s="8">
        <v>404000</v>
      </c>
      <c r="Z39" s="8">
        <v>407000</v>
      </c>
      <c r="AA39" s="8">
        <v>418000</v>
      </c>
      <c r="AB39" s="8">
        <v>416000</v>
      </c>
      <c r="AC39" s="8">
        <v>447000</v>
      </c>
      <c r="AD39" s="8">
        <v>460000</v>
      </c>
      <c r="AE39" s="8">
        <v>453000</v>
      </c>
      <c r="AF39" s="8">
        <v>459000</v>
      </c>
      <c r="AG39" s="8">
        <v>465000</v>
      </c>
      <c r="AH39" s="8">
        <v>520000</v>
      </c>
      <c r="AI39" s="8">
        <v>681000</v>
      </c>
      <c r="AJ39" s="8">
        <v>849000</v>
      </c>
      <c r="AK39" s="8">
        <v>1035000</v>
      </c>
      <c r="AL39" s="8">
        <v>583000</v>
      </c>
      <c r="AM39" s="8">
        <v>697000</v>
      </c>
      <c r="AN39" s="8">
        <v>790000</v>
      </c>
      <c r="AO39" s="7"/>
    </row>
    <row r="40" spans="1:41">
      <c r="A40" s="7" t="s">
        <v>76</v>
      </c>
      <c r="B40" s="8">
        <v>0</v>
      </c>
      <c r="C40" s="8">
        <v>0</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8">
        <v>0</v>
      </c>
      <c r="AI40" s="8">
        <v>0</v>
      </c>
      <c r="AJ40" s="8">
        <v>0</v>
      </c>
      <c r="AK40" s="8">
        <v>0</v>
      </c>
      <c r="AL40" s="8">
        <v>0</v>
      </c>
      <c r="AM40" s="8">
        <v>0</v>
      </c>
      <c r="AN40" s="8">
        <v>0</v>
      </c>
      <c r="AO40" s="7"/>
    </row>
    <row r="41" spans="1:41">
      <c r="A41" s="7" t="s">
        <v>77</v>
      </c>
      <c r="B41" s="8">
        <v>152000</v>
      </c>
      <c r="C41" s="8">
        <v>154000</v>
      </c>
      <c r="D41" s="8">
        <v>111000</v>
      </c>
      <c r="E41" s="8">
        <v>108000</v>
      </c>
      <c r="F41" s="8">
        <v>113000</v>
      </c>
      <c r="G41" s="8">
        <v>121000</v>
      </c>
      <c r="H41" s="8">
        <v>123000</v>
      </c>
      <c r="I41" s="8">
        <v>126000</v>
      </c>
      <c r="J41" s="8">
        <v>136000</v>
      </c>
      <c r="K41" s="8">
        <v>150000</v>
      </c>
      <c r="L41" s="8">
        <v>159000</v>
      </c>
      <c r="M41" s="8">
        <v>599000</v>
      </c>
      <c r="N41" s="8">
        <v>614000</v>
      </c>
      <c r="O41" s="8">
        <v>590000</v>
      </c>
      <c r="P41" s="8">
        <v>524000</v>
      </c>
      <c r="Q41" s="8">
        <v>568000</v>
      </c>
      <c r="R41" s="8">
        <v>1076000</v>
      </c>
      <c r="S41" s="8">
        <v>1056000</v>
      </c>
      <c r="T41" s="8">
        <v>1049000</v>
      </c>
      <c r="U41" s="8">
        <v>1247000</v>
      </c>
      <c r="V41" s="8">
        <v>1194000</v>
      </c>
      <c r="W41" s="8">
        <v>1502000</v>
      </c>
      <c r="X41" s="8">
        <v>1510000</v>
      </c>
      <c r="Y41" s="8">
        <v>1605000</v>
      </c>
      <c r="Z41" s="8">
        <v>1647000</v>
      </c>
      <c r="AA41" s="8">
        <v>1694000</v>
      </c>
      <c r="AB41" s="8">
        <v>1862000</v>
      </c>
      <c r="AC41" s="8">
        <v>1847000</v>
      </c>
      <c r="AD41" s="8">
        <v>1923000</v>
      </c>
      <c r="AE41" s="8">
        <v>1899000</v>
      </c>
      <c r="AF41" s="8">
        <v>2124000</v>
      </c>
      <c r="AG41" s="8">
        <v>2350000</v>
      </c>
      <c r="AH41" s="8">
        <v>2456000</v>
      </c>
      <c r="AI41" s="8">
        <v>2583000</v>
      </c>
      <c r="AJ41" s="8">
        <v>2476000</v>
      </c>
      <c r="AK41" s="8">
        <v>2625000</v>
      </c>
      <c r="AL41" s="8">
        <v>3664000</v>
      </c>
      <c r="AM41" s="8">
        <v>3943000</v>
      </c>
      <c r="AN41" s="8">
        <v>4383000</v>
      </c>
      <c r="AO41" s="7"/>
    </row>
    <row r="42" spans="1:41">
      <c r="A42" s="7" t="s">
        <v>78</v>
      </c>
      <c r="B42" s="8">
        <v>2735000</v>
      </c>
      <c r="C42" s="8">
        <v>2794000</v>
      </c>
      <c r="D42" s="8">
        <v>2709000</v>
      </c>
      <c r="E42" s="8">
        <v>2814000</v>
      </c>
      <c r="F42" s="8">
        <v>2833000</v>
      </c>
      <c r="G42" s="8">
        <v>2909000</v>
      </c>
      <c r="H42" s="8">
        <v>4243000</v>
      </c>
      <c r="I42" s="8">
        <v>4048000</v>
      </c>
      <c r="J42" s="8">
        <v>3271000</v>
      </c>
      <c r="K42" s="8">
        <v>3427000</v>
      </c>
      <c r="L42" s="8">
        <v>3477000</v>
      </c>
      <c r="M42" s="8">
        <v>3770000</v>
      </c>
      <c r="N42" s="8">
        <v>3743000</v>
      </c>
      <c r="O42" s="8">
        <v>4087000</v>
      </c>
      <c r="P42" s="8">
        <v>4182000</v>
      </c>
      <c r="Q42" s="8">
        <v>3950000</v>
      </c>
      <c r="R42" s="8">
        <v>4317000</v>
      </c>
      <c r="S42" s="8">
        <v>4439000</v>
      </c>
      <c r="T42" s="8">
        <v>4596000</v>
      </c>
      <c r="U42" s="8">
        <v>5111000</v>
      </c>
      <c r="V42" s="8">
        <v>10155000</v>
      </c>
      <c r="W42" s="8">
        <v>11266000</v>
      </c>
      <c r="X42" s="8">
        <v>11547000</v>
      </c>
      <c r="Y42" s="8">
        <v>11898000</v>
      </c>
      <c r="Z42" s="8">
        <v>12022000</v>
      </c>
      <c r="AA42" s="8">
        <v>17503000</v>
      </c>
      <c r="AB42" s="8">
        <v>16834000</v>
      </c>
      <c r="AC42" s="8">
        <v>17575000</v>
      </c>
      <c r="AD42" s="8">
        <v>18892000</v>
      </c>
      <c r="AE42" s="8">
        <v>19625000</v>
      </c>
      <c r="AF42" s="8">
        <v>19139000</v>
      </c>
      <c r="AG42" s="8">
        <v>19081000</v>
      </c>
      <c r="AH42" s="8">
        <v>19940000</v>
      </c>
      <c r="AI42" s="8">
        <v>22054000</v>
      </c>
      <c r="AJ42" s="8">
        <v>20883000</v>
      </c>
      <c r="AK42" s="8">
        <v>22750000</v>
      </c>
      <c r="AL42" s="8">
        <v>27930000</v>
      </c>
      <c r="AM42" s="8">
        <v>27070000</v>
      </c>
      <c r="AN42" s="8">
        <v>30114000</v>
      </c>
      <c r="AO42" s="7"/>
    </row>
    <row r="43" spans="1:41">
      <c r="A43" s="7" t="s">
        <v>79</v>
      </c>
      <c r="B43" s="9" t="s">
        <v>51</v>
      </c>
      <c r="C43" s="9" t="s">
        <v>51</v>
      </c>
      <c r="D43" s="9" t="s">
        <v>51</v>
      </c>
      <c r="E43" s="8">
        <v>87000</v>
      </c>
      <c r="F43" s="8">
        <v>79000</v>
      </c>
      <c r="G43" s="8">
        <v>72000</v>
      </c>
      <c r="H43" s="8">
        <v>45000</v>
      </c>
      <c r="I43" s="8">
        <v>31000</v>
      </c>
      <c r="J43" s="8">
        <v>7000</v>
      </c>
      <c r="K43" s="8">
        <v>2000</v>
      </c>
      <c r="L43" s="8">
        <v>1000</v>
      </c>
      <c r="M43" s="9" t="s">
        <v>51</v>
      </c>
      <c r="N43" s="9" t="s">
        <v>51</v>
      </c>
      <c r="O43" s="9" t="s">
        <v>51</v>
      </c>
      <c r="P43" s="9" t="s">
        <v>51</v>
      </c>
      <c r="Q43" s="9" t="s">
        <v>51</v>
      </c>
      <c r="R43" s="9" t="s">
        <v>51</v>
      </c>
      <c r="S43" s="9" t="s">
        <v>51</v>
      </c>
      <c r="T43" s="9" t="s">
        <v>51</v>
      </c>
      <c r="U43" s="9" t="s">
        <v>51</v>
      </c>
      <c r="V43" s="9" t="s">
        <v>51</v>
      </c>
      <c r="W43" s="9" t="s">
        <v>51</v>
      </c>
      <c r="X43" s="9" t="s">
        <v>51</v>
      </c>
      <c r="Y43" s="9" t="s">
        <v>51</v>
      </c>
      <c r="Z43" s="9" t="s">
        <v>51</v>
      </c>
      <c r="AA43" s="9" t="s">
        <v>51</v>
      </c>
      <c r="AB43" s="9" t="s">
        <v>51</v>
      </c>
      <c r="AC43" s="9" t="s">
        <v>51</v>
      </c>
      <c r="AD43" s="9" t="s">
        <v>51</v>
      </c>
      <c r="AE43" s="9" t="s">
        <v>51</v>
      </c>
      <c r="AF43" s="9" t="s">
        <v>51</v>
      </c>
      <c r="AG43" s="9" t="s">
        <v>51</v>
      </c>
      <c r="AH43" s="9" t="s">
        <v>51</v>
      </c>
      <c r="AI43" s="9" t="s">
        <v>51</v>
      </c>
      <c r="AJ43" s="9" t="s">
        <v>51</v>
      </c>
      <c r="AK43" s="9" t="s">
        <v>51</v>
      </c>
      <c r="AL43" s="9" t="s">
        <v>51</v>
      </c>
      <c r="AM43" s="9" t="s">
        <v>51</v>
      </c>
      <c r="AN43" s="9" t="s">
        <v>51</v>
      </c>
      <c r="AO43" s="7"/>
    </row>
    <row r="44" spans="1:41">
      <c r="A44" s="7" t="s">
        <v>80</v>
      </c>
      <c r="B44" s="8">
        <v>1000</v>
      </c>
      <c r="C44" s="8">
        <v>1000</v>
      </c>
      <c r="D44" s="8">
        <v>1000</v>
      </c>
      <c r="E44" s="8">
        <v>1000</v>
      </c>
      <c r="F44" s="8">
        <v>1000</v>
      </c>
      <c r="G44" s="8">
        <v>1000</v>
      </c>
      <c r="H44" s="8">
        <v>1000</v>
      </c>
      <c r="I44" s="8">
        <v>1000</v>
      </c>
      <c r="J44" s="8">
        <v>1000</v>
      </c>
      <c r="K44" s="8">
        <v>1000</v>
      </c>
      <c r="L44" s="8">
        <v>1000</v>
      </c>
      <c r="M44" s="8">
        <v>1000</v>
      </c>
      <c r="N44" s="8">
        <v>1000</v>
      </c>
      <c r="O44" s="8">
        <v>1000</v>
      </c>
      <c r="P44" s="8">
        <v>1000</v>
      </c>
      <c r="Q44" s="8">
        <v>1000</v>
      </c>
      <c r="R44" s="8">
        <v>1000</v>
      </c>
      <c r="S44" s="8">
        <v>1000</v>
      </c>
      <c r="T44" s="8">
        <v>1000</v>
      </c>
      <c r="U44" s="8">
        <v>1000</v>
      </c>
      <c r="V44" s="8">
        <v>1000</v>
      </c>
      <c r="W44" s="8">
        <v>1000</v>
      </c>
      <c r="X44" s="8">
        <v>1000</v>
      </c>
      <c r="Y44" s="8">
        <v>1000</v>
      </c>
      <c r="Z44" s="8">
        <v>1000</v>
      </c>
      <c r="AA44" s="8">
        <v>3000</v>
      </c>
      <c r="AB44" s="8">
        <v>3000</v>
      </c>
      <c r="AC44" s="8">
        <v>3000</v>
      </c>
      <c r="AD44" s="8">
        <v>3000</v>
      </c>
      <c r="AE44" s="8">
        <v>2000</v>
      </c>
      <c r="AF44" s="8">
        <v>2000</v>
      </c>
      <c r="AG44" s="8">
        <v>2000</v>
      </c>
      <c r="AH44" s="8">
        <v>2000</v>
      </c>
      <c r="AI44" s="8">
        <v>2000</v>
      </c>
      <c r="AJ44" s="8">
        <v>2000</v>
      </c>
      <c r="AK44" s="8">
        <v>2000</v>
      </c>
      <c r="AL44" s="8">
        <v>2000</v>
      </c>
      <c r="AM44" s="8">
        <v>25000</v>
      </c>
      <c r="AN44" s="8">
        <v>25000</v>
      </c>
      <c r="AO44" s="7"/>
    </row>
    <row r="45" spans="1:41">
      <c r="A45" s="7" t="s">
        <v>81</v>
      </c>
      <c r="B45" s="8">
        <v>3986000</v>
      </c>
      <c r="C45" s="8">
        <v>3938000</v>
      </c>
      <c r="D45" s="8">
        <v>4170000</v>
      </c>
      <c r="E45" s="8">
        <v>4170000</v>
      </c>
      <c r="F45" s="8">
        <v>4218000</v>
      </c>
      <c r="G45" s="8">
        <v>4408000</v>
      </c>
      <c r="H45" s="8">
        <v>4581000</v>
      </c>
      <c r="I45" s="8">
        <v>4708000</v>
      </c>
      <c r="J45" s="8">
        <v>4936000</v>
      </c>
      <c r="K45" s="8">
        <v>5048000</v>
      </c>
      <c r="L45" s="8">
        <v>5219000</v>
      </c>
      <c r="M45" s="8">
        <v>5351000</v>
      </c>
      <c r="N45" s="8">
        <v>5546000</v>
      </c>
      <c r="O45" s="8">
        <v>5681000</v>
      </c>
      <c r="P45" s="8">
        <v>5891000</v>
      </c>
      <c r="Q45" s="8">
        <v>6051000</v>
      </c>
      <c r="R45" s="8">
        <v>6317000</v>
      </c>
      <c r="S45" s="8">
        <v>6543000</v>
      </c>
      <c r="T45" s="8">
        <v>6824000</v>
      </c>
      <c r="U45" s="8">
        <v>7045000</v>
      </c>
      <c r="V45" s="8">
        <v>7354000</v>
      </c>
      <c r="W45" s="8">
        <v>7828000</v>
      </c>
      <c r="X45" s="8">
        <v>8301000</v>
      </c>
      <c r="Y45" s="8">
        <v>8721000</v>
      </c>
      <c r="Z45" s="8">
        <v>9280000</v>
      </c>
      <c r="AA45" s="8">
        <v>9745000</v>
      </c>
      <c r="AB45" s="8">
        <v>10465000</v>
      </c>
      <c r="AC45" s="8">
        <v>10385000</v>
      </c>
      <c r="AD45" s="8">
        <v>10623000</v>
      </c>
      <c r="AE45" s="8">
        <v>10968000</v>
      </c>
      <c r="AF45" s="8">
        <v>11565000</v>
      </c>
      <c r="AG45" s="8">
        <v>11971000</v>
      </c>
      <c r="AH45" s="8">
        <v>12453000</v>
      </c>
      <c r="AI45" s="8">
        <v>12629000</v>
      </c>
      <c r="AJ45" s="8">
        <v>12991000</v>
      </c>
      <c r="AK45" s="8">
        <v>13132000</v>
      </c>
      <c r="AL45" s="8">
        <v>12651000</v>
      </c>
      <c r="AM45" s="8">
        <v>12115000</v>
      </c>
      <c r="AN45" s="8">
        <v>11821000</v>
      </c>
      <c r="AO45" s="7"/>
    </row>
    <row r="46" spans="1:41">
      <c r="A46" s="7" t="s">
        <v>82</v>
      </c>
      <c r="B46" s="8">
        <v>4037000</v>
      </c>
      <c r="C46" s="8">
        <v>4010000</v>
      </c>
      <c r="D46" s="8">
        <v>4204000</v>
      </c>
      <c r="E46" s="8">
        <v>4350000</v>
      </c>
      <c r="F46" s="8">
        <v>4484000</v>
      </c>
      <c r="G46" s="8">
        <v>4675000</v>
      </c>
      <c r="H46" s="8">
        <v>5529000</v>
      </c>
      <c r="I46" s="8">
        <v>6108000</v>
      </c>
      <c r="J46" s="8">
        <v>6506000</v>
      </c>
      <c r="K46" s="8">
        <v>7006000</v>
      </c>
      <c r="L46" s="8">
        <v>7760000</v>
      </c>
      <c r="M46" s="8">
        <v>8787000</v>
      </c>
      <c r="N46" s="8">
        <v>9948000</v>
      </c>
      <c r="O46" s="8">
        <v>10957000</v>
      </c>
      <c r="P46" s="8">
        <v>12096000</v>
      </c>
      <c r="Q46" s="8">
        <v>12565000</v>
      </c>
      <c r="R46" s="8">
        <v>12862000</v>
      </c>
      <c r="S46" s="8">
        <v>13317000</v>
      </c>
      <c r="T46" s="8">
        <v>14118000</v>
      </c>
      <c r="U46" s="8">
        <v>14971000</v>
      </c>
      <c r="V46" s="8">
        <v>15790000</v>
      </c>
      <c r="W46" s="8">
        <v>16313000</v>
      </c>
      <c r="X46" s="8">
        <v>17550000</v>
      </c>
      <c r="Y46" s="8">
        <v>18908000</v>
      </c>
      <c r="Z46" s="8">
        <v>20721000</v>
      </c>
      <c r="AA46" s="8">
        <v>22995000</v>
      </c>
      <c r="AB46" s="8">
        <v>25359000</v>
      </c>
      <c r="AC46" s="8">
        <v>16235000</v>
      </c>
      <c r="AD46" s="8">
        <v>15758000</v>
      </c>
      <c r="AE46" s="8">
        <v>12971000</v>
      </c>
      <c r="AF46" s="8">
        <v>9905000</v>
      </c>
      <c r="AG46" s="8">
        <v>10171000</v>
      </c>
      <c r="AH46" s="8">
        <v>12115000</v>
      </c>
      <c r="AI46" s="8">
        <v>14921000</v>
      </c>
      <c r="AJ46" s="8">
        <v>20360000</v>
      </c>
      <c r="AK46" s="8">
        <v>29817000</v>
      </c>
      <c r="AL46" s="8">
        <v>36598000</v>
      </c>
      <c r="AM46" s="8">
        <v>45961000</v>
      </c>
      <c r="AN46" s="8">
        <v>53950000</v>
      </c>
      <c r="AO46" s="7"/>
    </row>
    <row r="47" spans="1:41">
      <c r="A47" s="7" t="s">
        <v>83</v>
      </c>
      <c r="B47" s="8">
        <v>8000</v>
      </c>
      <c r="C47" s="8">
        <v>1000</v>
      </c>
      <c r="D47" s="8">
        <v>2000</v>
      </c>
      <c r="E47" s="8">
        <v>-4000</v>
      </c>
      <c r="F47" s="8">
        <v>1000</v>
      </c>
      <c r="G47" s="8">
        <v>4000</v>
      </c>
      <c r="H47" s="8">
        <v>-4000</v>
      </c>
      <c r="I47" s="8">
        <v>-16000</v>
      </c>
      <c r="J47" s="8">
        <v>-14000</v>
      </c>
      <c r="K47" s="8">
        <v>-12000</v>
      </c>
      <c r="L47" s="8">
        <v>-14000</v>
      </c>
      <c r="M47" s="8">
        <v>-18000</v>
      </c>
      <c r="N47" s="8">
        <v>-23000</v>
      </c>
      <c r="O47" s="8">
        <v>-23000</v>
      </c>
      <c r="P47" s="8">
        <v>-24000</v>
      </c>
      <c r="Q47" s="8">
        <v>-12000</v>
      </c>
      <c r="R47" s="8">
        <v>-2000</v>
      </c>
      <c r="S47" s="8">
        <v>-1000</v>
      </c>
      <c r="T47" s="8">
        <v>-3000</v>
      </c>
      <c r="U47" s="8">
        <v>1000</v>
      </c>
      <c r="V47" s="8">
        <v>-10000</v>
      </c>
      <c r="W47" s="8">
        <v>4000</v>
      </c>
      <c r="X47" s="8">
        <v>12000</v>
      </c>
      <c r="Y47" s="8">
        <v>19000</v>
      </c>
      <c r="Z47" s="8">
        <v>14000</v>
      </c>
      <c r="AA47" s="8">
        <v>8000</v>
      </c>
      <c r="AB47" s="8">
        <v>9000</v>
      </c>
      <c r="AC47" s="8">
        <v>-11000</v>
      </c>
      <c r="AD47" s="8">
        <v>-64000</v>
      </c>
      <c r="AE47" s="8">
        <v>-90000</v>
      </c>
      <c r="AF47" s="8">
        <v>-123000</v>
      </c>
      <c r="AG47" s="8">
        <v>-43000</v>
      </c>
      <c r="AH47" s="8">
        <v>-50000</v>
      </c>
      <c r="AI47" s="8">
        <v>-51000</v>
      </c>
      <c r="AJ47" s="8">
        <v>-88000</v>
      </c>
      <c r="AK47" s="8">
        <v>27000</v>
      </c>
      <c r="AL47" s="8">
        <v>-109000</v>
      </c>
      <c r="AM47" s="8">
        <v>56000</v>
      </c>
      <c r="AN47" s="8">
        <v>103000</v>
      </c>
      <c r="AO47" s="7"/>
    </row>
    <row r="48" spans="1:41">
      <c r="A48" s="7" t="s">
        <v>84</v>
      </c>
      <c r="B48" s="8">
        <v>3476000</v>
      </c>
      <c r="C48" s="8">
        <v>3765000</v>
      </c>
      <c r="D48" s="8">
        <v>3912000</v>
      </c>
      <c r="E48" s="8">
        <v>4048000</v>
      </c>
      <c r="F48" s="8">
        <v>4508000</v>
      </c>
      <c r="G48" s="8">
        <v>4608000</v>
      </c>
      <c r="H48" s="8">
        <v>4783000</v>
      </c>
      <c r="I48" s="8">
        <v>5039000</v>
      </c>
      <c r="J48" s="8">
        <v>5297000</v>
      </c>
      <c r="K48" s="8">
        <v>6070000</v>
      </c>
      <c r="L48" s="8">
        <v>6614000</v>
      </c>
      <c r="M48" s="8">
        <v>6650000</v>
      </c>
      <c r="N48" s="8">
        <v>7755000</v>
      </c>
      <c r="O48" s="8">
        <v>7821000</v>
      </c>
      <c r="P48" s="8">
        <v>8489000</v>
      </c>
      <c r="Q48" s="8">
        <v>9263000</v>
      </c>
      <c r="R48" s="8">
        <v>9474000</v>
      </c>
      <c r="S48" s="8">
        <v>9524000</v>
      </c>
      <c r="T48" s="8">
        <v>9726000</v>
      </c>
      <c r="U48" s="8">
        <v>9814000</v>
      </c>
      <c r="V48" s="8">
        <v>10036000</v>
      </c>
      <c r="W48" s="8">
        <v>10232000</v>
      </c>
      <c r="X48" s="8">
        <v>10530000</v>
      </c>
      <c r="Y48" s="8">
        <v>10756000</v>
      </c>
      <c r="Z48" s="8">
        <v>11242000</v>
      </c>
      <c r="AA48" s="8">
        <v>11604000</v>
      </c>
      <c r="AB48" s="8">
        <v>12038000</v>
      </c>
      <c r="AC48" s="9" t="s">
        <v>51</v>
      </c>
      <c r="AD48" s="9" t="s">
        <v>51</v>
      </c>
      <c r="AE48" s="9" t="s">
        <v>51</v>
      </c>
      <c r="AF48" s="9" t="s">
        <v>51</v>
      </c>
      <c r="AG48" s="9" t="s">
        <v>51</v>
      </c>
      <c r="AH48" s="9" t="s">
        <v>51</v>
      </c>
      <c r="AI48" s="9" t="s">
        <v>51</v>
      </c>
      <c r="AJ48" s="9" t="s">
        <v>51</v>
      </c>
      <c r="AK48" s="9" t="s">
        <v>51</v>
      </c>
      <c r="AL48" s="9" t="s">
        <v>51</v>
      </c>
      <c r="AM48" s="9" t="s">
        <v>51</v>
      </c>
      <c r="AN48" s="9" t="s">
        <v>51</v>
      </c>
      <c r="AO48" s="7"/>
    </row>
    <row r="49" spans="1:41">
      <c r="A49" s="7" t="s">
        <v>85</v>
      </c>
      <c r="B49" s="8">
        <v>0</v>
      </c>
      <c r="C49" s="8">
        <v>0</v>
      </c>
      <c r="D49" s="8">
        <v>0</v>
      </c>
      <c r="E49" s="8">
        <v>0</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c r="AI49" s="8">
        <v>0</v>
      </c>
      <c r="AJ49" s="8">
        <v>0</v>
      </c>
      <c r="AK49" s="8">
        <v>0</v>
      </c>
      <c r="AL49" s="8">
        <v>0</v>
      </c>
      <c r="AM49" s="8">
        <v>0</v>
      </c>
      <c r="AN49" s="8">
        <v>0</v>
      </c>
      <c r="AO49" s="7"/>
    </row>
    <row r="50" spans="1:41">
      <c r="A50" s="57" t="s">
        <v>86</v>
      </c>
      <c r="B50" s="8">
        <v>4556000</v>
      </c>
      <c r="C50" s="8">
        <v>4185000</v>
      </c>
      <c r="D50" s="8">
        <v>4465000</v>
      </c>
      <c r="E50" s="8">
        <v>4556000</v>
      </c>
      <c r="F50" s="8">
        <v>4275000</v>
      </c>
      <c r="G50" s="8">
        <v>4552000</v>
      </c>
      <c r="H50" s="8">
        <v>5369000</v>
      </c>
      <c r="I50" s="8">
        <v>5793000</v>
      </c>
      <c r="J50" s="8">
        <v>6139000</v>
      </c>
      <c r="K50" s="8">
        <v>5975000</v>
      </c>
      <c r="L50" s="8">
        <v>6353000</v>
      </c>
      <c r="M50" s="8">
        <v>7471000</v>
      </c>
      <c r="N50" s="8">
        <v>7717000</v>
      </c>
      <c r="O50" s="8">
        <v>8795000</v>
      </c>
      <c r="P50" s="8">
        <v>9475000</v>
      </c>
      <c r="Q50" s="8">
        <v>9342000</v>
      </c>
      <c r="R50" s="8">
        <v>9704000</v>
      </c>
      <c r="S50" s="8">
        <v>10336000</v>
      </c>
      <c r="T50" s="8">
        <v>11214000</v>
      </c>
      <c r="U50" s="8">
        <v>12204000</v>
      </c>
      <c r="V50" s="8">
        <v>13099000</v>
      </c>
      <c r="W50" s="8">
        <v>13914000</v>
      </c>
      <c r="X50" s="8">
        <v>15334000</v>
      </c>
      <c r="Y50" s="8">
        <v>16893000</v>
      </c>
      <c r="Z50" s="8">
        <v>18774000</v>
      </c>
      <c r="AA50" s="8">
        <v>21147000</v>
      </c>
      <c r="AB50" s="8">
        <v>23798000</v>
      </c>
      <c r="AC50" s="8">
        <v>26612000</v>
      </c>
      <c r="AD50" s="8">
        <v>26320000</v>
      </c>
      <c r="AE50" s="8">
        <v>23851000</v>
      </c>
      <c r="AF50" s="8">
        <v>21349000</v>
      </c>
      <c r="AG50" s="8">
        <v>22101000</v>
      </c>
      <c r="AH50" s="8">
        <v>24520000</v>
      </c>
      <c r="AI50" s="8">
        <v>27501000</v>
      </c>
      <c r="AJ50" s="8">
        <v>33265000</v>
      </c>
      <c r="AK50" s="8">
        <v>42978000</v>
      </c>
      <c r="AL50" s="8">
        <v>49142000</v>
      </c>
      <c r="AM50" s="8">
        <v>58157000</v>
      </c>
      <c r="AN50" s="8">
        <v>65899000</v>
      </c>
      <c r="AO50" s="7"/>
    </row>
    <row r="51" spans="1:41">
      <c r="A51" s="7" t="s">
        <v>87</v>
      </c>
      <c r="B51" s="8">
        <v>7291000</v>
      </c>
      <c r="C51" s="8">
        <v>6979000</v>
      </c>
      <c r="D51" s="8">
        <v>7174000</v>
      </c>
      <c r="E51" s="8">
        <v>7370000</v>
      </c>
      <c r="F51" s="8">
        <v>7108000</v>
      </c>
      <c r="G51" s="8">
        <v>7461000</v>
      </c>
      <c r="H51" s="8">
        <v>9612000</v>
      </c>
      <c r="I51" s="8">
        <v>9841000</v>
      </c>
      <c r="J51" s="8">
        <v>9410000</v>
      </c>
      <c r="K51" s="8">
        <v>9402000</v>
      </c>
      <c r="L51" s="8">
        <v>9830000</v>
      </c>
      <c r="M51" s="8">
        <v>11241000</v>
      </c>
      <c r="N51" s="8">
        <v>11460000</v>
      </c>
      <c r="O51" s="8">
        <v>12882000</v>
      </c>
      <c r="P51" s="8">
        <v>13657000</v>
      </c>
      <c r="Q51" s="8">
        <v>13292000</v>
      </c>
      <c r="R51" s="8">
        <v>14021000</v>
      </c>
      <c r="S51" s="8">
        <v>14775000</v>
      </c>
      <c r="T51" s="8">
        <v>15810000</v>
      </c>
      <c r="U51" s="8">
        <v>17315000</v>
      </c>
      <c r="V51" s="8">
        <v>23254000</v>
      </c>
      <c r="W51" s="8">
        <v>25180000</v>
      </c>
      <c r="X51" s="8">
        <v>26881000</v>
      </c>
      <c r="Y51" s="8">
        <v>28791000</v>
      </c>
      <c r="Z51" s="8">
        <v>30796000</v>
      </c>
      <c r="AA51" s="8">
        <v>38650000</v>
      </c>
      <c r="AB51" s="8">
        <v>40632000</v>
      </c>
      <c r="AC51" s="8">
        <v>44187000</v>
      </c>
      <c r="AD51" s="8">
        <v>45212000</v>
      </c>
      <c r="AE51" s="8">
        <v>43476000</v>
      </c>
      <c r="AF51" s="8">
        <v>40488000</v>
      </c>
      <c r="AG51" s="8">
        <v>41182000</v>
      </c>
      <c r="AH51" s="8">
        <v>44460000</v>
      </c>
      <c r="AI51" s="8">
        <v>49555000</v>
      </c>
      <c r="AJ51" s="8">
        <v>54148000</v>
      </c>
      <c r="AK51" s="8">
        <v>65728000</v>
      </c>
      <c r="AL51" s="8">
        <v>77072000</v>
      </c>
      <c r="AM51" s="8">
        <v>85227000</v>
      </c>
      <c r="AN51" s="8">
        <v>96013000</v>
      </c>
      <c r="AO51" s="7"/>
    </row>
    <row r="54" spans="1:41">
      <c r="C54" s="8">
        <v>2015</v>
      </c>
      <c r="D54" s="8">
        <v>2016</v>
      </c>
      <c r="E54" s="8">
        <v>2017</v>
      </c>
      <c r="F54" s="8">
        <v>2018</v>
      </c>
      <c r="G54" s="8">
        <v>2019</v>
      </c>
      <c r="H54" s="8">
        <v>2020</v>
      </c>
      <c r="I54" s="8">
        <v>2021</v>
      </c>
      <c r="J54" s="8">
        <v>2022</v>
      </c>
      <c r="K54" s="8">
        <v>2023</v>
      </c>
      <c r="L54" s="8">
        <v>2024</v>
      </c>
      <c r="M54" s="8">
        <v>2025</v>
      </c>
      <c r="N54" s="11" t="s">
        <v>88</v>
      </c>
      <c r="O54" s="8">
        <v>2026</v>
      </c>
      <c r="P54" s="8">
        <v>2027</v>
      </c>
      <c r="Q54" s="8">
        <v>2028</v>
      </c>
      <c r="R54" s="8">
        <v>2029</v>
      </c>
      <c r="S54" s="8">
        <v>2030</v>
      </c>
      <c r="T54" s="8">
        <v>2031</v>
      </c>
      <c r="U54" s="8">
        <v>2032</v>
      </c>
    </row>
    <row r="55" spans="1:41" ht="13">
      <c r="A55" s="13" t="str">
        <f>A31</f>
        <v>Total Assets</v>
      </c>
      <c r="B55" s="11" t="s">
        <v>89</v>
      </c>
      <c r="C55" s="8">
        <f>B31</f>
        <v>7291000</v>
      </c>
      <c r="D55" s="8">
        <f>F31</f>
        <v>7108000</v>
      </c>
      <c r="E55" s="8">
        <f>J31</f>
        <v>9410000</v>
      </c>
      <c r="F55" s="8">
        <f>N31</f>
        <v>11460000</v>
      </c>
      <c r="G55" s="8">
        <f>R31</f>
        <v>14021000</v>
      </c>
      <c r="H55" s="8">
        <f>V31</f>
        <v>23254000</v>
      </c>
      <c r="I55" s="8">
        <f>Z31</f>
        <v>30796000</v>
      </c>
      <c r="J55" s="8">
        <f>AD31</f>
        <v>45212000</v>
      </c>
      <c r="K55" s="8">
        <f>AH31</f>
        <v>44460000</v>
      </c>
      <c r="L55" s="8">
        <f>AL31</f>
        <v>77072000</v>
      </c>
      <c r="M55">
        <f>(L55*N56)+L55</f>
        <v>101974169.47522707</v>
      </c>
      <c r="O55">
        <f>M55*(1+$N$56)</f>
        <v>134922296.55597794</v>
      </c>
      <c r="P55">
        <f t="shared" ref="P55:U55" si="0">O55*(1+$N$56)</f>
        <v>178516051.67876974</v>
      </c>
      <c r="Q55">
        <f t="shared" si="0"/>
        <v>236195065.75590694</v>
      </c>
      <c r="R55">
        <f t="shared" si="0"/>
        <v>312510323.65327561</v>
      </c>
      <c r="S55">
        <f t="shared" si="0"/>
        <v>413483245.62716925</v>
      </c>
      <c r="T55">
        <f t="shared" si="0"/>
        <v>547080788.9343977</v>
      </c>
      <c r="U55">
        <f t="shared" si="0"/>
        <v>723844056.04418206</v>
      </c>
    </row>
    <row r="56" spans="1:41">
      <c r="B56" s="11" t="s">
        <v>90</v>
      </c>
      <c r="D56" s="15">
        <f>(D55-C55)/C55</f>
        <v>-2.5099437662872034E-2</v>
      </c>
      <c r="E56" s="15">
        <f t="shared" ref="E56:L56" si="1">(E55-D55)/D55</f>
        <v>0.32386043894203714</v>
      </c>
      <c r="F56" s="15">
        <f t="shared" si="1"/>
        <v>0.21785334750265675</v>
      </c>
      <c r="G56" s="15">
        <f t="shared" si="1"/>
        <v>0.22347294938917975</v>
      </c>
      <c r="H56" s="15">
        <f t="shared" si="1"/>
        <v>0.65851223165252126</v>
      </c>
      <c r="I56" s="15">
        <f t="shared" si="1"/>
        <v>0.3243312978412316</v>
      </c>
      <c r="J56" s="15">
        <f t="shared" si="1"/>
        <v>0.46811274191453434</v>
      </c>
      <c r="K56" s="15">
        <f t="shared" si="1"/>
        <v>-1.6632752366628329E-2</v>
      </c>
      <c r="L56" s="15">
        <f t="shared" si="1"/>
        <v>0.73351327035537561</v>
      </c>
      <c r="M56" s="15"/>
      <c r="N56" s="15">
        <f>AVERAGE(D56:L56)</f>
        <v>0.32310267639644841</v>
      </c>
      <c r="O56" s="15"/>
      <c r="P56" s="15"/>
    </row>
    <row r="57" spans="1:41">
      <c r="B57" s="11" t="s">
        <v>91</v>
      </c>
      <c r="C57" s="8">
        <f>C31</f>
        <v>6979000</v>
      </c>
      <c r="D57" s="8">
        <f>G31</f>
        <v>7461000</v>
      </c>
      <c r="E57" s="8">
        <f>K31</f>
        <v>9402000</v>
      </c>
      <c r="F57" s="8">
        <f>O31</f>
        <v>12882000</v>
      </c>
      <c r="G57" s="8">
        <f>S31</f>
        <v>14775000</v>
      </c>
      <c r="H57" s="8">
        <f>W31</f>
        <v>25180000</v>
      </c>
      <c r="I57" s="8">
        <f>AA31</f>
        <v>38650000</v>
      </c>
      <c r="J57" s="8">
        <f>AE31</f>
        <v>43476000</v>
      </c>
      <c r="K57" s="8">
        <f>AI31</f>
        <v>49555000</v>
      </c>
      <c r="L57" s="8">
        <f>AM31</f>
        <v>85227000</v>
      </c>
      <c r="M57">
        <f>(L57*N58)+L57</f>
        <v>114299008.65100977</v>
      </c>
      <c r="O57">
        <f>M57*(1+N58)</f>
        <v>153287847.49672762</v>
      </c>
      <c r="P57">
        <f t="shared" ref="P57:U57" si="2">O57*(1+$N$56)</f>
        <v>202815561.28197092</v>
      </c>
      <c r="Q57">
        <f t="shared" si="2"/>
        <v>268345811.94702363</v>
      </c>
      <c r="R57">
        <f t="shared" si="2"/>
        <v>355049061.98688501</v>
      </c>
      <c r="S57">
        <f t="shared" si="2"/>
        <v>469766364.16689605</v>
      </c>
      <c r="T57">
        <f t="shared" si="2"/>
        <v>621549133.71024883</v>
      </c>
      <c r="U57">
        <f t="shared" si="2"/>
        <v>822373322.32392418</v>
      </c>
    </row>
    <row r="58" spans="1:41">
      <c r="B58" s="11" t="s">
        <v>90</v>
      </c>
      <c r="D58" s="15">
        <f>(D57-C57)/C57</f>
        <v>6.9064335864737064E-2</v>
      </c>
      <c r="E58" s="15">
        <f t="shared" ref="E58:L58" si="3">(E57-D57)/D57</f>
        <v>0.26015279453156415</v>
      </c>
      <c r="F58" s="15">
        <f t="shared" si="3"/>
        <v>0.37013401403956603</v>
      </c>
      <c r="G58" s="15">
        <f t="shared" si="3"/>
        <v>0.14694923148579414</v>
      </c>
      <c r="H58" s="15">
        <f t="shared" si="3"/>
        <v>0.7042301184433164</v>
      </c>
      <c r="I58" s="15">
        <f t="shared" si="3"/>
        <v>0.53494837172359011</v>
      </c>
      <c r="J58" s="15">
        <f t="shared" si="3"/>
        <v>0.12486416558861578</v>
      </c>
      <c r="K58" s="15">
        <f t="shared" si="3"/>
        <v>0.13982427086208482</v>
      </c>
      <c r="L58" s="15">
        <f t="shared" si="3"/>
        <v>0.71984663505196245</v>
      </c>
      <c r="M58" s="15"/>
      <c r="N58" s="15">
        <f>AVERAGE(D58:L58)</f>
        <v>0.34111265973235905</v>
      </c>
    </row>
    <row r="59" spans="1:41">
      <c r="B59" s="11" t="s">
        <v>92</v>
      </c>
      <c r="C59" s="8">
        <f>D31</f>
        <v>7174000</v>
      </c>
      <c r="D59" s="8">
        <f>H31</f>
        <v>9612000</v>
      </c>
      <c r="E59" s="8">
        <f>L31</f>
        <v>9830000</v>
      </c>
      <c r="F59" s="8">
        <f>P31</f>
        <v>13657000</v>
      </c>
      <c r="G59" s="8">
        <f>T31</f>
        <v>15810000</v>
      </c>
      <c r="H59" s="8">
        <f>X31</f>
        <v>26881000</v>
      </c>
      <c r="I59" s="8">
        <f>AB31</f>
        <v>40632000</v>
      </c>
      <c r="J59" s="8">
        <f>AF31</f>
        <v>40488000</v>
      </c>
      <c r="K59" s="8">
        <f>AI31</f>
        <v>49555000</v>
      </c>
      <c r="L59" s="8">
        <f>AN31</f>
        <v>96013000</v>
      </c>
      <c r="M59">
        <f>(L59*N60)+L59</f>
        <v>130995778.03400099</v>
      </c>
      <c r="O59">
        <f>M59*(1+N60)</f>
        <v>178724692.10141602</v>
      </c>
      <c r="P59">
        <f t="shared" ref="P59:U59" si="4">O59*(1+$N$56)</f>
        <v>236471118.45751473</v>
      </c>
      <c r="Q59">
        <f t="shared" si="4"/>
        <v>312875569.72159934</v>
      </c>
      <c r="R59">
        <f t="shared" si="4"/>
        <v>413966503.67771167</v>
      </c>
      <c r="S59">
        <f t="shared" si="4"/>
        <v>547720188.9544605</v>
      </c>
      <c r="T59">
        <f t="shared" si="4"/>
        <v>724690047.92201507</v>
      </c>
      <c r="U59">
        <f t="shared" si="4"/>
        <v>958839341.96348858</v>
      </c>
    </row>
    <row r="60" spans="1:41">
      <c r="B60" s="11" t="s">
        <v>90</v>
      </c>
      <c r="D60" s="15">
        <f>(D59-C59)/C59</f>
        <v>0.33983830499024253</v>
      </c>
      <c r="E60" s="15">
        <f t="shared" ref="E60:L60" si="5">(E59-D59)/D59</f>
        <v>2.2679983354140659E-2</v>
      </c>
      <c r="F60" s="15">
        <f t="shared" si="5"/>
        <v>0.38931841302136316</v>
      </c>
      <c r="G60" s="15">
        <f t="shared" si="5"/>
        <v>0.15764809255326939</v>
      </c>
      <c r="H60" s="15">
        <f t="shared" si="5"/>
        <v>0.70025300442757743</v>
      </c>
      <c r="I60" s="15">
        <f t="shared" si="5"/>
        <v>0.51155090956437632</v>
      </c>
      <c r="J60" s="15">
        <f t="shared" si="5"/>
        <v>-3.5440047253396337E-3</v>
      </c>
      <c r="K60" s="15">
        <f t="shared" si="5"/>
        <v>0.22394289666073899</v>
      </c>
      <c r="L60" s="15">
        <f t="shared" si="5"/>
        <v>0.93750378367470488</v>
      </c>
      <c r="M60" s="15"/>
      <c r="N60" s="15">
        <f>AVERAGE(D60:L60)</f>
        <v>0.36435459816900828</v>
      </c>
    </row>
    <row r="61" spans="1:41">
      <c r="B61" s="11" t="s">
        <v>93</v>
      </c>
      <c r="C61" s="8">
        <f>E31</f>
        <v>7370000</v>
      </c>
      <c r="D61" s="8">
        <f>I31</f>
        <v>9841000</v>
      </c>
      <c r="E61" s="8">
        <f>M31</f>
        <v>11241000</v>
      </c>
      <c r="F61" s="8">
        <f>Q31</f>
        <v>13292000</v>
      </c>
      <c r="G61" s="8">
        <f>U31</f>
        <v>17315000</v>
      </c>
      <c r="H61" s="8">
        <f>Y31</f>
        <v>28791000</v>
      </c>
      <c r="I61" s="8">
        <f>AC31</f>
        <v>44187000</v>
      </c>
      <c r="J61" s="8">
        <f>AG31</f>
        <v>41182000</v>
      </c>
      <c r="K61" s="8">
        <f>AK31</f>
        <v>65728000</v>
      </c>
      <c r="M61">
        <f>(K61*N62)+K61</f>
        <v>87814411.49584268</v>
      </c>
      <c r="O61">
        <f>M61*(1+N62)</f>
        <v>117322463.27837735</v>
      </c>
      <c r="P61">
        <f t="shared" ref="P61:U61" si="6">O61*(1+$N$56)</f>
        <v>155229665.16504511</v>
      </c>
      <c r="Q61">
        <f t="shared" si="6"/>
        <v>205384785.43599573</v>
      </c>
      <c r="R61">
        <f t="shared" si="6"/>
        <v>271745159.30147624</v>
      </c>
      <c r="S61">
        <f t="shared" si="6"/>
        <v>359546747.56956244</v>
      </c>
      <c r="T61">
        <f t="shared" si="6"/>
        <v>475717263.99892628</v>
      </c>
      <c r="U61">
        <f t="shared" si="6"/>
        <v>629422785.20497513</v>
      </c>
    </row>
    <row r="62" spans="1:41">
      <c r="B62" s="11" t="s">
        <v>90</v>
      </c>
      <c r="D62" s="15">
        <f>(D61-C61)/C61</f>
        <v>0.33527815468113975</v>
      </c>
      <c r="E62" s="15">
        <f t="shared" ref="E62:K62" si="7">(E61-D61)/D61</f>
        <v>0.1422619652474342</v>
      </c>
      <c r="F62" s="15">
        <f t="shared" si="7"/>
        <v>0.18245707677252915</v>
      </c>
      <c r="G62" s="15">
        <f t="shared" si="7"/>
        <v>0.30266325609389105</v>
      </c>
      <c r="H62" s="15">
        <f t="shared" si="7"/>
        <v>0.66277793820386943</v>
      </c>
      <c r="I62" s="15">
        <f t="shared" si="7"/>
        <v>0.53475044284672291</v>
      </c>
      <c r="J62" s="15">
        <f t="shared" si="7"/>
        <v>-6.8006427229728203E-2</v>
      </c>
      <c r="K62" s="15">
        <f t="shared" si="7"/>
        <v>0.59603710358894668</v>
      </c>
      <c r="L62" s="15"/>
      <c r="M62" s="15"/>
      <c r="N62" s="15">
        <f>AVERAGE(D62:M62)</f>
        <v>0.33602743877560065</v>
      </c>
    </row>
    <row r="64" spans="1:41">
      <c r="A64" s="11" t="s">
        <v>94</v>
      </c>
      <c r="C64" s="8">
        <f>SUM(C55:C61)</f>
        <v>28814000</v>
      </c>
      <c r="D64" s="8">
        <f>D55+D57+D59+D61</f>
        <v>34022000</v>
      </c>
      <c r="E64" s="8">
        <f>E55+E57+E59+E61</f>
        <v>39883000</v>
      </c>
      <c r="F64" s="8">
        <f t="shared" ref="F64:U64" si="8">F55+F57+F59+F61</f>
        <v>51291000</v>
      </c>
      <c r="G64" s="8">
        <f t="shared" si="8"/>
        <v>61921000</v>
      </c>
      <c r="H64" s="8">
        <f t="shared" si="8"/>
        <v>104106000</v>
      </c>
      <c r="I64" s="8">
        <f t="shared" si="8"/>
        <v>154265000</v>
      </c>
      <c r="J64" s="8">
        <f t="shared" si="8"/>
        <v>170358000</v>
      </c>
      <c r="K64" s="8">
        <f t="shared" si="8"/>
        <v>209298000</v>
      </c>
      <c r="L64" s="8">
        <f t="shared" si="8"/>
        <v>258312000</v>
      </c>
      <c r="M64" s="8">
        <f t="shared" si="8"/>
        <v>435083367.65608054</v>
      </c>
      <c r="O64" s="8">
        <f t="shared" si="8"/>
        <v>584257299.43249893</v>
      </c>
      <c r="P64" s="8">
        <f t="shared" si="8"/>
        <v>773032396.58330059</v>
      </c>
      <c r="Q64" s="8">
        <f t="shared" si="8"/>
        <v>1022801232.8605256</v>
      </c>
      <c r="R64" s="8">
        <f t="shared" si="8"/>
        <v>1353271048.6193485</v>
      </c>
      <c r="S64" s="8">
        <f t="shared" si="8"/>
        <v>1790516546.3180881</v>
      </c>
      <c r="T64" s="8">
        <f t="shared" si="8"/>
        <v>2369037234.565588</v>
      </c>
      <c r="U64" s="8">
        <f t="shared" si="8"/>
        <v>3134479505.5365701</v>
      </c>
    </row>
    <row r="65" spans="1:19">
      <c r="M65" s="11"/>
    </row>
    <row r="66" spans="1:19">
      <c r="M66" s="8"/>
    </row>
    <row r="67" spans="1:19">
      <c r="B67" s="8">
        <v>2015</v>
      </c>
      <c r="C67" s="8">
        <v>2016</v>
      </c>
      <c r="D67" s="8">
        <v>2017</v>
      </c>
      <c r="E67" s="8">
        <v>2018</v>
      </c>
      <c r="F67" s="8">
        <v>2019</v>
      </c>
      <c r="G67" s="8">
        <v>2020</v>
      </c>
      <c r="H67" s="8">
        <v>2021</v>
      </c>
      <c r="I67" s="8">
        <v>2022</v>
      </c>
      <c r="J67" s="8">
        <v>2023</v>
      </c>
      <c r="K67" s="8">
        <v>2024</v>
      </c>
      <c r="L67" s="8">
        <v>2025</v>
      </c>
      <c r="M67" s="8">
        <v>2026</v>
      </c>
      <c r="N67" s="8">
        <v>2027</v>
      </c>
      <c r="O67" s="8">
        <v>2028</v>
      </c>
      <c r="P67" s="8">
        <v>2029</v>
      </c>
      <c r="Q67" s="8">
        <v>2030</v>
      </c>
      <c r="R67" s="8">
        <v>2031</v>
      </c>
      <c r="S67" s="8">
        <v>2032</v>
      </c>
    </row>
    <row r="68" spans="1:19">
      <c r="A68" t="s">
        <v>67</v>
      </c>
      <c r="B68">
        <v>28814000</v>
      </c>
      <c r="C68">
        <v>34022000</v>
      </c>
      <c r="D68">
        <v>39883000</v>
      </c>
      <c r="E68">
        <v>51291000</v>
      </c>
      <c r="F68">
        <v>61921000</v>
      </c>
      <c r="G68">
        <v>104106000</v>
      </c>
      <c r="H68">
        <v>154265000</v>
      </c>
      <c r="I68">
        <v>170358000</v>
      </c>
      <c r="J68">
        <v>209298000</v>
      </c>
      <c r="K68">
        <v>258312000</v>
      </c>
      <c r="L68" s="8">
        <v>435083367.65608054</v>
      </c>
      <c r="M68">
        <v>584257299.43249893</v>
      </c>
      <c r="N68">
        <v>773032396.58330059</v>
      </c>
      <c r="O68">
        <v>1022801232.8605256</v>
      </c>
      <c r="P68">
        <v>1353271048.6193485</v>
      </c>
      <c r="Q68">
        <v>1790516546.3180881</v>
      </c>
      <c r="R68">
        <v>2369037234.565588</v>
      </c>
      <c r="S68">
        <v>3134479505.5365701</v>
      </c>
    </row>
    <row r="69" spans="1:19">
      <c r="A69" t="s">
        <v>95</v>
      </c>
      <c r="B69">
        <v>4681507</v>
      </c>
      <c r="C69">
        <v>5010000</v>
      </c>
      <c r="D69">
        <v>6910000</v>
      </c>
      <c r="E69">
        <v>9714000</v>
      </c>
      <c r="F69">
        <v>11716000</v>
      </c>
      <c r="G69">
        <v>10918000</v>
      </c>
      <c r="H69">
        <v>16675000</v>
      </c>
      <c r="I69">
        <v>26914000</v>
      </c>
      <c r="J69">
        <v>26974000</v>
      </c>
      <c r="K69">
        <v>60922000</v>
      </c>
      <c r="L69">
        <v>69494283.471107438</v>
      </c>
      <c r="M69">
        <v>93321292.895114273</v>
      </c>
      <c r="N69">
        <v>123473652.39430258</v>
      </c>
      <c r="O69">
        <v>163368319.94734648</v>
      </c>
      <c r="P69">
        <v>216153061.3607254</v>
      </c>
      <c r="Q69">
        <v>285992693.99766147</v>
      </c>
      <c r="R69">
        <v>378397698.85813648</v>
      </c>
      <c r="S69">
        <v>500659008.10145766</v>
      </c>
    </row>
  </sheetData>
  <sheetProtection formatCells="0" formatColumns="0" formatRows="0" insertColumns="0" insertRows="0" insertHyperlinks="0" deleteColumns="0" deleteRows="0" sort="0" autoFilter="0" pivotTables="0"/>
  <sortState xmlns:xlrd2="http://schemas.microsoft.com/office/spreadsheetml/2017/richdata2" columnSort="1" ref="B11:AN51">
    <sortCondition ref="B11:AN11"/>
  </sortState>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CB0DB-24E5-44C9-9835-DB932DF0F6DE}">
  <dimension ref="B3:F109"/>
  <sheetViews>
    <sheetView topLeftCell="A80" workbookViewId="0">
      <selection activeCell="U110" sqref="U110"/>
    </sheetView>
  </sheetViews>
  <sheetFormatPr defaultRowHeight="12.5"/>
  <cols>
    <col min="2" max="2" width="22.453125" customWidth="1"/>
  </cols>
  <sheetData>
    <row r="3" spans="2:6" ht="13">
      <c r="B3" s="52" t="s">
        <v>124</v>
      </c>
      <c r="C3" s="13" t="s">
        <v>185</v>
      </c>
      <c r="D3" s="13" t="s">
        <v>186</v>
      </c>
      <c r="E3" s="13" t="s">
        <v>187</v>
      </c>
      <c r="F3" s="93" t="s">
        <v>182</v>
      </c>
    </row>
    <row r="4" spans="2:6" ht="13">
      <c r="B4" s="6">
        <v>2015</v>
      </c>
      <c r="C4" s="16">
        <v>17.838999999999999</v>
      </c>
      <c r="D4" s="16">
        <v>6.2</v>
      </c>
      <c r="E4">
        <v>24.86</v>
      </c>
      <c r="F4" s="16">
        <v>-3.496</v>
      </c>
    </row>
    <row r="5" spans="2:6" ht="13">
      <c r="B5" s="6">
        <v>2016</v>
      </c>
      <c r="C5" s="16">
        <v>25.664999999999999</v>
      </c>
      <c r="D5" s="16">
        <v>-62.603999999999999</v>
      </c>
      <c r="E5">
        <v>-38.69</v>
      </c>
      <c r="F5" s="16">
        <v>-21.106000000000002</v>
      </c>
    </row>
    <row r="6" spans="2:6" ht="13">
      <c r="B6" s="6">
        <v>2017</v>
      </c>
      <c r="C6" s="16">
        <v>36.161000000000001</v>
      </c>
      <c r="D6" s="16">
        <v>6.9989999999999997</v>
      </c>
      <c r="E6">
        <v>60.98</v>
      </c>
      <c r="F6" s="16">
        <v>-300.54899999999998</v>
      </c>
    </row>
    <row r="7" spans="2:6" ht="13">
      <c r="B7" s="6">
        <v>2018</v>
      </c>
      <c r="C7" s="16">
        <v>48.393999999999998</v>
      </c>
      <c r="D7" s="16">
        <v>4.3289999999999997</v>
      </c>
      <c r="E7">
        <v>7.45</v>
      </c>
      <c r="F7" s="16">
        <v>52.847000000000001</v>
      </c>
    </row>
    <row r="8" spans="2:6" ht="13">
      <c r="B8" s="6">
        <v>2019</v>
      </c>
      <c r="C8" s="16">
        <v>23.591000000000001</v>
      </c>
      <c r="D8" s="16">
        <v>7.81</v>
      </c>
      <c r="E8">
        <v>43.65</v>
      </c>
      <c r="F8" s="16">
        <v>150.81299999999999</v>
      </c>
    </row>
    <row r="9" spans="2:6" ht="13">
      <c r="B9" s="6">
        <v>2020</v>
      </c>
      <c r="C9" s="16">
        <v>54.826000000000001</v>
      </c>
      <c r="D9" s="16">
        <v>19.155999999999999</v>
      </c>
      <c r="E9">
        <v>53.11</v>
      </c>
      <c r="F9" s="16">
        <v>44.345999999999997</v>
      </c>
    </row>
    <row r="10" spans="2:6" ht="13">
      <c r="B10" s="6">
        <v>2021</v>
      </c>
      <c r="C10" s="16">
        <v>74.244</v>
      </c>
      <c r="D10" s="16">
        <v>14.212</v>
      </c>
      <c r="E10">
        <v>34</v>
      </c>
      <c r="F10" s="16">
        <v>55.813000000000002</v>
      </c>
    </row>
    <row r="11" spans="2:6" ht="13">
      <c r="B11" s="6">
        <v>2022</v>
      </c>
      <c r="C11" s="16">
        <v>58.598999999999997</v>
      </c>
      <c r="D11" s="16">
        <v>7.2779999999999996</v>
      </c>
      <c r="E11">
        <v>17.07</v>
      </c>
      <c r="F11" s="16">
        <v>79.114999999999995</v>
      </c>
    </row>
    <row r="12" spans="2:6" ht="13">
      <c r="B12" s="6">
        <v>2023</v>
      </c>
      <c r="C12" s="16">
        <v>114.693</v>
      </c>
      <c r="D12" s="16">
        <v>-13.132999999999999</v>
      </c>
      <c r="E12">
        <v>24.57</v>
      </c>
      <c r="F12" s="16">
        <v>278.85300000000001</v>
      </c>
    </row>
    <row r="13" spans="2:6" ht="13">
      <c r="B13" s="6">
        <v>2024</v>
      </c>
      <c r="C13" s="16">
        <v>50.654000000000003</v>
      </c>
      <c r="D13" s="16">
        <v>136.21100000000001</v>
      </c>
      <c r="E13">
        <v>133.83000000000001</v>
      </c>
      <c r="F13" s="16">
        <v>123.80200000000001</v>
      </c>
    </row>
    <row r="38" spans="2:6" ht="13">
      <c r="B38" s="11" t="s">
        <v>166</v>
      </c>
      <c r="C38" s="13" t="s">
        <v>185</v>
      </c>
      <c r="D38" s="13" t="s">
        <v>186</v>
      </c>
      <c r="E38" s="13" t="s">
        <v>187</v>
      </c>
      <c r="F38" s="93" t="s">
        <v>182</v>
      </c>
    </row>
    <row r="39" spans="2:6" ht="13">
      <c r="B39" s="6">
        <v>2015</v>
      </c>
      <c r="C39" s="16">
        <v>2.4039999999999999</v>
      </c>
      <c r="D39" s="16">
        <v>1.1100000000000001</v>
      </c>
      <c r="E39">
        <v>4.97</v>
      </c>
      <c r="F39" s="16">
        <v>0.57799999999999996</v>
      </c>
    </row>
    <row r="40" spans="2:6" ht="13">
      <c r="B40" s="6">
        <v>2016</v>
      </c>
      <c r="C40" s="16">
        <v>3.145</v>
      </c>
      <c r="D40" s="16">
        <v>1.3939999999999999</v>
      </c>
      <c r="E40">
        <v>5.08</v>
      </c>
      <c r="F40" s="16">
        <v>2.4340000000000002</v>
      </c>
    </row>
    <row r="41" spans="2:6" ht="13">
      <c r="B41" s="6">
        <v>2017</v>
      </c>
      <c r="C41" s="16">
        <v>8.718</v>
      </c>
      <c r="D41" s="16">
        <v>1.7529999999999999</v>
      </c>
      <c r="E41">
        <v>5.85</v>
      </c>
      <c r="F41" s="16">
        <v>1.8879999999999999</v>
      </c>
    </row>
    <row r="42" spans="2:6" ht="13">
      <c r="B42" s="6">
        <v>2018</v>
      </c>
      <c r="C42" s="16">
        <v>15.18</v>
      </c>
      <c r="D42" s="16">
        <v>2.0129999999999999</v>
      </c>
      <c r="E42">
        <v>4.38</v>
      </c>
      <c r="F42" s="16">
        <v>2.75</v>
      </c>
    </row>
    <row r="43" spans="2:6" ht="13">
      <c r="B43" s="6">
        <v>2019</v>
      </c>
      <c r="C43" s="16">
        <v>8.3379999999999992</v>
      </c>
      <c r="D43" s="16">
        <v>2.1070000000000002</v>
      </c>
      <c r="E43">
        <v>5.21</v>
      </c>
      <c r="F43" s="16">
        <v>7.64</v>
      </c>
    </row>
    <row r="44" spans="2:6" ht="13">
      <c r="B44" s="6">
        <v>2020</v>
      </c>
      <c r="C44" s="16">
        <v>14.04</v>
      </c>
      <c r="D44" s="16">
        <v>2.4009999999999998</v>
      </c>
      <c r="E44">
        <v>5.92</v>
      </c>
      <c r="F44" s="16">
        <v>11.31</v>
      </c>
    </row>
    <row r="45" spans="2:6" ht="13">
      <c r="B45" s="6">
        <v>2021</v>
      </c>
      <c r="C45" s="16">
        <v>19.288</v>
      </c>
      <c r="D45" s="16">
        <v>3.0059999999999998</v>
      </c>
      <c r="E45">
        <v>7.97</v>
      </c>
      <c r="F45" s="16">
        <v>10.739000000000001</v>
      </c>
    </row>
    <row r="46" spans="2:6" ht="13">
      <c r="B46" s="6">
        <v>2022</v>
      </c>
      <c r="C46" s="16">
        <v>21.233000000000001</v>
      </c>
      <c r="D46" s="16">
        <v>2.0550000000000002</v>
      </c>
      <c r="E46">
        <v>5.77</v>
      </c>
      <c r="F46" s="16">
        <v>4.4249999999999998</v>
      </c>
    </row>
    <row r="47" spans="2:6" ht="13">
      <c r="B47" s="6">
        <v>2023</v>
      </c>
      <c r="C47" s="16">
        <v>18.573</v>
      </c>
      <c r="D47" s="16">
        <v>4.93</v>
      </c>
      <c r="E47">
        <v>9.66</v>
      </c>
      <c r="F47" s="16">
        <v>10.5</v>
      </c>
    </row>
    <row r="48" spans="2:6" ht="13">
      <c r="B48" s="6">
        <v>2024</v>
      </c>
      <c r="C48" s="16">
        <v>24.744</v>
      </c>
      <c r="D48" s="16">
        <v>4.22</v>
      </c>
      <c r="E48">
        <v>15.3</v>
      </c>
      <c r="F48" s="16">
        <v>7.8789999999999996</v>
      </c>
    </row>
    <row r="73" spans="2:6" ht="13">
      <c r="B73" s="11" t="s">
        <v>151</v>
      </c>
      <c r="C73" s="13" t="s">
        <v>185</v>
      </c>
      <c r="D73" s="13" t="s">
        <v>186</v>
      </c>
      <c r="E73" s="13" t="s">
        <v>187</v>
      </c>
      <c r="F73" s="93" t="s">
        <v>182</v>
      </c>
    </row>
    <row r="74" spans="2:6" ht="13">
      <c r="B74" s="6">
        <v>2015</v>
      </c>
      <c r="C74" s="16">
        <v>2.548</v>
      </c>
      <c r="D74" s="16">
        <v>1.4610000000000001</v>
      </c>
      <c r="E74">
        <v>7.19</v>
      </c>
      <c r="F74" s="16">
        <v>-5.6</v>
      </c>
    </row>
    <row r="75" spans="2:6" ht="13">
      <c r="B75" s="6">
        <v>2016</v>
      </c>
      <c r="C75" s="16">
        <v>3.5259999999999998</v>
      </c>
      <c r="D75" s="16">
        <v>1.43</v>
      </c>
      <c r="E75">
        <v>3.56</v>
      </c>
      <c r="F75" s="16">
        <v>25.265999999999998</v>
      </c>
    </row>
    <row r="76" spans="2:6" ht="13">
      <c r="B76" s="6">
        <v>2017</v>
      </c>
      <c r="C76" s="16">
        <v>10.455</v>
      </c>
      <c r="D76" s="16">
        <v>1.913</v>
      </c>
      <c r="E76">
        <v>5.09</v>
      </c>
      <c r="F76" s="16">
        <v>16.640999999999998</v>
      </c>
    </row>
    <row r="77" spans="2:6" ht="13">
      <c r="B77" s="6">
        <v>2018</v>
      </c>
      <c r="C77" s="16">
        <v>19.736999999999998</v>
      </c>
      <c r="D77" s="16">
        <v>1.895</v>
      </c>
      <c r="E77">
        <v>3.42</v>
      </c>
      <c r="F77" s="16">
        <v>14.067</v>
      </c>
    </row>
    <row r="78" spans="2:6" ht="13">
      <c r="B78" s="6">
        <v>2019</v>
      </c>
      <c r="C78" s="16">
        <v>10.457000000000001</v>
      </c>
      <c r="D78" s="16">
        <v>1.3740000000000001</v>
      </c>
      <c r="E78">
        <v>4.72</v>
      </c>
      <c r="F78" s="16">
        <v>18.190999999999999</v>
      </c>
    </row>
    <row r="79" spans="2:6" ht="13">
      <c r="B79" s="6">
        <v>2020</v>
      </c>
      <c r="C79" s="16">
        <v>12.561</v>
      </c>
      <c r="D79" s="16">
        <v>1.32</v>
      </c>
      <c r="E79">
        <v>5.92</v>
      </c>
      <c r="F79" s="16">
        <v>18.917000000000002</v>
      </c>
    </row>
    <row r="80" spans="2:6" ht="13">
      <c r="B80" s="6">
        <v>2021</v>
      </c>
      <c r="C80" s="16">
        <v>19.039000000000001</v>
      </c>
      <c r="D80" s="16">
        <v>1.8959999999999999</v>
      </c>
      <c r="E80">
        <v>8.77</v>
      </c>
      <c r="F80" s="16">
        <v>23.54</v>
      </c>
    </row>
    <row r="81" spans="2:6" ht="13">
      <c r="B81" s="6">
        <v>2022</v>
      </c>
      <c r="C81" s="16">
        <v>21.474</v>
      </c>
      <c r="D81" s="16">
        <v>1.2669999999999999</v>
      </c>
      <c r="E81">
        <v>8.43</v>
      </c>
      <c r="F81" s="16">
        <v>1.907</v>
      </c>
    </row>
    <row r="82" spans="2:6" ht="13">
      <c r="B82" s="6">
        <v>2023</v>
      </c>
      <c r="C82" s="16">
        <v>22.667999999999999</v>
      </c>
      <c r="D82" s="16">
        <v>1.736</v>
      </c>
      <c r="E82">
        <v>14.43</v>
      </c>
      <c r="F82" s="16">
        <v>4.2610000000000001</v>
      </c>
    </row>
    <row r="83" spans="2:6" ht="13">
      <c r="B83" s="6">
        <v>2024</v>
      </c>
      <c r="C83" s="16">
        <v>35.075000000000003</v>
      </c>
      <c r="D83" s="16">
        <v>2.3479999999999999</v>
      </c>
      <c r="E83">
        <v>11.66</v>
      </c>
      <c r="F83" s="16">
        <v>3.5289999999999999</v>
      </c>
    </row>
    <row r="99" spans="2:6" ht="13">
      <c r="B99" s="11" t="s">
        <v>179</v>
      </c>
      <c r="C99" s="13" t="s">
        <v>185</v>
      </c>
      <c r="D99" s="13" t="s">
        <v>186</v>
      </c>
      <c r="E99" s="13" t="s">
        <v>187</v>
      </c>
      <c r="F99" s="93" t="s">
        <v>182</v>
      </c>
    </row>
    <row r="100" spans="2:6" ht="13">
      <c r="B100" s="6">
        <v>2015</v>
      </c>
      <c r="C100" s="16">
        <v>7.8664536924583741</v>
      </c>
      <c r="D100" s="16">
        <v>3.5843775958319659</v>
      </c>
      <c r="E100">
        <v>13.87</v>
      </c>
      <c r="F100" s="16">
        <v>-11.784806141065831</v>
      </c>
    </row>
    <row r="101" spans="2:6" ht="13">
      <c r="B101" s="6">
        <v>2016</v>
      </c>
      <c r="C101" s="16">
        <v>12.392117527862208</v>
      </c>
      <c r="D101" s="16">
        <v>7.2122843784810122</v>
      </c>
      <c r="E101">
        <v>30.76</v>
      </c>
      <c r="F101" s="16">
        <v>-62.833477876470589</v>
      </c>
    </row>
    <row r="102" spans="2:6" ht="13">
      <c r="B102" s="6">
        <v>2017</v>
      </c>
      <c r="C102" s="16">
        <v>26.165595348837208</v>
      </c>
      <c r="D102" s="16">
        <v>4.2776704307294358</v>
      </c>
      <c r="E102">
        <v>15.83</v>
      </c>
      <c r="F102" s="16">
        <v>39.718155447058827</v>
      </c>
    </row>
    <row r="103" spans="2:6" ht="13">
      <c r="B103" s="6">
        <v>2018</v>
      </c>
      <c r="C103" s="16">
        <v>41.189230324074074</v>
      </c>
      <c r="D103" s="16">
        <v>3.0420845537518035</v>
      </c>
      <c r="E103">
        <v>11.76</v>
      </c>
      <c r="F103" s="16">
        <v>28.923160886914378</v>
      </c>
    </row>
    <row r="104" spans="2:6" ht="13">
      <c r="B104" s="6">
        <v>2019</v>
      </c>
      <c r="C104" s="16">
        <v>21.882708728652752</v>
      </c>
      <c r="D104" s="16">
        <v>3.7587909651218347</v>
      </c>
      <c r="E104">
        <v>15.36</v>
      </c>
      <c r="F104" s="16">
        <v>69.902374645027621</v>
      </c>
    </row>
    <row r="105" spans="2:6" ht="13">
      <c r="B105" s="6">
        <v>2020</v>
      </c>
      <c r="C105" s="16">
        <v>42.594404936820453</v>
      </c>
      <c r="D105" s="16">
        <v>5.7322164576098062</v>
      </c>
      <c r="E105">
        <v>15.72</v>
      </c>
      <c r="F105" s="16">
        <v>64.641258468173703</v>
      </c>
    </row>
    <row r="106" spans="2:6" ht="13">
      <c r="B106" s="6">
        <v>2021</v>
      </c>
      <c r="C106" s="16">
        <v>55.818346512036548</v>
      </c>
      <c r="D106" s="16">
        <v>6.4765654366108123</v>
      </c>
      <c r="E106">
        <v>16.77</v>
      </c>
      <c r="F106" s="16">
        <v>41.594724806807285</v>
      </c>
    </row>
    <row r="107" spans="2:6" ht="13">
      <c r="B107" s="6">
        <v>2022</v>
      </c>
      <c r="C107" s="16">
        <v>49.50540040525064</v>
      </c>
      <c r="D107" s="16">
        <v>3.6378107902251187</v>
      </c>
      <c r="E107">
        <v>11.41</v>
      </c>
      <c r="F107" s="16">
        <v>18.284121956200433</v>
      </c>
    </row>
    <row r="108" spans="2:6" ht="13">
      <c r="B108" s="6">
        <v>2023</v>
      </c>
      <c r="C108" s="16">
        <v>83.437113746450649</v>
      </c>
      <c r="D108" s="16">
        <v>32.53392060450161</v>
      </c>
      <c r="E108">
        <v>18.05</v>
      </c>
      <c r="F108" s="16">
        <v>56.511570593517405</v>
      </c>
    </row>
    <row r="109" spans="2:6" ht="13">
      <c r="B109" s="6">
        <v>2024</v>
      </c>
      <c r="C109" s="16">
        <v>41.938838771323383</v>
      </c>
      <c r="D109" s="16">
        <v>11.688743655417406</v>
      </c>
      <c r="E109">
        <v>35.89</v>
      </c>
      <c r="F109" s="16">
        <v>37.845256406350408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20B0-F940-4321-93E6-0E8602FF875F}">
  <dimension ref="A2:I29"/>
  <sheetViews>
    <sheetView workbookViewId="0">
      <selection activeCell="F19" sqref="F19"/>
    </sheetView>
  </sheetViews>
  <sheetFormatPr defaultRowHeight="13"/>
  <cols>
    <col min="1" max="1" width="7.453125" style="64" customWidth="1"/>
    <col min="2" max="2" width="11.1796875" style="64" customWidth="1"/>
    <col min="3" max="3" width="10.54296875" style="64" customWidth="1"/>
    <col min="4" max="4" width="11.1796875" style="64" customWidth="1"/>
    <col min="5" max="5" width="9.81640625" style="65" customWidth="1"/>
    <col min="6" max="6" width="13.1796875" style="65" customWidth="1"/>
    <col min="7" max="7" width="44.08984375" style="65" customWidth="1"/>
    <col min="8" max="8" width="11.1796875" customWidth="1"/>
    <col min="9" max="9" width="39.08984375" customWidth="1"/>
  </cols>
  <sheetData>
    <row r="2" spans="1:9" ht="13.5" customHeight="1">
      <c r="A2" s="92" t="s">
        <v>180</v>
      </c>
      <c r="B2" s="92"/>
      <c r="C2" s="92"/>
      <c r="D2" s="92"/>
      <c r="E2" s="92"/>
      <c r="F2" s="92"/>
      <c r="G2" s="92"/>
      <c r="H2" s="92"/>
      <c r="I2" s="92"/>
    </row>
    <row r="3" spans="1:9" s="29" customFormat="1" ht="74" customHeight="1">
      <c r="A3" s="66" t="s">
        <v>125</v>
      </c>
      <c r="B3" s="66" t="s">
        <v>121</v>
      </c>
      <c r="C3" s="75" t="s">
        <v>173</v>
      </c>
      <c r="D3" s="75" t="s">
        <v>174</v>
      </c>
      <c r="E3" s="66" t="s">
        <v>175</v>
      </c>
      <c r="F3" s="75" t="s">
        <v>177</v>
      </c>
      <c r="G3" s="75" t="s">
        <v>176</v>
      </c>
      <c r="H3" s="75" t="s">
        <v>178</v>
      </c>
      <c r="I3" s="75" t="s">
        <v>184</v>
      </c>
    </row>
    <row r="4" spans="1:9">
      <c r="A4" s="68">
        <v>2015</v>
      </c>
      <c r="B4" s="69">
        <v>22520</v>
      </c>
      <c r="C4" s="67">
        <v>0.54249999999999998</v>
      </c>
      <c r="D4" s="67">
        <f t="shared" ref="D4:D13" si="0">B4*C4</f>
        <v>12217.1</v>
      </c>
      <c r="E4" s="70">
        <v>1384.3420000000001</v>
      </c>
      <c r="F4" s="71">
        <v>496.654</v>
      </c>
      <c r="G4" s="72">
        <f>D4+E4-F4</f>
        <v>13104.788</v>
      </c>
      <c r="H4" s="73">
        <v>1007</v>
      </c>
      <c r="I4" s="74">
        <f>G4/H4</f>
        <v>13.013692154915592</v>
      </c>
    </row>
    <row r="5" spans="1:9">
      <c r="A5" s="68">
        <v>2016</v>
      </c>
      <c r="B5" s="69">
        <v>22760</v>
      </c>
      <c r="C5" s="67">
        <v>1.1850000000000001</v>
      </c>
      <c r="D5" s="67">
        <f t="shared" si="0"/>
        <v>26970.600000000002</v>
      </c>
      <c r="E5" s="70">
        <v>0</v>
      </c>
      <c r="F5" s="71">
        <v>596</v>
      </c>
      <c r="G5" s="72">
        <f t="shared" ref="G5:G13" si="1">D5+E5-F5</f>
        <v>26374.600000000002</v>
      </c>
      <c r="H5" s="73">
        <v>973</v>
      </c>
      <c r="I5" s="74">
        <f t="shared" ref="I5:I13" si="2">G5/H5</f>
        <v>27.106474820143887</v>
      </c>
    </row>
    <row r="6" spans="1:9">
      <c r="A6" s="68">
        <v>2017</v>
      </c>
      <c r="B6" s="69">
        <v>25960</v>
      </c>
      <c r="C6" s="67">
        <v>3.6025</v>
      </c>
      <c r="D6" s="67">
        <f t="shared" si="0"/>
        <v>93520.9</v>
      </c>
      <c r="E6" s="70">
        <v>1983</v>
      </c>
      <c r="F6" s="71">
        <v>1766</v>
      </c>
      <c r="G6" s="72">
        <f t="shared" si="1"/>
        <v>93737.9</v>
      </c>
      <c r="H6" s="73">
        <v>2121</v>
      </c>
      <c r="I6" s="74">
        <f t="shared" si="2"/>
        <v>44.195143800094293</v>
      </c>
    </row>
    <row r="7" spans="1:9">
      <c r="A7" s="68">
        <v>2018</v>
      </c>
      <c r="B7" s="69">
        <v>25280</v>
      </c>
      <c r="C7" s="67">
        <v>5.7374999999999998</v>
      </c>
      <c r="D7" s="67">
        <f t="shared" si="0"/>
        <v>145044</v>
      </c>
      <c r="E7" s="70">
        <v>1985</v>
      </c>
      <c r="F7" s="71">
        <v>4002</v>
      </c>
      <c r="G7" s="72">
        <f t="shared" si="1"/>
        <v>143027</v>
      </c>
      <c r="H7" s="73">
        <v>3409</v>
      </c>
      <c r="I7" s="74">
        <f t="shared" si="2"/>
        <v>41.955705485479612</v>
      </c>
    </row>
    <row r="8" spans="1:9">
      <c r="A8" s="68">
        <v>2019</v>
      </c>
      <c r="B8" s="69">
        <v>25000</v>
      </c>
      <c r="C8" s="67">
        <v>4.3100000000000005</v>
      </c>
      <c r="D8" s="67">
        <f t="shared" si="0"/>
        <v>107750.00000000001</v>
      </c>
      <c r="E8" s="70">
        <v>1988</v>
      </c>
      <c r="F8" s="71">
        <v>782</v>
      </c>
      <c r="G8" s="72">
        <f t="shared" si="1"/>
        <v>108956.00000000001</v>
      </c>
      <c r="H8" s="73">
        <v>4066</v>
      </c>
      <c r="I8" s="74">
        <f t="shared" si="2"/>
        <v>26.796851942941469</v>
      </c>
    </row>
    <row r="9" spans="1:9">
      <c r="A9" s="68">
        <v>2020</v>
      </c>
      <c r="B9" s="69">
        <v>24720</v>
      </c>
      <c r="C9" s="67">
        <v>9.0625</v>
      </c>
      <c r="D9" s="67">
        <f t="shared" si="0"/>
        <v>224025</v>
      </c>
      <c r="E9" s="70">
        <v>1991</v>
      </c>
      <c r="F9" s="71">
        <v>10896</v>
      </c>
      <c r="G9" s="72">
        <f t="shared" si="1"/>
        <v>215120</v>
      </c>
      <c r="H9" s="73">
        <v>3227</v>
      </c>
      <c r="I9" s="74">
        <f t="shared" si="2"/>
        <v>66.662534862101026</v>
      </c>
    </row>
    <row r="10" spans="1:9">
      <c r="A10" s="68">
        <v>2021</v>
      </c>
      <c r="B10" s="69">
        <v>25100</v>
      </c>
      <c r="C10" s="67">
        <v>18.23</v>
      </c>
      <c r="D10" s="67">
        <f t="shared" si="0"/>
        <v>457573</v>
      </c>
      <c r="E10" s="70">
        <v>6963</v>
      </c>
      <c r="F10" s="71">
        <v>847</v>
      </c>
      <c r="G10" s="72">
        <f t="shared" si="1"/>
        <v>463689</v>
      </c>
      <c r="H10" s="73">
        <v>5630</v>
      </c>
      <c r="I10" s="74">
        <f t="shared" si="2"/>
        <v>82.360390763765537</v>
      </c>
    </row>
    <row r="11" spans="1:9">
      <c r="A11" s="68">
        <v>2022</v>
      </c>
      <c r="B11" s="69">
        <v>25350</v>
      </c>
      <c r="C11" s="67">
        <v>18.647500000000001</v>
      </c>
      <c r="D11" s="67">
        <f t="shared" si="0"/>
        <v>472714.125</v>
      </c>
      <c r="E11" s="70">
        <v>10946</v>
      </c>
      <c r="F11" s="71">
        <v>1990</v>
      </c>
      <c r="G11" s="72">
        <f t="shared" si="1"/>
        <v>481670.125</v>
      </c>
      <c r="H11" s="73">
        <v>11215</v>
      </c>
      <c r="I11" s="74">
        <f t="shared" si="2"/>
        <v>42.948740526081139</v>
      </c>
    </row>
    <row r="12" spans="1:9">
      <c r="A12" s="68">
        <v>2023</v>
      </c>
      <c r="B12" s="69">
        <v>25070</v>
      </c>
      <c r="C12" s="67">
        <v>33.682500000000005</v>
      </c>
      <c r="D12" s="67">
        <f t="shared" si="0"/>
        <v>844420.27500000014</v>
      </c>
      <c r="E12" s="70">
        <v>10953</v>
      </c>
      <c r="F12" s="71">
        <v>3389</v>
      </c>
      <c r="G12" s="72">
        <f t="shared" si="1"/>
        <v>851984.27500000014</v>
      </c>
      <c r="H12" s="73">
        <v>5768</v>
      </c>
      <c r="I12" s="74">
        <f t="shared" si="2"/>
        <v>147.70878554091541</v>
      </c>
    </row>
    <row r="13" spans="1:9">
      <c r="A13" s="68">
        <v>2024</v>
      </c>
      <c r="B13" s="69">
        <v>24940</v>
      </c>
      <c r="C13" s="67">
        <v>99.41</v>
      </c>
      <c r="D13" s="67">
        <f t="shared" si="0"/>
        <v>2479285.4</v>
      </c>
      <c r="E13" s="70">
        <v>1250</v>
      </c>
      <c r="F13" s="71">
        <v>7280</v>
      </c>
      <c r="G13" s="72">
        <f t="shared" si="1"/>
        <v>2473255.4</v>
      </c>
      <c r="H13" s="73">
        <v>34480</v>
      </c>
      <c r="I13" s="74">
        <f t="shared" si="2"/>
        <v>71.730145011600925</v>
      </c>
    </row>
    <row r="17" spans="2:3">
      <c r="B17" s="90"/>
      <c r="C17" s="90"/>
    </row>
    <row r="18" spans="2:3" ht="13.5" thickBot="1">
      <c r="B18" s="91"/>
      <c r="C18" s="91"/>
    </row>
    <row r="19" spans="2:3" ht="13.5" thickBot="1">
      <c r="B19" s="62"/>
      <c r="C19" s="62"/>
    </row>
    <row r="20" spans="2:3">
      <c r="B20" s="61"/>
      <c r="C20" s="63"/>
    </row>
    <row r="21" spans="2:3" ht="13.5" thickBot="1">
      <c r="B21" s="61"/>
      <c r="C21" s="63"/>
    </row>
    <row r="22" spans="2:3" ht="13.5" thickBot="1">
      <c r="B22" s="61"/>
      <c r="C22" s="63"/>
    </row>
    <row r="23" spans="2:3" ht="13.5" thickBot="1">
      <c r="B23" s="61"/>
      <c r="C23" s="63"/>
    </row>
    <row r="24" spans="2:3" ht="13.5" thickBot="1">
      <c r="B24" s="61"/>
      <c r="C24" s="63"/>
    </row>
    <row r="25" spans="2:3" ht="13.5" thickBot="1">
      <c r="B25" s="61"/>
      <c r="C25" s="63"/>
    </row>
    <row r="26" spans="2:3" ht="13.5" thickBot="1">
      <c r="B26" s="61"/>
      <c r="C26" s="63"/>
    </row>
    <row r="27" spans="2:3" ht="13.5" thickBot="1">
      <c r="B27" s="61"/>
      <c r="C27" s="63"/>
    </row>
    <row r="28" spans="2:3" ht="13.5" thickBot="1">
      <c r="B28" s="61"/>
      <c r="C28" s="63"/>
    </row>
    <row r="29" spans="2:3">
      <c r="B29" s="61"/>
      <c r="C29" s="63"/>
    </row>
  </sheetData>
  <sortState xmlns:xlrd2="http://schemas.microsoft.com/office/spreadsheetml/2017/richdata2" ref="B20:C29">
    <sortCondition ref="B20:B29" customList="Year"/>
  </sortState>
  <mergeCells count="3">
    <mergeCell ref="B17:C17"/>
    <mergeCell ref="B18:C18"/>
    <mergeCell ref="A2:I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2253-1896-4D1D-A7EE-0DD347453767}">
  <dimension ref="A3:I13"/>
  <sheetViews>
    <sheetView workbookViewId="0">
      <selection activeCell="F18" sqref="F18"/>
    </sheetView>
  </sheetViews>
  <sheetFormatPr defaultRowHeight="12.5"/>
  <cols>
    <col min="1" max="1" width="4.453125" bestFit="1" customWidth="1"/>
    <col min="2" max="2" width="14.36328125" customWidth="1"/>
    <col min="3" max="3" width="11.7265625" customWidth="1"/>
    <col min="4" max="4" width="11.90625" bestFit="1" customWidth="1"/>
    <col min="5" max="5" width="14.36328125" customWidth="1"/>
    <col min="6" max="6" width="14.453125" customWidth="1"/>
    <col min="7" max="7" width="30" customWidth="1"/>
    <col min="8" max="8" width="12.6328125" bestFit="1" customWidth="1"/>
    <col min="9" max="9" width="25.54296875" customWidth="1"/>
    <col min="10" max="10" width="19.453125" bestFit="1" customWidth="1"/>
  </cols>
  <sheetData>
    <row r="3" spans="1:9" ht="37" customHeight="1">
      <c r="A3" s="78" t="s">
        <v>125</v>
      </c>
      <c r="B3" s="78" t="s">
        <v>181</v>
      </c>
      <c r="C3" s="75" t="s">
        <v>173</v>
      </c>
      <c r="D3" s="75" t="s">
        <v>174</v>
      </c>
      <c r="E3" s="66" t="s">
        <v>175</v>
      </c>
      <c r="F3" s="75" t="s">
        <v>177</v>
      </c>
      <c r="G3" s="75" t="s">
        <v>176</v>
      </c>
      <c r="H3" s="75" t="s">
        <v>178</v>
      </c>
      <c r="I3" s="75" t="s">
        <v>184</v>
      </c>
    </row>
    <row r="4" spans="1:9" ht="13">
      <c r="A4" s="68">
        <v>2015</v>
      </c>
      <c r="B4" s="68">
        <v>783</v>
      </c>
      <c r="C4" s="76">
        <v>2.4233333333333333</v>
      </c>
      <c r="D4" s="74">
        <f>B4*C4</f>
        <v>1897.47</v>
      </c>
      <c r="E4" s="74">
        <v>0</v>
      </c>
      <c r="F4" s="74">
        <v>785</v>
      </c>
      <c r="G4" s="77">
        <f>D4+E4-F4</f>
        <v>1112.47</v>
      </c>
      <c r="H4" s="77">
        <v>-303</v>
      </c>
      <c r="I4" s="73">
        <f>G4/H4</f>
        <v>-3.6715181518151816</v>
      </c>
    </row>
    <row r="5" spans="1:9" ht="13">
      <c r="A5" s="68">
        <v>2016</v>
      </c>
      <c r="B5" s="68">
        <v>835</v>
      </c>
      <c r="C5" s="76">
        <v>6.5600000000000005</v>
      </c>
      <c r="D5" s="74">
        <f t="shared" ref="D5:D13" si="0">B5*C5</f>
        <v>5477.6</v>
      </c>
      <c r="E5" s="74">
        <v>1768</v>
      </c>
      <c r="F5" s="74">
        <v>1264</v>
      </c>
      <c r="G5" s="77">
        <f t="shared" ref="G5:G13" si="1">D5+E5-F5</f>
        <v>5981.6</v>
      </c>
      <c r="H5" s="77">
        <v>-219</v>
      </c>
      <c r="I5" s="73">
        <f t="shared" ref="I5:I13" si="2">G5/H5</f>
        <v>-27.313242009132424</v>
      </c>
    </row>
    <row r="6" spans="1:9" ht="13">
      <c r="A6" s="68">
        <v>2017</v>
      </c>
      <c r="B6" s="68">
        <v>952</v>
      </c>
      <c r="C6" s="76">
        <v>12.515000000000001</v>
      </c>
      <c r="D6" s="74">
        <f t="shared" si="0"/>
        <v>11914.28</v>
      </c>
      <c r="E6" s="74">
        <v>1699</v>
      </c>
      <c r="F6" s="74">
        <v>1185</v>
      </c>
      <c r="G6" s="77">
        <f t="shared" si="1"/>
        <v>12428.28</v>
      </c>
      <c r="H6" s="77">
        <v>307</v>
      </c>
      <c r="I6" s="73">
        <f t="shared" si="2"/>
        <v>40.482996742671013</v>
      </c>
    </row>
    <row r="7" spans="1:9" ht="13">
      <c r="A7" s="68">
        <v>2018</v>
      </c>
      <c r="B7" s="69">
        <v>1064</v>
      </c>
      <c r="C7" s="76">
        <v>18.5975</v>
      </c>
      <c r="D7" s="74">
        <f t="shared" si="0"/>
        <v>19787.740000000002</v>
      </c>
      <c r="E7" s="74">
        <v>1528</v>
      </c>
      <c r="F7" s="74">
        <v>1078</v>
      </c>
      <c r="G7" s="77">
        <f t="shared" si="1"/>
        <v>20237.740000000002</v>
      </c>
      <c r="H7" s="77">
        <v>659</v>
      </c>
      <c r="I7" s="73">
        <f t="shared" si="2"/>
        <v>30.709772382397574</v>
      </c>
    </row>
    <row r="8" spans="1:9" ht="13">
      <c r="A8" s="68">
        <v>2019</v>
      </c>
      <c r="B8" s="69">
        <v>1120</v>
      </c>
      <c r="C8" s="76">
        <v>32.685000000000002</v>
      </c>
      <c r="D8" s="74">
        <f t="shared" si="0"/>
        <v>36607.200000000004</v>
      </c>
      <c r="E8" s="74">
        <v>563</v>
      </c>
      <c r="F8" s="74">
        <v>1466</v>
      </c>
      <c r="G8" s="77">
        <f t="shared" si="1"/>
        <v>35704.200000000004</v>
      </c>
      <c r="H8" s="77">
        <v>919</v>
      </c>
      <c r="I8" s="73">
        <f t="shared" si="2"/>
        <v>38.851142546245924</v>
      </c>
    </row>
    <row r="9" spans="1:9" ht="13">
      <c r="A9" s="68">
        <v>2020</v>
      </c>
      <c r="B9" s="69">
        <v>1207</v>
      </c>
      <c r="C9" s="76">
        <v>67.947499999999991</v>
      </c>
      <c r="D9" s="74">
        <f t="shared" si="0"/>
        <v>82012.632499999992</v>
      </c>
      <c r="E9" s="74">
        <v>338</v>
      </c>
      <c r="F9" s="74">
        <v>1595</v>
      </c>
      <c r="G9" s="77">
        <f t="shared" si="1"/>
        <v>80755.632499999992</v>
      </c>
      <c r="H9" s="77">
        <v>1737</v>
      </c>
      <c r="I9" s="73">
        <f t="shared" si="2"/>
        <v>46.491440702360386</v>
      </c>
    </row>
    <row r="10" spans="1:9" ht="13">
      <c r="A10" s="68">
        <v>2021</v>
      </c>
      <c r="B10" s="69">
        <v>1229</v>
      </c>
      <c r="C10" s="76">
        <v>104.8075</v>
      </c>
      <c r="D10" s="74">
        <f t="shared" si="0"/>
        <v>128808.41750000001</v>
      </c>
      <c r="E10" s="74">
        <v>313</v>
      </c>
      <c r="F10" s="74">
        <v>2535</v>
      </c>
      <c r="G10" s="77">
        <f t="shared" si="1"/>
        <v>126586.41750000001</v>
      </c>
      <c r="H10" s="77">
        <v>4111</v>
      </c>
      <c r="I10" s="73">
        <f t="shared" si="2"/>
        <v>30.792122962782781</v>
      </c>
    </row>
    <row r="11" spans="1:9" ht="13">
      <c r="A11" s="68">
        <v>2022</v>
      </c>
      <c r="B11" s="69">
        <v>1571</v>
      </c>
      <c r="C11" s="76">
        <v>78.484999999999999</v>
      </c>
      <c r="D11" s="74">
        <f t="shared" si="0"/>
        <v>123299.935</v>
      </c>
      <c r="E11" s="74">
        <v>2501</v>
      </c>
      <c r="F11" s="74">
        <v>4835</v>
      </c>
      <c r="G11" s="77">
        <f t="shared" si="1"/>
        <v>120965.935</v>
      </c>
      <c r="H11" s="77">
        <v>5715</v>
      </c>
      <c r="I11" s="73">
        <f t="shared" si="2"/>
        <v>21.166392825896761</v>
      </c>
    </row>
    <row r="12" spans="1:9" ht="13">
      <c r="A12" s="68">
        <v>2023</v>
      </c>
      <c r="B12" s="69">
        <v>1625</v>
      </c>
      <c r="C12" s="76">
        <v>115.53749999999999</v>
      </c>
      <c r="D12" s="74">
        <f t="shared" si="0"/>
        <v>187748.4375</v>
      </c>
      <c r="E12" s="74">
        <v>0</v>
      </c>
      <c r="F12" s="74">
        <v>3933</v>
      </c>
      <c r="G12" s="77">
        <f t="shared" si="1"/>
        <v>183815.4375</v>
      </c>
      <c r="H12" s="77">
        <v>3955</v>
      </c>
      <c r="I12" s="73">
        <f t="shared" si="2"/>
        <v>46.476722503160559</v>
      </c>
    </row>
    <row r="13" spans="1:9" ht="13">
      <c r="A13" s="68">
        <v>2024</v>
      </c>
      <c r="B13" s="69">
        <v>1637</v>
      </c>
      <c r="C13" s="76">
        <v>156.89250000000001</v>
      </c>
      <c r="D13" s="74">
        <f t="shared" si="0"/>
        <v>256833.02250000002</v>
      </c>
      <c r="E13" s="74">
        <v>0</v>
      </c>
      <c r="F13" s="74">
        <v>3787</v>
      </c>
      <c r="G13" s="77">
        <f t="shared" si="1"/>
        <v>253046.02250000002</v>
      </c>
      <c r="H13" s="77">
        <v>5077</v>
      </c>
      <c r="I13" s="73">
        <f t="shared" si="2"/>
        <v>49.841643194800085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81B15-569D-E848-9F5C-06EF5B44ADD5}">
  <dimension ref="A4:AQ96"/>
  <sheetViews>
    <sheetView topLeftCell="A25" workbookViewId="0">
      <selection activeCell="A35" sqref="A35"/>
    </sheetView>
  </sheetViews>
  <sheetFormatPr defaultColWidth="8.81640625" defaultRowHeight="12.5"/>
  <cols>
    <col min="1" max="1" width="32.7265625" customWidth="1"/>
    <col min="2" max="2" width="12.81640625" customWidth="1"/>
    <col min="3" max="3" width="15" customWidth="1"/>
    <col min="4" max="191" width="12" customWidth="1"/>
  </cols>
  <sheetData>
    <row r="4" spans="1:19">
      <c r="A4" s="1" t="s">
        <v>0</v>
      </c>
    </row>
    <row r="5" spans="1:19" ht="20">
      <c r="A5" s="2" t="s">
        <v>1</v>
      </c>
    </row>
    <row r="7" spans="1:19" ht="25">
      <c r="A7" s="3" t="s">
        <v>2</v>
      </c>
    </row>
    <row r="10" spans="1:19" ht="26">
      <c r="A10" s="4" t="s">
        <v>96</v>
      </c>
    </row>
    <row r="11" spans="1:19" ht="17.149999999999999" customHeight="1">
      <c r="A11" s="5" t="s">
        <v>4</v>
      </c>
      <c r="B11" s="6">
        <v>2015</v>
      </c>
      <c r="C11" s="6">
        <v>2016</v>
      </c>
      <c r="D11" s="6">
        <v>2017</v>
      </c>
      <c r="E11" s="6">
        <v>2018</v>
      </c>
      <c r="F11" s="6">
        <v>2019</v>
      </c>
      <c r="G11" s="6">
        <v>2020</v>
      </c>
      <c r="H11" s="6">
        <v>2021</v>
      </c>
      <c r="I11" s="6">
        <v>2022</v>
      </c>
      <c r="J11" s="6">
        <v>2023</v>
      </c>
      <c r="K11" s="6">
        <v>2024</v>
      </c>
      <c r="L11" s="5">
        <v>2025</v>
      </c>
      <c r="M11" s="6">
        <v>2026</v>
      </c>
      <c r="N11" s="6">
        <v>2027</v>
      </c>
      <c r="O11" s="6">
        <v>2028</v>
      </c>
      <c r="P11" s="6">
        <v>2029</v>
      </c>
      <c r="Q11" s="6">
        <v>2030</v>
      </c>
      <c r="R11" s="6">
        <v>2031</v>
      </c>
      <c r="S11" s="6">
        <v>2032</v>
      </c>
    </row>
    <row r="12" spans="1:19" ht="13">
      <c r="A12" s="5"/>
      <c r="B12" s="6"/>
      <c r="C12" s="6"/>
      <c r="D12" s="6"/>
      <c r="E12" s="6"/>
      <c r="F12" s="6"/>
      <c r="G12" s="6"/>
      <c r="H12" s="6"/>
      <c r="I12" s="6"/>
      <c r="J12" s="6"/>
      <c r="K12" s="6"/>
      <c r="L12" s="5"/>
    </row>
    <row r="13" spans="1:19" ht="13">
      <c r="A13" s="5" t="s">
        <v>97</v>
      </c>
      <c r="B13" s="6"/>
      <c r="C13" s="17">
        <f>(C20-B20)/B20</f>
        <v>7.0168217200145169E-2</v>
      </c>
      <c r="D13" s="17">
        <f t="shared" ref="D13:L13" si="0">(D20-C20)/C20</f>
        <v>0.37924151696606784</v>
      </c>
      <c r="E13" s="17">
        <f t="shared" si="0"/>
        <v>0.4057887120115774</v>
      </c>
      <c r="F13" s="17">
        <f t="shared" si="0"/>
        <v>0.20609429689108502</v>
      </c>
      <c r="G13" s="17">
        <f t="shared" si="0"/>
        <v>-6.8111983612154314E-2</v>
      </c>
      <c r="H13" s="17">
        <f t="shared" si="0"/>
        <v>0.52729437625938813</v>
      </c>
      <c r="I13" s="17">
        <f t="shared" si="0"/>
        <v>0.61403298350824587</v>
      </c>
      <c r="J13" s="17">
        <f t="shared" si="0"/>
        <v>2.2293230289068887E-3</v>
      </c>
      <c r="K13" s="17">
        <f t="shared" si="0"/>
        <v>1.2585452658115222</v>
      </c>
      <c r="L13" s="17">
        <f t="shared" si="0"/>
        <v>0.14070916042000325</v>
      </c>
      <c r="M13" s="17">
        <f t="shared" ref="M13" si="1">(M20-L20)/L20</f>
        <v>0.3428628692015081</v>
      </c>
      <c r="N13" s="17">
        <f t="shared" ref="N13" si="2">(N20-M20)/M20</f>
        <v>0.32310267639644857</v>
      </c>
      <c r="O13" s="17">
        <f t="shared" ref="O13" si="3">(O20-N20)/N20</f>
        <v>0.32310267639644841</v>
      </c>
      <c r="P13" s="17">
        <f t="shared" ref="P13" si="4">(P20-O20)/O20</f>
        <v>0.32310267639644835</v>
      </c>
      <c r="Q13" s="17">
        <f t="shared" ref="Q13" si="5">(Q20-P20)/P20</f>
        <v>0.32310267639644819</v>
      </c>
      <c r="R13" s="17">
        <f t="shared" ref="R13" si="6">(R20-Q20)/Q20</f>
        <v>0.32310267639644874</v>
      </c>
      <c r="S13" s="17">
        <f t="shared" ref="S13" si="7">(S20-R20)/R20</f>
        <v>0.32310267639644835</v>
      </c>
    </row>
    <row r="14" spans="1:19" ht="13">
      <c r="A14" s="5" t="s">
        <v>98</v>
      </c>
      <c r="B14" s="17">
        <f>B21/B20</f>
        <v>0.44473499665812738</v>
      </c>
      <c r="C14" s="17">
        <f t="shared" ref="C14:K14" si="8">C21/C20</f>
        <v>0.43892215568862275</v>
      </c>
      <c r="D14" s="17">
        <f t="shared" si="8"/>
        <v>0.41201157742402317</v>
      </c>
      <c r="E14" s="17">
        <f t="shared" si="8"/>
        <v>0.40065884290714432</v>
      </c>
      <c r="F14" s="17">
        <f t="shared" si="8"/>
        <v>0.38793103448275862</v>
      </c>
      <c r="G14" s="17">
        <f t="shared" si="8"/>
        <v>0.38010624656530501</v>
      </c>
      <c r="H14" s="17">
        <f t="shared" si="8"/>
        <v>0.37655172413793103</v>
      </c>
      <c r="I14" s="17">
        <f t="shared" si="8"/>
        <v>0.35070966783086871</v>
      </c>
      <c r="J14" s="17">
        <f t="shared" si="8"/>
        <v>0.43071105509008673</v>
      </c>
      <c r="K14" s="17">
        <f t="shared" si="8"/>
        <v>0.27282426709563046</v>
      </c>
      <c r="L14" s="26">
        <f>AVERAGE($B$14:K14)</f>
        <v>0.38951615678804979</v>
      </c>
      <c r="M14" s="26">
        <f>AVERAGE($B$14:L14)</f>
        <v>0.38951615678804979</v>
      </c>
      <c r="N14" s="26">
        <f>AVERAGE($B$14:M14)</f>
        <v>0.38951615678804979</v>
      </c>
      <c r="O14" s="26">
        <f>AVERAGE($B$14:N14)</f>
        <v>0.38951615678804974</v>
      </c>
      <c r="P14" s="26">
        <f>AVERAGE($B$14:O14)</f>
        <v>0.38951615678804974</v>
      </c>
      <c r="Q14" s="26">
        <f>AVERAGE($B$14:P14)</f>
        <v>0.38951615678804974</v>
      </c>
      <c r="R14" s="26">
        <f>AVERAGE($B$14:Q14)</f>
        <v>0.38951615678804974</v>
      </c>
      <c r="S14" s="26">
        <f>AVERAGE($B$14:R14)</f>
        <v>0.38951615678804974</v>
      </c>
    </row>
    <row r="15" spans="1:19" ht="13">
      <c r="A15" s="5" t="str">
        <f>A23</f>
        <v>Selling General &amp; Admin</v>
      </c>
      <c r="B15" s="17">
        <f>B23/B20</f>
        <v>0.10269406838438989</v>
      </c>
      <c r="C15" s="17">
        <f t="shared" ref="C15:K15" si="9">C23/C20</f>
        <v>0.12015968063872255</v>
      </c>
      <c r="D15" s="17">
        <f t="shared" si="9"/>
        <v>9.5947901591895798E-2</v>
      </c>
      <c r="E15" s="17">
        <f t="shared" si="9"/>
        <v>8.3899526456660489E-2</v>
      </c>
      <c r="F15" s="17">
        <f t="shared" si="9"/>
        <v>8.4585182656196647E-2</v>
      </c>
      <c r="G15" s="17">
        <f t="shared" si="9"/>
        <v>0.10010991023997069</v>
      </c>
      <c r="H15" s="17">
        <f t="shared" si="9"/>
        <v>0.11634182908545727</v>
      </c>
      <c r="I15" s="17">
        <f t="shared" si="9"/>
        <v>8.0478561343538674E-2</v>
      </c>
      <c r="J15" s="17">
        <f t="shared" si="9"/>
        <v>9.0457477570994288E-2</v>
      </c>
      <c r="K15" s="17">
        <f t="shared" si="9"/>
        <v>4.3563901382095135E-2</v>
      </c>
      <c r="L15" s="26">
        <f>AVERAGE($B$15:K15)</f>
        <v>9.1823803934992149E-2</v>
      </c>
      <c r="M15" s="26">
        <f>AVERAGE($B$15:L15)</f>
        <v>9.1823803934992163E-2</v>
      </c>
      <c r="N15" s="26">
        <f>AVERAGE($B$15:M15)</f>
        <v>9.1823803934992163E-2</v>
      </c>
      <c r="O15" s="26">
        <f>AVERAGE($B$15:N15)</f>
        <v>9.1823803934992149E-2</v>
      </c>
      <c r="P15" s="26">
        <f>AVERAGE($B$15:O15)</f>
        <v>9.1823803934992149E-2</v>
      </c>
      <c r="Q15" s="26">
        <f>AVERAGE($B$15:P15)</f>
        <v>9.1823803934992149E-2</v>
      </c>
      <c r="R15" s="26">
        <f>AVERAGE($B$15:Q15)</f>
        <v>9.1823803934992149E-2</v>
      </c>
      <c r="S15" s="26">
        <f>AVERAGE($B$15:R15)</f>
        <v>9.1823803934992149E-2</v>
      </c>
    </row>
    <row r="16" spans="1:19" ht="13">
      <c r="A16" s="5" t="str">
        <f>A24</f>
        <v>Research &amp; Development</v>
      </c>
      <c r="B16" s="17">
        <f>B24/B20</f>
        <v>0.29044600381885577</v>
      </c>
      <c r="C16" s="17">
        <f t="shared" ref="C16:K16" si="10">C24/C20</f>
        <v>0.26566866267465072</v>
      </c>
      <c r="D16" s="17">
        <f t="shared" si="10"/>
        <v>0.21172214182344429</v>
      </c>
      <c r="E16" s="17">
        <f t="shared" si="10"/>
        <v>0.18499073502161828</v>
      </c>
      <c r="F16" s="17">
        <f t="shared" si="10"/>
        <v>0.20279959030385797</v>
      </c>
      <c r="G16" s="17">
        <f t="shared" si="10"/>
        <v>0.25911339073090311</v>
      </c>
      <c r="H16" s="17">
        <f t="shared" si="10"/>
        <v>0.2353223388305847</v>
      </c>
      <c r="I16" s="17">
        <f t="shared" si="10"/>
        <v>0.19573456193802483</v>
      </c>
      <c r="J16" s="17">
        <f t="shared" si="10"/>
        <v>0.27207681471046191</v>
      </c>
      <c r="K16" s="17">
        <f t="shared" si="10"/>
        <v>0.14239519385443683</v>
      </c>
      <c r="L16" s="26">
        <f>AVERAGE($B$16:K16)</f>
        <v>0.22602694337068385</v>
      </c>
      <c r="M16" s="26">
        <f>AVERAGE($B$16:L16)</f>
        <v>0.22602694337068385</v>
      </c>
      <c r="N16" s="26">
        <f>AVERAGE($B$16:M16)</f>
        <v>0.22602694337068385</v>
      </c>
      <c r="O16" s="26">
        <f>AVERAGE($B$16:N16)</f>
        <v>0.22602694337068385</v>
      </c>
      <c r="P16" s="26">
        <f>AVERAGE($B$16:O16)</f>
        <v>0.22602694337068385</v>
      </c>
      <c r="Q16" s="26">
        <f>AVERAGE($B$16:P16)</f>
        <v>0.22602694337068385</v>
      </c>
      <c r="R16" s="26">
        <f>AVERAGE($B$16:Q16)</f>
        <v>0.22602694337068385</v>
      </c>
      <c r="S16" s="26">
        <f>AVERAGE($B$16:R16)</f>
        <v>0.22602694337068385</v>
      </c>
    </row>
    <row r="17" spans="1:43" ht="13">
      <c r="A17" s="5" t="str">
        <f>A27</f>
        <v>Interest Income</v>
      </c>
      <c r="B17" s="17">
        <f>B27/B20</f>
        <v>-3.8541008269345747E-3</v>
      </c>
      <c r="C17" s="17">
        <f t="shared" ref="C17:K17" si="11">C27/C20</f>
        <v>-1.5968063872255488E-3</v>
      </c>
      <c r="D17" s="17">
        <f t="shared" si="11"/>
        <v>-5.7887120115774238E-4</v>
      </c>
      <c r="E17" s="17">
        <f t="shared" si="11"/>
        <v>8.2355363393040967E-4</v>
      </c>
      <c r="F17" s="17">
        <f t="shared" si="11"/>
        <v>6.6575623079549338E-3</v>
      </c>
      <c r="G17" s="17">
        <f t="shared" si="11"/>
        <v>1.1540575196922514E-2</v>
      </c>
      <c r="H17" s="17">
        <f t="shared" si="11"/>
        <v>-7.6161919040479758E-3</v>
      </c>
      <c r="I17" s="17">
        <f t="shared" si="11"/>
        <v>-7.6911644497287658E-3</v>
      </c>
      <c r="J17" s="17">
        <f t="shared" si="11"/>
        <v>1.8536368354711945E-4</v>
      </c>
      <c r="K17" s="17">
        <f t="shared" si="11"/>
        <v>9.996388825054988E-3</v>
      </c>
      <c r="L17" s="26">
        <f>AVERAGE($B$17:K17)</f>
        <v>7.8663088783153569E-4</v>
      </c>
      <c r="M17" s="26">
        <f>AVERAGE($B$17:L17)</f>
        <v>7.8663088783153569E-4</v>
      </c>
      <c r="N17" s="26">
        <f>AVERAGE($B$17:M17)</f>
        <v>7.8663088783153569E-4</v>
      </c>
      <c r="O17" s="26">
        <f>AVERAGE($B$17:N17)</f>
        <v>7.8663088783153569E-4</v>
      </c>
      <c r="P17" s="26">
        <f>AVERAGE($B$17:O17)</f>
        <v>7.8663088783153569E-4</v>
      </c>
      <c r="Q17" s="26">
        <f>AVERAGE($B$17:P17)</f>
        <v>7.8663088783153569E-4</v>
      </c>
      <c r="R17" s="26">
        <f>AVERAGE($B$17:Q17)</f>
        <v>7.8663088783153569E-4</v>
      </c>
      <c r="S17" s="26">
        <f>AVERAGE($B$17:R17)</f>
        <v>7.8663088783153569E-4</v>
      </c>
    </row>
    <row r="18" spans="1:43" ht="13">
      <c r="A18" s="5" t="str">
        <f>A28</f>
        <v>Other Non-Operating Income</v>
      </c>
      <c r="B18" s="17">
        <f>B28/B20</f>
        <v>2.966993320740522E-3</v>
      </c>
      <c r="C18" s="17">
        <f t="shared" ref="C18:K18" si="12">C28/C20</f>
        <v>7.9840319361277441E-4</v>
      </c>
      <c r="D18" s="17">
        <f t="shared" si="12"/>
        <v>-3.6179450072358899E-3</v>
      </c>
      <c r="E18" s="17">
        <f t="shared" si="12"/>
        <v>-2.2647724933086266E-3</v>
      </c>
      <c r="F18" s="17">
        <f t="shared" si="12"/>
        <v>1.1949470809149881E-3</v>
      </c>
      <c r="G18" s="17">
        <f t="shared" si="12"/>
        <v>-1.8318373328448433E-4</v>
      </c>
      <c r="H18" s="17">
        <f t="shared" si="12"/>
        <v>2.39880059970015E-4</v>
      </c>
      <c r="I18" s="17">
        <f t="shared" si="12"/>
        <v>3.9756260682172846E-3</v>
      </c>
      <c r="J18" s="17">
        <f t="shared" si="12"/>
        <v>-1.7794913620523467E-3</v>
      </c>
      <c r="K18" s="17">
        <f t="shared" si="12"/>
        <v>3.8902202816716459E-3</v>
      </c>
      <c r="L18" s="17">
        <f>AVERAGE($B$18:K18)</f>
        <v>5.2206774092458815E-4</v>
      </c>
      <c r="M18" s="17">
        <f>AVERAGE($B$18:L18)</f>
        <v>5.2206774092458826E-4</v>
      </c>
      <c r="N18" s="17">
        <f>AVERAGE($B$18:M18)</f>
        <v>5.2206774092458826E-4</v>
      </c>
      <c r="O18" s="17">
        <f>AVERAGE($B$18:N18)</f>
        <v>5.2206774092458826E-4</v>
      </c>
      <c r="P18" s="17">
        <f>AVERAGE($B$18:O18)</f>
        <v>5.2206774092458826E-4</v>
      </c>
      <c r="Q18" s="17">
        <f>AVERAGE($B$18:P18)</f>
        <v>5.2206774092458826E-4</v>
      </c>
      <c r="R18" s="17">
        <f>AVERAGE($B$18:Q18)</f>
        <v>5.2206774092458826E-4</v>
      </c>
      <c r="S18" s="17">
        <f>AVERAGE($B$18:R18)</f>
        <v>5.2206774092458826E-4</v>
      </c>
    </row>
    <row r="19" spans="1:43" ht="13">
      <c r="A19" s="5" t="s">
        <v>99</v>
      </c>
      <c r="B19" s="6" t="s">
        <v>100</v>
      </c>
      <c r="C19" s="6" t="s">
        <v>100</v>
      </c>
      <c r="D19" s="6" t="s">
        <v>100</v>
      </c>
      <c r="E19" s="6" t="s">
        <v>100</v>
      </c>
      <c r="F19" s="6" t="s">
        <v>100</v>
      </c>
      <c r="G19" s="6" t="s">
        <v>100</v>
      </c>
      <c r="H19" s="6" t="s">
        <v>100</v>
      </c>
      <c r="I19" s="6" t="s">
        <v>100</v>
      </c>
      <c r="J19" s="6" t="s">
        <v>100</v>
      </c>
      <c r="K19" s="6" t="s">
        <v>100</v>
      </c>
      <c r="L19" s="5"/>
    </row>
    <row r="20" spans="1:43" ht="13">
      <c r="A20" s="10" t="s">
        <v>95</v>
      </c>
      <c r="B20" s="12">
        <v>4681507</v>
      </c>
      <c r="C20" s="12">
        <v>5010000</v>
      </c>
      <c r="D20" s="12">
        <v>6910000</v>
      </c>
      <c r="E20" s="12">
        <v>9714000</v>
      </c>
      <c r="F20" s="12">
        <v>11716000</v>
      </c>
      <c r="G20" s="12">
        <v>10918000</v>
      </c>
      <c r="H20" s="12">
        <v>16675000</v>
      </c>
      <c r="I20" s="12">
        <v>26914000</v>
      </c>
      <c r="J20" s="12">
        <v>26974000</v>
      </c>
      <c r="K20" s="12">
        <v>60922000</v>
      </c>
      <c r="L20" s="10">
        <f>B51*Balancesheet_projection!M64</f>
        <v>69494283.471107438</v>
      </c>
      <c r="M20" s="13">
        <f>$B$51*Balancesheet_projection!O64</f>
        <v>93321292.895114273</v>
      </c>
      <c r="N20" s="13">
        <f>$B$51*Balancesheet_projection!P64</f>
        <v>123473652.39430258</v>
      </c>
      <c r="O20" s="13">
        <f>$B$51*Balancesheet_projection!Q64</f>
        <v>163368319.94734648</v>
      </c>
      <c r="P20" s="13">
        <f>$B$51*Balancesheet_projection!R64</f>
        <v>216153061.3607254</v>
      </c>
      <c r="Q20" s="13">
        <f>$B$51*Balancesheet_projection!S64</f>
        <v>285992693.99766147</v>
      </c>
      <c r="R20" s="13">
        <f>$B$51*Balancesheet_projection!T64</f>
        <v>378397698.85813648</v>
      </c>
      <c r="S20" s="13">
        <f>$B$51*Balancesheet_projection!U64</f>
        <v>500659008.10145766</v>
      </c>
    </row>
    <row r="21" spans="1:43">
      <c r="A21" s="7" t="s">
        <v>101</v>
      </c>
      <c r="B21" s="8">
        <v>2082030</v>
      </c>
      <c r="C21" s="8">
        <v>2199000</v>
      </c>
      <c r="D21" s="8">
        <v>2847000</v>
      </c>
      <c r="E21" s="8">
        <v>3892000</v>
      </c>
      <c r="F21" s="8">
        <v>4545000</v>
      </c>
      <c r="G21" s="8">
        <v>4150000</v>
      </c>
      <c r="H21" s="8">
        <v>6279000</v>
      </c>
      <c r="I21" s="8">
        <v>9439000</v>
      </c>
      <c r="J21" s="8">
        <v>11618000</v>
      </c>
      <c r="K21" s="8">
        <v>16621000</v>
      </c>
      <c r="L21" s="7">
        <f t="shared" ref="L21:S21" si="13">L20*L14</f>
        <v>27069146.216405064</v>
      </c>
      <c r="M21" s="7">
        <f t="shared" si="13"/>
        <v>36350151.354996845</v>
      </c>
      <c r="N21" s="7">
        <f t="shared" si="13"/>
        <v>48094982.545212321</v>
      </c>
      <c r="O21" s="7">
        <f t="shared" si="13"/>
        <v>63634600.126810886</v>
      </c>
      <c r="P21" s="7">
        <f t="shared" si="13"/>
        <v>84195109.739201248</v>
      </c>
      <c r="Q21" s="7">
        <f t="shared" si="13"/>
        <v>111398775.03542984</v>
      </c>
      <c r="R21" s="7">
        <f t="shared" si="13"/>
        <v>147392017.39666313</v>
      </c>
      <c r="S21" s="7">
        <f t="shared" si="13"/>
        <v>195014772.69699684</v>
      </c>
    </row>
    <row r="22" spans="1:43" ht="13">
      <c r="A22" s="10" t="s">
        <v>102</v>
      </c>
      <c r="B22" s="8">
        <v>2599477</v>
      </c>
      <c r="C22" s="8">
        <v>2811000</v>
      </c>
      <c r="D22" s="8">
        <v>4063000</v>
      </c>
      <c r="E22" s="8">
        <v>5822000</v>
      </c>
      <c r="F22" s="8">
        <v>7171000</v>
      </c>
      <c r="G22" s="8">
        <v>6768000</v>
      </c>
      <c r="H22" s="8">
        <v>10396000</v>
      </c>
      <c r="I22" s="8">
        <v>17475000</v>
      </c>
      <c r="J22" s="8">
        <v>15356000</v>
      </c>
      <c r="K22" s="8">
        <v>44301000</v>
      </c>
      <c r="L22" s="7">
        <f>L20-L21</f>
        <v>42425137.254702374</v>
      </c>
      <c r="M22" s="7">
        <f t="shared" ref="M22:S22" si="14">M20-M21</f>
        <v>56971141.540117428</v>
      </c>
      <c r="N22" s="7">
        <f t="shared" si="14"/>
        <v>75378669.849090248</v>
      </c>
      <c r="O22" s="7">
        <f t="shared" si="14"/>
        <v>99733719.8205356</v>
      </c>
      <c r="P22" s="7">
        <f t="shared" si="14"/>
        <v>131957951.62152416</v>
      </c>
      <c r="Q22" s="7">
        <f t="shared" si="14"/>
        <v>174593918.96223164</v>
      </c>
      <c r="R22" s="7">
        <f t="shared" si="14"/>
        <v>231005681.46147335</v>
      </c>
      <c r="S22" s="7">
        <f t="shared" si="14"/>
        <v>305644235.40446079</v>
      </c>
    </row>
    <row r="23" spans="1:43">
      <c r="A23" s="7" t="s">
        <v>103</v>
      </c>
      <c r="B23" s="8">
        <v>480763</v>
      </c>
      <c r="C23" s="8">
        <v>602000</v>
      </c>
      <c r="D23" s="8">
        <v>663000</v>
      </c>
      <c r="E23" s="8">
        <v>815000</v>
      </c>
      <c r="F23" s="8">
        <v>991000</v>
      </c>
      <c r="G23" s="8">
        <v>1093000</v>
      </c>
      <c r="H23" s="8">
        <v>1940000</v>
      </c>
      <c r="I23" s="8">
        <v>2166000</v>
      </c>
      <c r="J23" s="8">
        <v>2440000</v>
      </c>
      <c r="K23" s="8">
        <v>2654000</v>
      </c>
      <c r="L23" s="7">
        <f t="shared" ref="L23:S23" si="15">L20*L15</f>
        <v>6381229.4600537354</v>
      </c>
      <c r="M23" s="7">
        <f t="shared" si="15"/>
        <v>8569116.1017609499</v>
      </c>
      <c r="N23" s="7">
        <f t="shared" si="15"/>
        <v>11337820.448591815</v>
      </c>
      <c r="O23" s="7">
        <f t="shared" si="15"/>
        <v>15001100.580034209</v>
      </c>
      <c r="P23" s="7">
        <f t="shared" si="15"/>
        <v>19847996.326335575</v>
      </c>
      <c r="Q23" s="7">
        <f t="shared" si="15"/>
        <v>26260937.060481474</v>
      </c>
      <c r="R23" s="7">
        <f t="shared" si="15"/>
        <v>34745916.109401725</v>
      </c>
      <c r="S23" s="7">
        <f t="shared" si="15"/>
        <v>45972414.598195896</v>
      </c>
    </row>
    <row r="24" spans="1:43">
      <c r="A24" s="7" t="s">
        <v>104</v>
      </c>
      <c r="B24" s="8">
        <v>1359725</v>
      </c>
      <c r="C24" s="8">
        <v>1331000</v>
      </c>
      <c r="D24" s="8">
        <v>1463000</v>
      </c>
      <c r="E24" s="8">
        <v>1797000</v>
      </c>
      <c r="F24" s="8">
        <v>2376000</v>
      </c>
      <c r="G24" s="8">
        <v>2829000</v>
      </c>
      <c r="H24" s="8">
        <v>3924000</v>
      </c>
      <c r="I24" s="8">
        <v>5268000</v>
      </c>
      <c r="J24" s="8">
        <v>7339000</v>
      </c>
      <c r="K24" s="8">
        <v>8675000</v>
      </c>
      <c r="L24" s="7">
        <f t="shared" ref="L24:S24" si="16">L20*L16</f>
        <v>15707580.474710252</v>
      </c>
      <c r="M24" s="7">
        <f t="shared" si="16"/>
        <v>21093126.584482994</v>
      </c>
      <c r="N24" s="7">
        <f t="shared" si="16"/>
        <v>27908372.237498533</v>
      </c>
      <c r="O24" s="7">
        <f t="shared" si="16"/>
        <v>36925642.001302645</v>
      </c>
      <c r="P24" s="7">
        <f t="shared" si="16"/>
        <v>48856415.759580635</v>
      </c>
      <c r="Q24" s="7">
        <f t="shared" si="16"/>
        <v>64642054.450638749</v>
      </c>
      <c r="R24" s="7">
        <f t="shared" si="16"/>
        <v>85528075.25140509</v>
      </c>
      <c r="S24" s="7">
        <f t="shared" si="16"/>
        <v>113162425.27217092</v>
      </c>
    </row>
    <row r="25" spans="1:43" ht="13">
      <c r="A25" s="10" t="s">
        <v>105</v>
      </c>
      <c r="B25" s="8">
        <v>1840488</v>
      </c>
      <c r="C25" s="8">
        <v>2064000</v>
      </c>
      <c r="D25" s="8">
        <v>2129000</v>
      </c>
      <c r="E25" s="8">
        <v>2612000</v>
      </c>
      <c r="F25" s="8">
        <v>3367000</v>
      </c>
      <c r="G25" s="8">
        <v>3922000</v>
      </c>
      <c r="H25" s="8">
        <v>5864000</v>
      </c>
      <c r="I25" s="8">
        <v>7434000</v>
      </c>
      <c r="J25" s="8">
        <v>11132000</v>
      </c>
      <c r="K25" s="8">
        <f>K23+K24</f>
        <v>11329000</v>
      </c>
      <c r="L25" s="7">
        <f>L23+L24</f>
        <v>22088809.934763987</v>
      </c>
      <c r="M25" s="7">
        <f t="shared" ref="M25:S25" si="17">M23+M24</f>
        <v>29662242.686243944</v>
      </c>
      <c r="N25" s="7">
        <f t="shared" si="17"/>
        <v>39246192.68609035</v>
      </c>
      <c r="O25" s="7">
        <f t="shared" si="17"/>
        <v>51926742.581336856</v>
      </c>
      <c r="P25" s="7">
        <f t="shared" si="17"/>
        <v>68704412.085916206</v>
      </c>
      <c r="Q25" s="7">
        <f t="shared" si="17"/>
        <v>90902991.51112023</v>
      </c>
      <c r="R25" s="7">
        <f t="shared" si="17"/>
        <v>120273991.36080682</v>
      </c>
      <c r="S25" s="7">
        <f t="shared" si="17"/>
        <v>159134839.87036681</v>
      </c>
      <c r="Y25" s="5" t="s">
        <v>4</v>
      </c>
      <c r="Z25" s="6">
        <v>2015</v>
      </c>
      <c r="AA25" s="6">
        <v>2016</v>
      </c>
      <c r="AB25" s="6">
        <v>2017</v>
      </c>
      <c r="AC25" s="6">
        <v>2018</v>
      </c>
      <c r="AD25" s="6">
        <v>2019</v>
      </c>
      <c r="AE25" s="6">
        <v>2020</v>
      </c>
      <c r="AF25" s="6">
        <v>2021</v>
      </c>
      <c r="AG25" s="6">
        <v>2022</v>
      </c>
      <c r="AH25" s="6">
        <v>2023</v>
      </c>
      <c r="AI25" s="6">
        <v>2024</v>
      </c>
      <c r="AJ25" s="5">
        <v>2025</v>
      </c>
      <c r="AK25" s="6">
        <v>2026</v>
      </c>
      <c r="AL25" s="6">
        <v>2027</v>
      </c>
      <c r="AM25" s="6">
        <v>2028</v>
      </c>
      <c r="AN25" s="6">
        <v>2029</v>
      </c>
      <c r="AO25" s="6">
        <v>2030</v>
      </c>
      <c r="AP25" s="6">
        <v>2031</v>
      </c>
      <c r="AQ25" s="6">
        <v>2032</v>
      </c>
    </row>
    <row r="26" spans="1:43" ht="13">
      <c r="A26" s="10" t="s">
        <v>106</v>
      </c>
      <c r="B26" s="8">
        <v>758989</v>
      </c>
      <c r="C26" s="8">
        <v>747000</v>
      </c>
      <c r="D26" s="8">
        <v>1934000</v>
      </c>
      <c r="E26" s="8">
        <v>3210000</v>
      </c>
      <c r="F26" s="8">
        <v>3804000</v>
      </c>
      <c r="G26" s="8">
        <v>2846000</v>
      </c>
      <c r="H26" s="8">
        <v>4532000</v>
      </c>
      <c r="I26" s="8">
        <v>10041000</v>
      </c>
      <c r="J26" s="8">
        <v>4224000</v>
      </c>
      <c r="K26" s="8">
        <v>32972000</v>
      </c>
      <c r="L26" s="7">
        <f>L22-L25</f>
        <v>20336327.319938388</v>
      </c>
      <c r="M26" s="7">
        <f t="shared" ref="M26:S26" si="18">M22-M25</f>
        <v>27308898.853873484</v>
      </c>
      <c r="N26" s="7">
        <f t="shared" si="18"/>
        <v>36132477.162999898</v>
      </c>
      <c r="O26" s="7">
        <f t="shared" si="18"/>
        <v>47806977.239198744</v>
      </c>
      <c r="P26" s="7">
        <f t="shared" si="18"/>
        <v>63253539.535607949</v>
      </c>
      <c r="Q26" s="7">
        <f t="shared" si="18"/>
        <v>83690927.451111406</v>
      </c>
      <c r="R26" s="7">
        <f t="shared" si="18"/>
        <v>110731690.10066652</v>
      </c>
      <c r="S26" s="7">
        <f t="shared" si="18"/>
        <v>146509395.53409398</v>
      </c>
      <c r="Y26" t="s">
        <v>104</v>
      </c>
      <c r="Z26" s="8">
        <v>1359725</v>
      </c>
      <c r="AA26" s="8">
        <v>1331000</v>
      </c>
      <c r="AB26" s="8">
        <v>1463000</v>
      </c>
      <c r="AC26" s="8">
        <v>1797000</v>
      </c>
      <c r="AD26" s="8">
        <v>2376000</v>
      </c>
      <c r="AE26" s="8">
        <v>2829000</v>
      </c>
      <c r="AF26" s="8">
        <v>3924000</v>
      </c>
      <c r="AG26" s="8">
        <v>5268000</v>
      </c>
      <c r="AH26" s="8">
        <v>7339000</v>
      </c>
      <c r="AI26" s="8">
        <v>8675000</v>
      </c>
      <c r="AJ26" s="7">
        <v>15707580.474710252</v>
      </c>
      <c r="AK26" s="7">
        <v>21093126.584482994</v>
      </c>
      <c r="AL26" s="7">
        <v>27908372.237498533</v>
      </c>
      <c r="AM26" s="7">
        <v>36925642.001302645</v>
      </c>
      <c r="AN26" s="7">
        <v>48856415.759580635</v>
      </c>
      <c r="AO26" s="7">
        <v>64642054.450638749</v>
      </c>
      <c r="AP26" s="7">
        <v>85528075.25140509</v>
      </c>
      <c r="AQ26" s="7">
        <v>113162425.27217092</v>
      </c>
    </row>
    <row r="27" spans="1:43">
      <c r="A27" s="7" t="s">
        <v>107</v>
      </c>
      <c r="B27" s="8">
        <v>-18043</v>
      </c>
      <c r="C27" s="8">
        <v>-8000</v>
      </c>
      <c r="D27" s="8">
        <v>-4000</v>
      </c>
      <c r="E27" s="8">
        <v>8000</v>
      </c>
      <c r="F27" s="8">
        <v>78000</v>
      </c>
      <c r="G27" s="8">
        <v>126000</v>
      </c>
      <c r="H27" s="8">
        <v>-127000</v>
      </c>
      <c r="I27" s="8">
        <v>-207000</v>
      </c>
      <c r="J27" s="8">
        <v>5000</v>
      </c>
      <c r="K27" s="8">
        <v>609000</v>
      </c>
      <c r="L27" s="27">
        <f t="shared" ref="L27:S27" si="19">L20*L17</f>
        <v>54666.349906093659</v>
      </c>
      <c r="M27" s="27">
        <f t="shared" si="19"/>
        <v>73409.411483670527</v>
      </c>
      <c r="N27" s="27">
        <f t="shared" si="19"/>
        <v>97128.188806732665</v>
      </c>
      <c r="O27" s="27">
        <f t="shared" si="19"/>
        <v>128510.56656372754</v>
      </c>
      <c r="P27" s="27">
        <f t="shared" si="19"/>
        <v>170032.67456569182</v>
      </c>
      <c r="Q27" s="27">
        <f t="shared" si="19"/>
        <v>224970.68679271315</v>
      </c>
      <c r="R27" s="27">
        <f t="shared" si="19"/>
        <v>297659.31780618598</v>
      </c>
      <c r="S27" s="27">
        <f t="shared" si="19"/>
        <v>393833.84004370566</v>
      </c>
      <c r="Y27" t="s">
        <v>95</v>
      </c>
      <c r="Z27">
        <v>4681507</v>
      </c>
      <c r="AA27">
        <v>5010000</v>
      </c>
      <c r="AB27">
        <v>6910000</v>
      </c>
      <c r="AC27">
        <v>9714000</v>
      </c>
      <c r="AD27">
        <v>11716000</v>
      </c>
      <c r="AE27">
        <v>10918000</v>
      </c>
      <c r="AF27">
        <v>16675000</v>
      </c>
      <c r="AG27">
        <v>26914000</v>
      </c>
      <c r="AH27">
        <v>26974000</v>
      </c>
      <c r="AI27">
        <v>60922000</v>
      </c>
      <c r="AJ27">
        <v>69494283.471107438</v>
      </c>
      <c r="AK27">
        <v>93321292.895114273</v>
      </c>
      <c r="AL27">
        <v>123473652.39430258</v>
      </c>
      <c r="AM27">
        <v>163368319.94734648</v>
      </c>
      <c r="AN27">
        <v>216153061.3607254</v>
      </c>
      <c r="AO27">
        <v>285992693.99766147</v>
      </c>
      <c r="AP27">
        <v>378397698.85813648</v>
      </c>
      <c r="AQ27">
        <v>500659008.10145766</v>
      </c>
    </row>
    <row r="28" spans="1:43">
      <c r="A28" s="7" t="s">
        <v>108</v>
      </c>
      <c r="B28" s="8">
        <v>13890</v>
      </c>
      <c r="C28" s="8">
        <v>4000</v>
      </c>
      <c r="D28" s="8">
        <v>-25000</v>
      </c>
      <c r="E28" s="8">
        <v>-22000</v>
      </c>
      <c r="F28" s="8">
        <v>14000</v>
      </c>
      <c r="G28" s="8">
        <v>-2000</v>
      </c>
      <c r="H28" s="8">
        <v>4000</v>
      </c>
      <c r="I28" s="8">
        <v>107000</v>
      </c>
      <c r="J28" s="8">
        <v>-48000</v>
      </c>
      <c r="K28" s="8">
        <v>237000</v>
      </c>
      <c r="L28" s="24">
        <f>L20*L18</f>
        <v>36280.723578934005</v>
      </c>
      <c r="M28" s="24">
        <f t="shared" ref="M28:S28" si="20">M20*M18</f>
        <v>48720.036561914138</v>
      </c>
      <c r="N28" s="24">
        <f t="shared" si="20"/>
        <v>64461.610769201427</v>
      </c>
      <c r="O28" s="24">
        <f t="shared" si="20"/>
        <v>85289.329733556529</v>
      </c>
      <c r="P28" s="24">
        <f t="shared" si="20"/>
        <v>112846.54043852782</v>
      </c>
      <c r="Q28" s="24">
        <f t="shared" si="20"/>
        <v>149307.55967629616</v>
      </c>
      <c r="R28" s="24">
        <f t="shared" si="20"/>
        <v>197549.23181392995</v>
      </c>
      <c r="S28" s="24">
        <f t="shared" si="20"/>
        <v>261377.91733307313</v>
      </c>
    </row>
    <row r="29" spans="1:43">
      <c r="A29" s="7" t="s">
        <v>109</v>
      </c>
      <c r="B29" s="8">
        <v>-4153</v>
      </c>
      <c r="C29" s="8">
        <v>-4000</v>
      </c>
      <c r="D29" s="8">
        <v>-29000</v>
      </c>
      <c r="E29" s="8">
        <v>-14000</v>
      </c>
      <c r="F29" s="8">
        <v>92000</v>
      </c>
      <c r="G29" s="8">
        <v>124000</v>
      </c>
      <c r="H29" s="8">
        <v>-123000</v>
      </c>
      <c r="I29" s="8">
        <v>-100000</v>
      </c>
      <c r="J29" s="8">
        <v>-43000</v>
      </c>
      <c r="K29" s="8">
        <v>846000</v>
      </c>
      <c r="L29" s="24">
        <f>L27+L28</f>
        <v>90947.073485027664</v>
      </c>
      <c r="M29" s="24">
        <f t="shared" ref="M29:S29" si="21">M27+M28</f>
        <v>122129.44804558466</v>
      </c>
      <c r="N29" s="24">
        <f t="shared" si="21"/>
        <v>161589.7995759341</v>
      </c>
      <c r="O29" s="24">
        <f t="shared" si="21"/>
        <v>213799.89629728405</v>
      </c>
      <c r="P29" s="24">
        <f t="shared" si="21"/>
        <v>282879.21500421967</v>
      </c>
      <c r="Q29" s="24">
        <f t="shared" si="21"/>
        <v>374278.24646900932</v>
      </c>
      <c r="R29" s="24">
        <f t="shared" si="21"/>
        <v>495208.5496201159</v>
      </c>
      <c r="S29" s="24">
        <f t="shared" si="21"/>
        <v>655211.75737677875</v>
      </c>
    </row>
    <row r="30" spans="1:43" ht="13">
      <c r="A30" s="10" t="s">
        <v>110</v>
      </c>
      <c r="B30" s="8">
        <v>754836</v>
      </c>
      <c r="C30" s="8">
        <v>743000</v>
      </c>
      <c r="D30" s="8">
        <v>1905000</v>
      </c>
      <c r="E30" s="8">
        <v>3196000</v>
      </c>
      <c r="F30" s="8">
        <v>3896000</v>
      </c>
      <c r="G30" s="8">
        <v>2970000</v>
      </c>
      <c r="H30" s="8">
        <v>4409000</v>
      </c>
      <c r="I30" s="8">
        <v>9941000</v>
      </c>
      <c r="J30" s="8">
        <v>4181000</v>
      </c>
      <c r="K30" s="8">
        <v>33818000</v>
      </c>
      <c r="L30" s="24">
        <f>L26+L29</f>
        <v>20427274.393423416</v>
      </c>
      <c r="M30" s="24">
        <f t="shared" ref="M30:S30" si="22">M26+M29</f>
        <v>27431028.301919069</v>
      </c>
      <c r="N30" s="24">
        <f t="shared" si="22"/>
        <v>36294066.962575831</v>
      </c>
      <c r="O30" s="24">
        <f t="shared" si="22"/>
        <v>48020777.135496028</v>
      </c>
      <c r="P30" s="24">
        <f t="shared" si="22"/>
        <v>63536418.75061217</v>
      </c>
      <c r="Q30" s="24">
        <f t="shared" si="22"/>
        <v>84065205.697580412</v>
      </c>
      <c r="R30" s="24">
        <f t="shared" si="22"/>
        <v>111226898.65028664</v>
      </c>
      <c r="S30" s="24">
        <f t="shared" si="22"/>
        <v>147164607.29147077</v>
      </c>
    </row>
    <row r="31" spans="1:43">
      <c r="A31" s="7" t="s">
        <v>111</v>
      </c>
      <c r="B31" s="8">
        <v>124249</v>
      </c>
      <c r="C31" s="8">
        <v>129000</v>
      </c>
      <c r="D31" s="8">
        <v>239000</v>
      </c>
      <c r="E31" s="8">
        <v>149000</v>
      </c>
      <c r="F31" s="8">
        <v>-245000</v>
      </c>
      <c r="G31" s="8">
        <v>174000</v>
      </c>
      <c r="H31" s="8">
        <v>77000</v>
      </c>
      <c r="I31" s="8">
        <v>189000</v>
      </c>
      <c r="J31" s="8">
        <v>-187000</v>
      </c>
      <c r="K31" s="8">
        <v>4058000</v>
      </c>
      <c r="L31" s="24">
        <f>L30*21%</f>
        <v>4289727.6226189174</v>
      </c>
      <c r="M31" s="24">
        <f t="shared" ref="M31:S31" si="23">M30*21%</f>
        <v>5760515.9434030047</v>
      </c>
      <c r="N31" s="24">
        <f t="shared" si="23"/>
        <v>7621754.0621409239</v>
      </c>
      <c r="O31" s="24">
        <f t="shared" si="23"/>
        <v>10084363.198454166</v>
      </c>
      <c r="P31" s="24">
        <f t="shared" si="23"/>
        <v>13342647.937628554</v>
      </c>
      <c r="Q31" s="24">
        <f t="shared" si="23"/>
        <v>17653693.196491886</v>
      </c>
      <c r="R31" s="24">
        <f t="shared" si="23"/>
        <v>23357648.716560196</v>
      </c>
      <c r="S31" s="24">
        <f t="shared" si="23"/>
        <v>30904567.531208858</v>
      </c>
    </row>
    <row r="32" spans="1:43" ht="13">
      <c r="A32" s="10" t="s">
        <v>112</v>
      </c>
      <c r="B32" s="8">
        <v>630587</v>
      </c>
      <c r="C32" s="8">
        <v>614000</v>
      </c>
      <c r="D32" s="8">
        <v>1666000</v>
      </c>
      <c r="E32" s="8">
        <v>3047000</v>
      </c>
      <c r="F32" s="8">
        <v>4141000</v>
      </c>
      <c r="G32" s="8">
        <v>2796000</v>
      </c>
      <c r="H32" s="8">
        <v>4332000</v>
      </c>
      <c r="I32" s="8">
        <v>9752000</v>
      </c>
      <c r="J32" s="8">
        <v>4368000</v>
      </c>
      <c r="K32" s="8">
        <v>29760000</v>
      </c>
      <c r="L32" s="24">
        <f>L30-L31</f>
        <v>16137546.770804498</v>
      </c>
      <c r="M32" s="24">
        <f t="shared" ref="M32:S32" si="24">M30-M31</f>
        <v>21670512.358516064</v>
      </c>
      <c r="N32" s="24">
        <f t="shared" si="24"/>
        <v>28672312.900434908</v>
      </c>
      <c r="O32" s="24">
        <f t="shared" si="24"/>
        <v>37936413.937041864</v>
      </c>
      <c r="P32" s="24">
        <f t="shared" si="24"/>
        <v>50193770.812983617</v>
      </c>
      <c r="Q32" s="24">
        <f t="shared" si="24"/>
        <v>66411512.50108853</v>
      </c>
      <c r="R32" s="24">
        <f t="shared" si="24"/>
        <v>87869249.933726445</v>
      </c>
      <c r="S32" s="24">
        <f t="shared" si="24"/>
        <v>116260039.76026191</v>
      </c>
    </row>
    <row r="33" spans="1:32">
      <c r="A33" s="7"/>
      <c r="B33" s="8"/>
      <c r="C33" s="8"/>
      <c r="D33" s="8"/>
      <c r="E33" s="8"/>
      <c r="F33" s="8"/>
      <c r="G33" s="8"/>
      <c r="H33" s="8"/>
      <c r="I33" s="8"/>
      <c r="J33" s="8"/>
      <c r="K33" s="8"/>
      <c r="L33" s="7"/>
    </row>
    <row r="34" spans="1:32" ht="13">
      <c r="A34" s="10" t="s">
        <v>113</v>
      </c>
      <c r="B34" s="15">
        <f>B31/B30</f>
        <v>0.16460396695441129</v>
      </c>
      <c r="C34" s="15">
        <f t="shared" ref="C34:K34" si="25">C31/C30</f>
        <v>0.17362045760430686</v>
      </c>
      <c r="D34" s="15">
        <f t="shared" si="25"/>
        <v>0.12545931758530185</v>
      </c>
      <c r="E34" s="15">
        <f t="shared" si="25"/>
        <v>4.6620775969962454E-2</v>
      </c>
      <c r="F34" s="15">
        <f t="shared" si="25"/>
        <v>-6.2885010266940447E-2</v>
      </c>
      <c r="G34" s="15">
        <f t="shared" si="25"/>
        <v>5.8585858585858588E-2</v>
      </c>
      <c r="H34" s="15">
        <f t="shared" si="25"/>
        <v>1.7464277613971423E-2</v>
      </c>
      <c r="I34" s="15">
        <f t="shared" si="25"/>
        <v>1.9012171813700834E-2</v>
      </c>
      <c r="J34" s="15">
        <f t="shared" si="25"/>
        <v>-4.4726142071274816E-2</v>
      </c>
      <c r="K34" s="15">
        <f t="shared" si="25"/>
        <v>0.1199952687917677</v>
      </c>
      <c r="L34" s="7"/>
    </row>
    <row r="35" spans="1:32">
      <c r="A35" s="7"/>
      <c r="B35" s="8"/>
      <c r="C35" s="8"/>
      <c r="D35" s="8"/>
      <c r="E35" s="8"/>
      <c r="F35" s="8"/>
      <c r="G35" s="8"/>
      <c r="H35" s="8"/>
      <c r="I35" s="8"/>
      <c r="J35" s="8"/>
      <c r="K35" s="8"/>
      <c r="L35" s="7"/>
    </row>
    <row r="36" spans="1:32">
      <c r="A36" s="7"/>
      <c r="B36" s="8"/>
      <c r="C36" s="8"/>
      <c r="D36" s="8"/>
      <c r="E36" s="8"/>
      <c r="F36" s="8"/>
      <c r="G36" s="8"/>
      <c r="H36" s="8"/>
      <c r="I36" s="8"/>
      <c r="J36" s="8"/>
      <c r="K36" s="8"/>
      <c r="L36" s="7"/>
    </row>
    <row r="37" spans="1:32">
      <c r="A37" s="7"/>
      <c r="B37" s="8"/>
      <c r="C37" s="8"/>
      <c r="D37" s="8"/>
      <c r="E37" s="8"/>
      <c r="F37" s="8"/>
      <c r="G37" s="8"/>
      <c r="H37" s="8"/>
      <c r="I37" s="8"/>
      <c r="J37" s="8"/>
      <c r="K37" s="8"/>
      <c r="L37" s="7"/>
    </row>
    <row r="38" spans="1:32">
      <c r="A38" s="7" t="s">
        <v>114</v>
      </c>
      <c r="B38" s="8">
        <v>630587</v>
      </c>
      <c r="C38" s="8">
        <v>614000</v>
      </c>
      <c r="D38" s="8">
        <v>1666000</v>
      </c>
      <c r="E38" s="8">
        <v>3047000</v>
      </c>
      <c r="F38" s="8">
        <v>4141000</v>
      </c>
      <c r="G38" s="8">
        <v>2796000</v>
      </c>
      <c r="H38" s="8">
        <v>4332000</v>
      </c>
      <c r="I38" s="8">
        <v>9752000</v>
      </c>
      <c r="J38" s="8">
        <v>4368000</v>
      </c>
      <c r="K38" s="8">
        <v>29760000</v>
      </c>
      <c r="L38" s="7"/>
    </row>
    <row r="39" spans="1:32">
      <c r="A39" s="7" t="s">
        <v>115</v>
      </c>
      <c r="B39" s="8">
        <v>22092760</v>
      </c>
      <c r="C39" s="8">
        <v>21720000</v>
      </c>
      <c r="D39" s="8">
        <v>21640000</v>
      </c>
      <c r="E39" s="8">
        <v>23960000</v>
      </c>
      <c r="F39" s="8">
        <v>24320000</v>
      </c>
      <c r="G39" s="8">
        <v>24360000</v>
      </c>
      <c r="H39" s="8">
        <v>24680000</v>
      </c>
      <c r="I39" s="8">
        <v>24960000</v>
      </c>
      <c r="J39" s="8">
        <v>24870000</v>
      </c>
      <c r="K39" s="8">
        <v>24690000</v>
      </c>
      <c r="L39" s="7"/>
    </row>
    <row r="40" spans="1:32">
      <c r="A40" s="7" t="s">
        <v>116</v>
      </c>
      <c r="B40" s="16">
        <v>0.03</v>
      </c>
      <c r="C40" s="16">
        <v>0.03</v>
      </c>
      <c r="D40" s="16">
        <v>0.08</v>
      </c>
      <c r="E40" s="16">
        <v>0.13</v>
      </c>
      <c r="F40" s="16">
        <v>0.17</v>
      </c>
      <c r="G40" s="16">
        <v>0.11</v>
      </c>
      <c r="H40" s="16">
        <v>0.18</v>
      </c>
      <c r="I40" s="16">
        <v>0.39</v>
      </c>
      <c r="J40" s="16">
        <v>0.18</v>
      </c>
      <c r="K40" s="16">
        <v>1.21</v>
      </c>
      <c r="L40" s="7"/>
    </row>
    <row r="41" spans="1:32">
      <c r="A41" s="7" t="s">
        <v>117</v>
      </c>
      <c r="B41" s="16">
        <v>0.03</v>
      </c>
      <c r="C41" s="16">
        <v>0.03</v>
      </c>
      <c r="D41" s="16">
        <v>0.08</v>
      </c>
      <c r="E41" s="16">
        <v>0.13</v>
      </c>
      <c r="F41" s="16">
        <v>0.17</v>
      </c>
      <c r="G41" s="16">
        <v>0.11</v>
      </c>
      <c r="H41" s="16">
        <v>0.18</v>
      </c>
      <c r="I41" s="16">
        <v>0.39</v>
      </c>
      <c r="J41" s="16">
        <v>0.18</v>
      </c>
      <c r="K41" s="16">
        <v>1.21</v>
      </c>
      <c r="L41" s="7"/>
    </row>
    <row r="42" spans="1:32" ht="13">
      <c r="A42" s="7" t="s">
        <v>118</v>
      </c>
      <c r="B42" s="8">
        <v>22522720</v>
      </c>
      <c r="C42" s="8">
        <v>22760000</v>
      </c>
      <c r="D42" s="8">
        <v>25960000</v>
      </c>
      <c r="E42" s="8">
        <v>25280000</v>
      </c>
      <c r="F42" s="8">
        <v>25000000</v>
      </c>
      <c r="G42" s="8">
        <v>24720000</v>
      </c>
      <c r="H42" s="8">
        <v>25120000</v>
      </c>
      <c r="I42" s="8">
        <v>25350000</v>
      </c>
      <c r="J42" s="8">
        <v>25070000</v>
      </c>
      <c r="K42" s="8">
        <v>24940000</v>
      </c>
      <c r="L42" s="7"/>
      <c r="N42" s="5" t="s">
        <v>4</v>
      </c>
      <c r="O42" s="6">
        <v>2015</v>
      </c>
      <c r="P42" s="6">
        <v>2016</v>
      </c>
      <c r="Q42" s="6">
        <v>2017</v>
      </c>
      <c r="R42" s="6">
        <v>2018</v>
      </c>
      <c r="S42" s="6">
        <v>2019</v>
      </c>
      <c r="T42" s="6">
        <v>2020</v>
      </c>
      <c r="U42" s="6">
        <v>2021</v>
      </c>
      <c r="V42" s="6">
        <v>2022</v>
      </c>
      <c r="W42" s="6">
        <v>2023</v>
      </c>
      <c r="X42" s="6">
        <v>2024</v>
      </c>
      <c r="Y42" s="5">
        <v>2025</v>
      </c>
      <c r="Z42" s="6">
        <v>2026</v>
      </c>
      <c r="AA42" s="6">
        <v>2027</v>
      </c>
      <c r="AB42" s="6">
        <v>2028</v>
      </c>
      <c r="AC42" s="6">
        <v>2029</v>
      </c>
      <c r="AD42" s="6">
        <v>2030</v>
      </c>
      <c r="AE42" s="6">
        <v>2031</v>
      </c>
      <c r="AF42" s="6">
        <v>2032</v>
      </c>
    </row>
    <row r="43" spans="1:32" ht="13">
      <c r="A43" s="52" t="s">
        <v>119</v>
      </c>
      <c r="B43" s="16">
        <v>0.03</v>
      </c>
      <c r="C43" s="16">
        <v>0.03</v>
      </c>
      <c r="D43" s="16">
        <v>0.06</v>
      </c>
      <c r="E43" s="16">
        <v>0.12</v>
      </c>
      <c r="F43" s="16">
        <v>0.17</v>
      </c>
      <c r="G43" s="16">
        <v>0.11</v>
      </c>
      <c r="H43" s="16">
        <v>0.17</v>
      </c>
      <c r="I43" s="16">
        <v>0.39</v>
      </c>
      <c r="J43" s="16">
        <v>0.17</v>
      </c>
      <c r="K43" s="16">
        <v>1.19</v>
      </c>
      <c r="L43" s="7"/>
      <c r="N43" s="10" t="s">
        <v>95</v>
      </c>
      <c r="O43" s="12">
        <v>4681507</v>
      </c>
      <c r="P43" s="12">
        <v>5010000</v>
      </c>
      <c r="Q43" s="12">
        <v>6910000</v>
      </c>
      <c r="R43" s="12">
        <v>9714000</v>
      </c>
      <c r="S43" s="12">
        <v>11716000</v>
      </c>
      <c r="T43" s="12">
        <v>10918000</v>
      </c>
      <c r="U43" s="12">
        <v>16675000</v>
      </c>
      <c r="V43" s="12">
        <v>26914000</v>
      </c>
      <c r="W43" s="12">
        <v>26974000</v>
      </c>
      <c r="X43" s="12">
        <v>60922000</v>
      </c>
      <c r="Y43" s="10">
        <v>69494283.471107438</v>
      </c>
      <c r="Z43" s="13">
        <v>93321292.895114273</v>
      </c>
      <c r="AA43" s="13">
        <v>123473652.39430258</v>
      </c>
      <c r="AB43" s="13">
        <v>163368319.94734648</v>
      </c>
      <c r="AC43" s="13">
        <v>216153061.3607254</v>
      </c>
      <c r="AD43" s="13">
        <v>285992693.99766147</v>
      </c>
      <c r="AE43" s="13">
        <v>378397698.85813648</v>
      </c>
      <c r="AF43" s="13">
        <v>500659008.10145766</v>
      </c>
    </row>
    <row r="44" spans="1:32" ht="13">
      <c r="A44" s="7" t="s">
        <v>120</v>
      </c>
      <c r="B44" s="16">
        <v>0.03</v>
      </c>
      <c r="C44" s="16">
        <v>0.03</v>
      </c>
      <c r="D44" s="16">
        <v>0.06</v>
      </c>
      <c r="E44" s="16">
        <v>0.12</v>
      </c>
      <c r="F44" s="16">
        <v>0.17</v>
      </c>
      <c r="G44" s="16">
        <v>0.11</v>
      </c>
      <c r="H44" s="16">
        <v>0.17</v>
      </c>
      <c r="I44" s="16">
        <v>0.39</v>
      </c>
      <c r="J44" s="16">
        <v>0.17</v>
      </c>
      <c r="K44" s="16">
        <v>1.19</v>
      </c>
      <c r="L44" s="7"/>
      <c r="N44" s="10" t="s">
        <v>112</v>
      </c>
      <c r="O44" s="8">
        <v>630587</v>
      </c>
      <c r="P44" s="8">
        <v>614000</v>
      </c>
      <c r="Q44" s="8">
        <v>1666000</v>
      </c>
      <c r="R44" s="8">
        <v>3047000</v>
      </c>
      <c r="S44" s="8">
        <v>4141000</v>
      </c>
      <c r="T44" s="8">
        <v>2796000</v>
      </c>
      <c r="U44" s="8">
        <v>4332000</v>
      </c>
      <c r="V44" s="8">
        <v>9752000</v>
      </c>
      <c r="W44" s="8">
        <v>4368000</v>
      </c>
      <c r="X44" s="8">
        <v>29760000</v>
      </c>
      <c r="Y44" s="24">
        <v>16137546.770804498</v>
      </c>
      <c r="Z44" s="24">
        <v>21670512.358516064</v>
      </c>
      <c r="AA44" s="24">
        <v>28672312.900434908</v>
      </c>
      <c r="AB44" s="24">
        <v>37936413.937041864</v>
      </c>
      <c r="AC44" s="24">
        <v>50193770.812983617</v>
      </c>
      <c r="AD44" s="24">
        <v>66411512.50108853</v>
      </c>
      <c r="AE44" s="24">
        <v>87869249.933726445</v>
      </c>
      <c r="AF44" s="24">
        <v>116260039.76026191</v>
      </c>
    </row>
    <row r="45" spans="1:32">
      <c r="A45" s="7" t="s">
        <v>121</v>
      </c>
      <c r="B45" s="8">
        <v>21796520</v>
      </c>
      <c r="C45" s="8">
        <v>21560000</v>
      </c>
      <c r="D45" s="8">
        <v>23400000</v>
      </c>
      <c r="E45" s="8">
        <v>24240000</v>
      </c>
      <c r="F45" s="8">
        <v>24240000</v>
      </c>
      <c r="G45" s="8">
        <v>24480000</v>
      </c>
      <c r="H45" s="8">
        <v>24800000</v>
      </c>
      <c r="I45" s="8">
        <v>25060000</v>
      </c>
      <c r="J45" s="8">
        <v>24660000</v>
      </c>
      <c r="K45" s="8">
        <v>24640000</v>
      </c>
      <c r="L45" s="7"/>
    </row>
    <row r="47" spans="1:32" ht="13">
      <c r="A47" s="10"/>
    </row>
    <row r="48" spans="1:32">
      <c r="A48" s="7"/>
    </row>
    <row r="49" spans="1:19" ht="13">
      <c r="A49" s="13" t="s">
        <v>122</v>
      </c>
      <c r="B49" s="23">
        <f>B20/Balancesheet_projection!C64</f>
        <v>0.16247334628999791</v>
      </c>
      <c r="C49" s="23">
        <f>C20/Balancesheet_projection!D64</f>
        <v>0.14725765681029923</v>
      </c>
      <c r="D49" s="23">
        <f>D20/Balancesheet_projection!E64</f>
        <v>0.17325677607000475</v>
      </c>
      <c r="E49" s="23">
        <f>E20/Balancesheet_projection!F64</f>
        <v>0.18938995145347137</v>
      </c>
      <c r="F49" s="23">
        <f>F20/Balancesheet_projection!G64</f>
        <v>0.18920883060674085</v>
      </c>
      <c r="G49" s="23">
        <f>G20/Balancesheet_projection!H64</f>
        <v>0.1048738785468657</v>
      </c>
      <c r="H49" s="23">
        <f>H20/Balancesheet_projection!I64</f>
        <v>0.1080932162188442</v>
      </c>
      <c r="I49" s="23">
        <f>I20/Balancesheet_projection!J64</f>
        <v>0.15798494934197396</v>
      </c>
      <c r="J49" s="23">
        <f>J20/Balancesheet_projection!K64</f>
        <v>0.12887844126556394</v>
      </c>
      <c r="K49" s="23">
        <f>K20/Balancesheet_projection!L64</f>
        <v>0.23584657313636223</v>
      </c>
    </row>
    <row r="50" spans="1:19">
      <c r="A50" s="11"/>
    </row>
    <row r="51" spans="1:19" ht="13">
      <c r="A51" s="13" t="s">
        <v>88</v>
      </c>
      <c r="B51" s="16">
        <f>AVERAGE(B49:K49)</f>
        <v>0.15972636197401241</v>
      </c>
    </row>
    <row r="52" spans="1:19" ht="13">
      <c r="A52" s="13"/>
      <c r="B52" s="18"/>
      <c r="C52" s="18"/>
      <c r="D52" s="18"/>
      <c r="E52" s="18"/>
      <c r="F52" s="18"/>
      <c r="G52" s="18"/>
      <c r="H52" s="18"/>
      <c r="I52" s="18"/>
      <c r="J52" s="18"/>
      <c r="K52" s="18"/>
    </row>
    <row r="53" spans="1:19" ht="13">
      <c r="A53" s="13"/>
      <c r="B53" s="15"/>
      <c r="C53" s="15"/>
      <c r="D53" s="15"/>
      <c r="E53" s="15"/>
      <c r="F53" s="15"/>
      <c r="G53" s="15"/>
      <c r="H53" s="15"/>
      <c r="I53" s="15"/>
      <c r="J53" s="15"/>
      <c r="K53" s="15"/>
    </row>
    <row r="55" spans="1:19" ht="13">
      <c r="A55" s="19"/>
      <c r="B55" s="19"/>
      <c r="C55" s="19"/>
    </row>
    <row r="56" spans="1:19" ht="132.75" customHeight="1">
      <c r="A56" s="19"/>
      <c r="B56" s="19"/>
      <c r="C56" s="19"/>
      <c r="I56" s="29" t="s">
        <v>123</v>
      </c>
      <c r="S56" s="29" t="s">
        <v>123</v>
      </c>
    </row>
    <row r="57" spans="1:19">
      <c r="A57" s="20"/>
      <c r="B57" s="21"/>
      <c r="C57" s="22"/>
    </row>
    <row r="58" spans="1:19">
      <c r="A58" s="20"/>
      <c r="B58" s="21"/>
      <c r="C58" s="22"/>
    </row>
    <row r="59" spans="1:19">
      <c r="A59" s="20"/>
      <c r="B59" s="21"/>
      <c r="C59" s="22"/>
    </row>
    <row r="60" spans="1:19">
      <c r="A60" s="20"/>
      <c r="B60" s="21"/>
      <c r="C60" s="22"/>
    </row>
    <row r="61" spans="1:19">
      <c r="A61" s="20"/>
      <c r="B61" s="21"/>
      <c r="C61" s="22"/>
    </row>
    <row r="62" spans="1:19">
      <c r="A62" s="20"/>
      <c r="B62" s="21"/>
      <c r="C62" s="22"/>
    </row>
    <row r="63" spans="1:19">
      <c r="A63" s="20"/>
      <c r="B63" s="21"/>
      <c r="C63" s="22"/>
    </row>
    <row r="64" spans="1:19">
      <c r="A64" s="20"/>
      <c r="B64" s="21"/>
      <c r="C64" s="22"/>
    </row>
    <row r="65" spans="1:19">
      <c r="A65" s="20"/>
      <c r="B65" s="21"/>
      <c r="C65" s="22"/>
    </row>
    <row r="66" spans="1:19">
      <c r="A66" s="20"/>
      <c r="B66" s="21"/>
      <c r="C66" s="22"/>
    </row>
    <row r="67" spans="1:19">
      <c r="A67" s="20"/>
      <c r="B67" s="21"/>
      <c r="C67" s="22"/>
    </row>
    <row r="68" spans="1:19">
      <c r="A68" s="20"/>
      <c r="B68" s="21"/>
      <c r="C68" s="22"/>
    </row>
    <row r="69" spans="1:19">
      <c r="A69" s="20"/>
      <c r="B69" s="21"/>
      <c r="C69" s="22"/>
    </row>
    <row r="70" spans="1:19">
      <c r="A70" s="20"/>
      <c r="B70" s="21"/>
      <c r="C70" s="22"/>
    </row>
    <row r="71" spans="1:19">
      <c r="A71" s="20"/>
      <c r="B71" s="21"/>
      <c r="C71" s="22"/>
    </row>
    <row r="72" spans="1:19">
      <c r="A72" s="20"/>
      <c r="B72" s="21"/>
      <c r="C72" s="22"/>
    </row>
    <row r="73" spans="1:19" ht="17.149999999999999" customHeight="1">
      <c r="A73" s="5" t="s">
        <v>4</v>
      </c>
      <c r="B73" s="6">
        <v>2015</v>
      </c>
      <c r="C73" s="6">
        <v>2016</v>
      </c>
      <c r="D73" s="6">
        <v>2017</v>
      </c>
      <c r="E73" s="6">
        <v>2018</v>
      </c>
      <c r="F73" s="6">
        <v>2019</v>
      </c>
      <c r="G73" s="6">
        <v>2020</v>
      </c>
      <c r="H73" s="6">
        <v>2021</v>
      </c>
      <c r="I73" s="6">
        <v>2022</v>
      </c>
      <c r="J73" s="6">
        <v>2023</v>
      </c>
      <c r="K73" s="6">
        <v>2024</v>
      </c>
      <c r="L73" s="5">
        <v>2025</v>
      </c>
      <c r="M73" s="6">
        <v>2026</v>
      </c>
      <c r="N73" s="6">
        <v>2027</v>
      </c>
      <c r="O73" s="6">
        <v>2028</v>
      </c>
      <c r="P73" s="6">
        <v>2029</v>
      </c>
      <c r="Q73" s="6">
        <v>2030</v>
      </c>
      <c r="R73" s="6">
        <v>2031</v>
      </c>
      <c r="S73" s="6">
        <v>2032</v>
      </c>
    </row>
    <row r="74" spans="1:19">
      <c r="A74" s="7" t="s">
        <v>103</v>
      </c>
      <c r="B74" s="8">
        <v>480763</v>
      </c>
      <c r="C74" s="8">
        <v>602000</v>
      </c>
      <c r="D74" s="8">
        <v>663000</v>
      </c>
      <c r="E74" s="8">
        <v>815000</v>
      </c>
      <c r="F74" s="8">
        <v>991000</v>
      </c>
      <c r="G74" s="8">
        <v>1093000</v>
      </c>
      <c r="H74" s="8">
        <v>1940000</v>
      </c>
      <c r="I74" s="8">
        <v>2166000</v>
      </c>
      <c r="J74" s="8">
        <v>2440000</v>
      </c>
      <c r="K74" s="8">
        <v>2654000</v>
      </c>
      <c r="L74" s="7">
        <v>6381229.4600537354</v>
      </c>
      <c r="M74" s="7">
        <v>8569116.1017609499</v>
      </c>
      <c r="N74" s="7">
        <v>11337820.448591815</v>
      </c>
      <c r="O74" s="7">
        <v>15001100.580034209</v>
      </c>
      <c r="P74" s="7">
        <v>19847996.326335575</v>
      </c>
      <c r="Q74" s="7">
        <v>26260937.060481474</v>
      </c>
      <c r="R74" s="7">
        <v>34745916.109401725</v>
      </c>
      <c r="S74" s="7">
        <v>45972414.598195896</v>
      </c>
    </row>
    <row r="75" spans="1:19">
      <c r="A75" s="7" t="s">
        <v>104</v>
      </c>
      <c r="B75" s="8">
        <v>1359725</v>
      </c>
      <c r="C75" s="8">
        <v>1331000</v>
      </c>
      <c r="D75" s="8">
        <v>1463000</v>
      </c>
      <c r="E75" s="8">
        <v>1797000</v>
      </c>
      <c r="F75" s="8">
        <v>2376000</v>
      </c>
      <c r="G75" s="8">
        <v>2829000</v>
      </c>
      <c r="H75" s="8">
        <v>3924000</v>
      </c>
      <c r="I75" s="8">
        <v>5268000</v>
      </c>
      <c r="J75" s="8">
        <v>7339000</v>
      </c>
      <c r="K75" s="8">
        <v>8675000</v>
      </c>
      <c r="L75" s="7">
        <v>15707580.474710252</v>
      </c>
      <c r="M75" s="7">
        <v>21093126.584482994</v>
      </c>
      <c r="N75" s="7">
        <v>27908372.237498533</v>
      </c>
      <c r="O75" s="7">
        <v>36925642.001302645</v>
      </c>
      <c r="P75" s="7">
        <v>48856415.759580635</v>
      </c>
      <c r="Q75" s="7">
        <v>64642054.450638749</v>
      </c>
      <c r="R75" s="7">
        <v>85528075.25140509</v>
      </c>
      <c r="S75" s="7">
        <v>113162425.27217092</v>
      </c>
    </row>
    <row r="76" spans="1:19">
      <c r="A76" s="20" t="s">
        <v>95</v>
      </c>
      <c r="B76" s="21">
        <v>4681507</v>
      </c>
      <c r="C76" s="28">
        <v>5010000</v>
      </c>
      <c r="D76">
        <v>6910000</v>
      </c>
      <c r="E76">
        <v>9714000</v>
      </c>
      <c r="F76">
        <v>11716000</v>
      </c>
      <c r="G76">
        <v>10918000</v>
      </c>
      <c r="H76">
        <v>16675000</v>
      </c>
      <c r="I76">
        <v>26914000</v>
      </c>
      <c r="J76">
        <v>26974000</v>
      </c>
      <c r="K76">
        <v>60922000</v>
      </c>
      <c r="L76">
        <v>69494283.471107438</v>
      </c>
      <c r="M76">
        <v>93321292.895114273</v>
      </c>
      <c r="N76">
        <v>123473652.39430258</v>
      </c>
      <c r="O76">
        <v>163368319.94734648</v>
      </c>
      <c r="P76">
        <v>216153061.3607254</v>
      </c>
      <c r="Q76">
        <v>285992693.99766147</v>
      </c>
      <c r="R76">
        <v>378397698.85813648</v>
      </c>
      <c r="S76">
        <v>500659008.10145766</v>
      </c>
    </row>
    <row r="77" spans="1:19">
      <c r="A77" s="20"/>
      <c r="B77" s="21"/>
      <c r="C77" s="22"/>
    </row>
    <row r="78" spans="1:19">
      <c r="A78" s="20"/>
      <c r="B78" s="21"/>
      <c r="C78" s="22"/>
    </row>
    <row r="79" spans="1:19" ht="111" customHeight="1">
      <c r="A79" s="20"/>
      <c r="B79" s="21"/>
      <c r="C79" s="22"/>
      <c r="F79" s="29" t="s">
        <v>123</v>
      </c>
    </row>
    <row r="80" spans="1:19">
      <c r="A80" s="20"/>
      <c r="B80" s="21"/>
      <c r="C80" s="22"/>
    </row>
    <row r="81" spans="1:3">
      <c r="A81" s="20"/>
      <c r="B81" s="21"/>
      <c r="C81" s="22"/>
    </row>
    <row r="82" spans="1:3">
      <c r="A82" s="20"/>
      <c r="B82" s="21"/>
      <c r="C82" s="22"/>
    </row>
    <row r="83" spans="1:3">
      <c r="A83" s="20"/>
      <c r="B83" s="21"/>
      <c r="C83" s="22"/>
    </row>
    <row r="84" spans="1:3">
      <c r="A84" s="20"/>
      <c r="B84" s="21"/>
      <c r="C84" s="22"/>
    </row>
    <row r="85" spans="1:3">
      <c r="A85" s="20"/>
      <c r="B85" s="21"/>
      <c r="C85" s="22"/>
    </row>
    <row r="86" spans="1:3">
      <c r="A86" s="20"/>
      <c r="B86" s="21"/>
      <c r="C86" s="22"/>
    </row>
    <row r="87" spans="1:3">
      <c r="A87" s="20"/>
      <c r="B87" s="21"/>
      <c r="C87" s="22"/>
    </row>
    <row r="88" spans="1:3">
      <c r="A88" s="20"/>
      <c r="B88" s="21"/>
      <c r="C88" s="22"/>
    </row>
    <row r="89" spans="1:3">
      <c r="A89" s="20"/>
      <c r="B89" s="21"/>
      <c r="C89" s="22"/>
    </row>
    <row r="90" spans="1:3">
      <c r="A90" s="20"/>
      <c r="B90" s="21"/>
      <c r="C90" s="22"/>
    </row>
    <row r="91" spans="1:3">
      <c r="A91" s="20"/>
      <c r="B91" s="21"/>
      <c r="C91" s="22"/>
    </row>
    <row r="92" spans="1:3">
      <c r="A92" s="20"/>
      <c r="B92" s="21"/>
      <c r="C92" s="22"/>
    </row>
    <row r="93" spans="1:3">
      <c r="A93" s="20"/>
      <c r="B93" s="21"/>
      <c r="C93" s="22"/>
    </row>
    <row r="94" spans="1:3">
      <c r="A94" s="20"/>
      <c r="B94" s="21"/>
      <c r="C94" s="22"/>
    </row>
    <row r="95" spans="1:3">
      <c r="A95" s="20"/>
      <c r="B95" s="21"/>
      <c r="C95" s="22"/>
    </row>
    <row r="96" spans="1:3">
      <c r="A96" s="20"/>
      <c r="B96" s="21"/>
      <c r="C96" s="2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C46DC-9315-4D96-8D57-08EB78345752}">
  <dimension ref="A1:G122"/>
  <sheetViews>
    <sheetView topLeftCell="A69" workbookViewId="0">
      <selection activeCell="L11" sqref="L11"/>
    </sheetView>
  </sheetViews>
  <sheetFormatPr defaultRowHeight="12.5"/>
  <cols>
    <col min="1" max="1" width="10.7265625" customWidth="1"/>
    <col min="5" max="5" width="13.6328125" customWidth="1"/>
    <col min="7" max="7" width="13.1796875" customWidth="1"/>
  </cols>
  <sheetData>
    <row r="1" spans="1:7" ht="13">
      <c r="A1" s="13" t="s">
        <v>150</v>
      </c>
    </row>
    <row r="2" spans="1:7">
      <c r="A2" s="30" t="s">
        <v>125</v>
      </c>
      <c r="B2" s="31" t="s">
        <v>126</v>
      </c>
      <c r="C2" s="31" t="s">
        <v>127</v>
      </c>
      <c r="D2" s="31" t="s">
        <v>128</v>
      </c>
      <c r="E2" s="31" t="s">
        <v>129</v>
      </c>
      <c r="F2" s="31" t="s">
        <v>130</v>
      </c>
      <c r="G2" s="31" t="s">
        <v>131</v>
      </c>
    </row>
    <row r="3" spans="1:7">
      <c r="A3" s="32">
        <v>42005</v>
      </c>
      <c r="B3" s="33">
        <v>0.5</v>
      </c>
      <c r="C3" s="33">
        <v>0.52</v>
      </c>
      <c r="D3" s="33">
        <v>0.48</v>
      </c>
      <c r="E3" s="33">
        <v>0.48</v>
      </c>
      <c r="F3" s="33">
        <v>0.46</v>
      </c>
      <c r="G3" s="34">
        <v>4140352000</v>
      </c>
    </row>
    <row r="4" spans="1:7">
      <c r="A4" s="32">
        <v>42036</v>
      </c>
      <c r="B4" s="33">
        <v>0.48</v>
      </c>
      <c r="C4" s="33">
        <v>0.56000000000000005</v>
      </c>
      <c r="D4" s="33">
        <v>0.47</v>
      </c>
      <c r="E4" s="33">
        <v>0.55000000000000004</v>
      </c>
      <c r="F4" s="33">
        <v>0.53</v>
      </c>
      <c r="G4" s="34">
        <v>4193540000</v>
      </c>
    </row>
    <row r="5" spans="1:7">
      <c r="A5" s="32">
        <v>42064</v>
      </c>
      <c r="B5" s="33">
        <v>0.55000000000000004</v>
      </c>
      <c r="C5" s="33">
        <v>0.59</v>
      </c>
      <c r="D5" s="33">
        <v>0.51</v>
      </c>
      <c r="E5" s="33">
        <v>0.52</v>
      </c>
      <c r="F5" s="33">
        <v>0.5</v>
      </c>
      <c r="G5" s="34">
        <v>7310444000</v>
      </c>
    </row>
    <row r="6" spans="1:7">
      <c r="A6" s="32">
        <v>42095</v>
      </c>
      <c r="B6" s="33">
        <v>0.53</v>
      </c>
      <c r="C6" s="33">
        <v>0.56999999999999995</v>
      </c>
      <c r="D6" s="33">
        <v>0.52</v>
      </c>
      <c r="E6" s="33">
        <v>0.56000000000000005</v>
      </c>
      <c r="F6" s="33">
        <v>0.53</v>
      </c>
      <c r="G6" s="34">
        <v>5673652000</v>
      </c>
    </row>
    <row r="7" spans="1:7">
      <c r="A7" s="32">
        <v>42125</v>
      </c>
      <c r="B7" s="33">
        <v>0.56000000000000005</v>
      </c>
      <c r="C7" s="33">
        <v>0.56999999999999995</v>
      </c>
      <c r="D7" s="33">
        <v>0.51</v>
      </c>
      <c r="E7" s="33">
        <v>0.55000000000000004</v>
      </c>
      <c r="F7" s="33">
        <v>0.53</v>
      </c>
      <c r="G7" s="34">
        <v>7081336000</v>
      </c>
    </row>
    <row r="8" spans="1:7">
      <c r="A8" s="32">
        <v>42156</v>
      </c>
      <c r="B8" s="33">
        <v>0.56000000000000005</v>
      </c>
      <c r="C8" s="33">
        <v>0.56000000000000005</v>
      </c>
      <c r="D8" s="33">
        <v>0.5</v>
      </c>
      <c r="E8" s="33">
        <v>0.5</v>
      </c>
      <c r="F8" s="33">
        <v>0.49</v>
      </c>
      <c r="G8" s="34">
        <v>7333832000</v>
      </c>
    </row>
    <row r="9" spans="1:7">
      <c r="A9" s="32">
        <v>42186</v>
      </c>
      <c r="B9" s="33">
        <v>0.52</v>
      </c>
      <c r="C9" s="33">
        <v>0.52</v>
      </c>
      <c r="D9" s="33">
        <v>0.48</v>
      </c>
      <c r="E9" s="33">
        <v>0.5</v>
      </c>
      <c r="F9" s="33">
        <v>0.48</v>
      </c>
      <c r="G9" s="34">
        <v>5480404000</v>
      </c>
    </row>
    <row r="10" spans="1:7">
      <c r="A10" s="32">
        <v>42217</v>
      </c>
      <c r="B10" s="33">
        <v>0.5</v>
      </c>
      <c r="C10" s="33">
        <v>0.6</v>
      </c>
      <c r="D10" s="33">
        <v>0.5</v>
      </c>
      <c r="E10" s="33">
        <v>0.56000000000000005</v>
      </c>
      <c r="F10" s="33">
        <v>0.54</v>
      </c>
      <c r="G10" s="34">
        <v>9469492000</v>
      </c>
    </row>
    <row r="11" spans="1:7">
      <c r="A11" s="32">
        <v>42248</v>
      </c>
      <c r="B11" s="33">
        <v>0.55000000000000004</v>
      </c>
      <c r="C11" s="33">
        <v>0.62</v>
      </c>
      <c r="D11" s="33">
        <v>0.54</v>
      </c>
      <c r="E11" s="33">
        <v>0.62</v>
      </c>
      <c r="F11" s="33">
        <v>0.6</v>
      </c>
      <c r="G11" s="34">
        <v>6480208000</v>
      </c>
    </row>
    <row r="12" spans="1:7">
      <c r="A12" s="32">
        <v>42278</v>
      </c>
      <c r="B12" s="33">
        <v>0.62</v>
      </c>
      <c r="C12" s="33">
        <v>0.72</v>
      </c>
      <c r="D12" s="33">
        <v>0.59</v>
      </c>
      <c r="E12" s="33">
        <v>0.71</v>
      </c>
      <c r="F12" s="33">
        <v>0.69</v>
      </c>
      <c r="G12" s="34">
        <v>8052316000</v>
      </c>
    </row>
    <row r="13" spans="1:7">
      <c r="A13" s="32">
        <v>42309</v>
      </c>
      <c r="B13" s="33">
        <v>0.71</v>
      </c>
      <c r="C13" s="33">
        <v>0.8</v>
      </c>
      <c r="D13" s="33">
        <v>0.69</v>
      </c>
      <c r="E13" s="33">
        <v>0.79</v>
      </c>
      <c r="F13" s="33">
        <v>0.77</v>
      </c>
      <c r="G13" s="34">
        <v>7344816000</v>
      </c>
    </row>
    <row r="14" spans="1:7">
      <c r="A14" s="32">
        <v>42339</v>
      </c>
      <c r="B14" s="33">
        <v>0.8</v>
      </c>
      <c r="C14" s="33">
        <v>0.85</v>
      </c>
      <c r="D14" s="33">
        <v>0.8</v>
      </c>
      <c r="E14" s="33">
        <v>0.82</v>
      </c>
      <c r="F14" s="33">
        <v>0.8</v>
      </c>
      <c r="G14" s="34">
        <v>5627172000</v>
      </c>
    </row>
    <row r="15" spans="1:7">
      <c r="A15" s="32">
        <v>42370</v>
      </c>
      <c r="B15" s="33">
        <v>0.81</v>
      </c>
      <c r="C15" s="33">
        <v>0.84</v>
      </c>
      <c r="D15" s="33">
        <v>0.66</v>
      </c>
      <c r="E15" s="33">
        <v>0.73</v>
      </c>
      <c r="F15" s="33">
        <v>0.71</v>
      </c>
      <c r="G15" s="34">
        <v>8138980000</v>
      </c>
    </row>
    <row r="16" spans="1:7">
      <c r="A16" s="32">
        <v>42401</v>
      </c>
      <c r="B16" s="33">
        <v>0.73</v>
      </c>
      <c r="C16" s="33">
        <v>0.8</v>
      </c>
      <c r="D16" s="33">
        <v>0.62</v>
      </c>
      <c r="E16" s="33">
        <v>0.78</v>
      </c>
      <c r="F16" s="33">
        <v>0.77</v>
      </c>
      <c r="G16" s="34">
        <v>9000048000</v>
      </c>
    </row>
    <row r="17" spans="1:7">
      <c r="A17" s="32">
        <v>42430</v>
      </c>
      <c r="B17" s="33">
        <v>0.79</v>
      </c>
      <c r="C17" s="33">
        <v>0.91</v>
      </c>
      <c r="D17" s="33">
        <v>0.78</v>
      </c>
      <c r="E17" s="33">
        <v>0.89</v>
      </c>
      <c r="F17" s="33">
        <v>0.87</v>
      </c>
      <c r="G17" s="34">
        <v>6577904000</v>
      </c>
    </row>
    <row r="18" spans="1:7">
      <c r="A18" s="32">
        <v>42461</v>
      </c>
      <c r="B18" s="33">
        <v>0.89</v>
      </c>
      <c r="C18" s="33">
        <v>0.94</v>
      </c>
      <c r="D18" s="33">
        <v>0.87</v>
      </c>
      <c r="E18" s="33">
        <v>0.89</v>
      </c>
      <c r="F18" s="33">
        <v>0.87</v>
      </c>
      <c r="G18" s="34">
        <v>6734252000</v>
      </c>
    </row>
    <row r="19" spans="1:7">
      <c r="A19" s="32">
        <v>42491</v>
      </c>
      <c r="B19" s="33">
        <v>0.9</v>
      </c>
      <c r="C19" s="33">
        <v>1.17</v>
      </c>
      <c r="D19" s="33">
        <v>0.86</v>
      </c>
      <c r="E19" s="33">
        <v>1.17</v>
      </c>
      <c r="F19" s="33">
        <v>1.1399999999999999</v>
      </c>
      <c r="G19" s="34">
        <v>10367836000</v>
      </c>
    </row>
    <row r="20" spans="1:7">
      <c r="A20" s="32">
        <v>42522</v>
      </c>
      <c r="B20" s="33">
        <v>1.1599999999999999</v>
      </c>
      <c r="C20" s="33">
        <v>1.21</v>
      </c>
      <c r="D20" s="33">
        <v>1.1100000000000001</v>
      </c>
      <c r="E20" s="33">
        <v>1.18</v>
      </c>
      <c r="F20" s="33">
        <v>1.1499999999999999</v>
      </c>
      <c r="G20" s="34">
        <v>8197900000</v>
      </c>
    </row>
    <row r="21" spans="1:7">
      <c r="A21" s="32">
        <v>42552</v>
      </c>
      <c r="B21" s="33">
        <v>1.17</v>
      </c>
      <c r="C21" s="33">
        <v>1.43</v>
      </c>
      <c r="D21" s="33">
        <v>1.1499999999999999</v>
      </c>
      <c r="E21" s="33">
        <v>1.43</v>
      </c>
      <c r="F21" s="33">
        <v>1.4</v>
      </c>
      <c r="G21" s="34">
        <v>7210052000</v>
      </c>
    </row>
    <row r="22" spans="1:7">
      <c r="A22" s="32">
        <v>42583</v>
      </c>
      <c r="B22" s="33">
        <v>1.43</v>
      </c>
      <c r="C22" s="33">
        <v>1.59</v>
      </c>
      <c r="D22" s="33">
        <v>1.39</v>
      </c>
      <c r="E22" s="33">
        <v>1.53</v>
      </c>
      <c r="F22" s="33">
        <v>1.51</v>
      </c>
      <c r="G22" s="34">
        <v>9305120000</v>
      </c>
    </row>
    <row r="23" spans="1:7">
      <c r="A23" s="32">
        <v>42614</v>
      </c>
      <c r="B23" s="33">
        <v>1.53</v>
      </c>
      <c r="C23" s="33">
        <v>1.73</v>
      </c>
      <c r="D23" s="33">
        <v>1.43</v>
      </c>
      <c r="E23" s="33">
        <v>1.71</v>
      </c>
      <c r="F23" s="33">
        <v>1.69</v>
      </c>
      <c r="G23" s="34">
        <v>8665252000</v>
      </c>
    </row>
    <row r="24" spans="1:7">
      <c r="A24" s="32">
        <v>42644</v>
      </c>
      <c r="B24" s="33">
        <v>1.71</v>
      </c>
      <c r="C24" s="33">
        <v>1.82</v>
      </c>
      <c r="D24" s="33">
        <v>1.59</v>
      </c>
      <c r="E24" s="33">
        <v>1.78</v>
      </c>
      <c r="F24" s="33">
        <v>1.75</v>
      </c>
      <c r="G24" s="34">
        <v>6551568000</v>
      </c>
    </row>
    <row r="25" spans="1:7">
      <c r="A25" s="32">
        <v>42675</v>
      </c>
      <c r="B25" s="33">
        <v>1.79</v>
      </c>
      <c r="C25" s="33">
        <v>2.38</v>
      </c>
      <c r="D25" s="33">
        <v>1.66</v>
      </c>
      <c r="E25" s="33">
        <v>2.31</v>
      </c>
      <c r="F25" s="33">
        <v>2.27</v>
      </c>
      <c r="G25" s="34">
        <v>12767464000</v>
      </c>
    </row>
    <row r="26" spans="1:7">
      <c r="A26" s="32">
        <v>42705</v>
      </c>
      <c r="B26" s="33">
        <v>2.2999999999999998</v>
      </c>
      <c r="C26" s="33">
        <v>3</v>
      </c>
      <c r="D26" s="33">
        <v>2.12</v>
      </c>
      <c r="E26" s="33">
        <v>2.67</v>
      </c>
      <c r="F26" s="33">
        <v>2.63</v>
      </c>
      <c r="G26" s="34">
        <v>18082228000</v>
      </c>
    </row>
    <row r="27" spans="1:7">
      <c r="A27" s="32">
        <v>42736</v>
      </c>
      <c r="B27" s="33">
        <v>2.61</v>
      </c>
      <c r="C27" s="33">
        <v>2.8</v>
      </c>
      <c r="D27" s="33">
        <v>2.48</v>
      </c>
      <c r="E27" s="33">
        <v>2.73</v>
      </c>
      <c r="F27" s="33">
        <v>2.69</v>
      </c>
      <c r="G27" s="34">
        <v>13396840000</v>
      </c>
    </row>
    <row r="28" spans="1:7">
      <c r="A28" s="32">
        <v>42767</v>
      </c>
      <c r="B28" s="33">
        <v>2.76</v>
      </c>
      <c r="C28" s="33">
        <v>3.02</v>
      </c>
      <c r="D28" s="33">
        <v>2.39</v>
      </c>
      <c r="E28" s="33">
        <v>2.54</v>
      </c>
      <c r="F28" s="33">
        <v>2.5</v>
      </c>
      <c r="G28" s="34">
        <v>14206788000</v>
      </c>
    </row>
    <row r="29" spans="1:7">
      <c r="A29" s="32">
        <v>42795</v>
      </c>
      <c r="B29" s="33">
        <v>2.59</v>
      </c>
      <c r="C29" s="33">
        <v>2.75</v>
      </c>
      <c r="D29" s="33">
        <v>2.38</v>
      </c>
      <c r="E29" s="33">
        <v>2.72</v>
      </c>
      <c r="F29" s="33">
        <v>2.69</v>
      </c>
      <c r="G29" s="34">
        <v>14288960000</v>
      </c>
    </row>
    <row r="30" spans="1:7">
      <c r="A30" s="32">
        <v>42826</v>
      </c>
      <c r="B30" s="33">
        <v>2.72</v>
      </c>
      <c r="C30" s="33">
        <v>2.74</v>
      </c>
      <c r="D30" s="33">
        <v>2.39</v>
      </c>
      <c r="E30" s="33">
        <v>2.61</v>
      </c>
      <c r="F30" s="33">
        <v>2.57</v>
      </c>
      <c r="G30" s="34">
        <v>9572572000</v>
      </c>
    </row>
    <row r="31" spans="1:7">
      <c r="A31" s="32">
        <v>42856</v>
      </c>
      <c r="B31" s="33">
        <v>2.62</v>
      </c>
      <c r="C31" s="33">
        <v>3.67</v>
      </c>
      <c r="D31" s="33">
        <v>2.56</v>
      </c>
      <c r="E31" s="33">
        <v>3.61</v>
      </c>
      <c r="F31" s="33">
        <v>3.56</v>
      </c>
      <c r="G31" s="34">
        <v>19209444000</v>
      </c>
    </row>
    <row r="32" spans="1:7" ht="13" customHeight="1">
      <c r="A32" s="32">
        <v>42887</v>
      </c>
      <c r="B32" s="33">
        <v>3.62</v>
      </c>
      <c r="C32" s="33">
        <v>4.21</v>
      </c>
      <c r="D32" s="33">
        <v>3.55</v>
      </c>
      <c r="E32" s="33">
        <v>3.61</v>
      </c>
      <c r="F32" s="33">
        <v>3.57</v>
      </c>
      <c r="G32" s="34">
        <v>23445520000</v>
      </c>
    </row>
    <row r="33" spans="1:7">
      <c r="A33" s="32">
        <v>42917</v>
      </c>
      <c r="B33" s="33">
        <v>3.63</v>
      </c>
      <c r="C33" s="33">
        <v>4.25</v>
      </c>
      <c r="D33" s="33">
        <v>3.46</v>
      </c>
      <c r="E33" s="33">
        <v>4.0599999999999996</v>
      </c>
      <c r="F33" s="33">
        <v>4.01</v>
      </c>
      <c r="G33" s="34">
        <v>15491016000</v>
      </c>
    </row>
    <row r="34" spans="1:7">
      <c r="A34" s="32">
        <v>42948</v>
      </c>
      <c r="B34" s="33">
        <v>4.05</v>
      </c>
      <c r="C34" s="33">
        <v>4.3600000000000003</v>
      </c>
      <c r="D34" s="33">
        <v>3.82</v>
      </c>
      <c r="E34" s="33">
        <v>4.24</v>
      </c>
      <c r="F34" s="33">
        <v>4.18</v>
      </c>
      <c r="G34" s="34">
        <v>14728216000</v>
      </c>
    </row>
    <row r="35" spans="1:7">
      <c r="A35" s="32">
        <v>42979</v>
      </c>
      <c r="B35" s="33">
        <v>4.25</v>
      </c>
      <c r="C35" s="33">
        <v>4.78</v>
      </c>
      <c r="D35" s="33">
        <v>4.07</v>
      </c>
      <c r="E35" s="33">
        <v>4.47</v>
      </c>
      <c r="F35" s="33">
        <v>4.42</v>
      </c>
      <c r="G35" s="34">
        <v>14447336000</v>
      </c>
    </row>
    <row r="36" spans="1:7">
      <c r="A36" s="32">
        <v>43009</v>
      </c>
      <c r="B36" s="33">
        <v>4.5199999999999996</v>
      </c>
      <c r="C36" s="33">
        <v>5.2</v>
      </c>
      <c r="D36" s="33">
        <v>4.43</v>
      </c>
      <c r="E36" s="33">
        <v>5.17</v>
      </c>
      <c r="F36" s="33">
        <v>5.1100000000000003</v>
      </c>
      <c r="G36" s="34">
        <v>11422664000</v>
      </c>
    </row>
    <row r="37" spans="1:7">
      <c r="A37" s="32">
        <v>43040</v>
      </c>
      <c r="B37" s="33">
        <v>5.23</v>
      </c>
      <c r="C37" s="33">
        <v>5.47</v>
      </c>
      <c r="D37" s="33">
        <v>4.78</v>
      </c>
      <c r="E37" s="33">
        <v>5.0199999999999996</v>
      </c>
      <c r="F37" s="33">
        <v>4.96</v>
      </c>
      <c r="G37" s="34">
        <v>11830896000</v>
      </c>
    </row>
    <row r="38" spans="1:7">
      <c r="A38" s="32">
        <v>43070</v>
      </c>
      <c r="B38" s="33">
        <v>4.9800000000000004</v>
      </c>
      <c r="C38" s="33">
        <v>5.01</v>
      </c>
      <c r="D38" s="33">
        <v>4.51</v>
      </c>
      <c r="E38" s="33">
        <v>4.84</v>
      </c>
      <c r="F38" s="33">
        <v>4.79</v>
      </c>
      <c r="G38" s="34">
        <v>10112216000</v>
      </c>
    </row>
    <row r="39" spans="1:7">
      <c r="A39" s="32">
        <v>43101</v>
      </c>
      <c r="B39" s="33">
        <v>4.8899999999999997</v>
      </c>
      <c r="C39" s="33">
        <v>6.23</v>
      </c>
      <c r="D39" s="33">
        <v>4.8600000000000003</v>
      </c>
      <c r="E39" s="33">
        <v>6.14</v>
      </c>
      <c r="F39" s="33">
        <v>6.08</v>
      </c>
      <c r="G39" s="34">
        <v>11456216000</v>
      </c>
    </row>
    <row r="40" spans="1:7">
      <c r="A40" s="32">
        <v>43132</v>
      </c>
      <c r="B40" s="33">
        <v>5.96</v>
      </c>
      <c r="C40" s="33">
        <v>6.3</v>
      </c>
      <c r="D40" s="33">
        <v>5.0999999999999996</v>
      </c>
      <c r="E40" s="33">
        <v>6.05</v>
      </c>
      <c r="F40" s="33">
        <v>5.98</v>
      </c>
      <c r="G40" s="34">
        <v>14915528000</v>
      </c>
    </row>
    <row r="41" spans="1:7">
      <c r="A41" s="32">
        <v>43160</v>
      </c>
      <c r="B41" s="33">
        <v>6.05</v>
      </c>
      <c r="C41" s="33">
        <v>6.36</v>
      </c>
      <c r="D41" s="33">
        <v>5.43</v>
      </c>
      <c r="E41" s="33">
        <v>5.79</v>
      </c>
      <c r="F41" s="33">
        <v>5.73</v>
      </c>
      <c r="G41" s="34">
        <v>14118440000</v>
      </c>
    </row>
    <row r="42" spans="1:7">
      <c r="A42" s="32">
        <v>43191</v>
      </c>
      <c r="B42" s="33">
        <v>5.72</v>
      </c>
      <c r="C42" s="33">
        <v>5.98</v>
      </c>
      <c r="D42" s="33">
        <v>5.26</v>
      </c>
      <c r="E42" s="33">
        <v>5.62</v>
      </c>
      <c r="F42" s="33">
        <v>5.57</v>
      </c>
      <c r="G42" s="34">
        <v>11144008000</v>
      </c>
    </row>
    <row r="43" spans="1:7">
      <c r="A43" s="32">
        <v>43221</v>
      </c>
      <c r="B43" s="33">
        <v>5.61</v>
      </c>
      <c r="C43" s="33">
        <v>6.51</v>
      </c>
      <c r="D43" s="33">
        <v>5.55</v>
      </c>
      <c r="E43" s="33">
        <v>6.3</v>
      </c>
      <c r="F43" s="33">
        <v>6.24</v>
      </c>
      <c r="G43" s="34">
        <v>11978240000</v>
      </c>
    </row>
    <row r="44" spans="1:7">
      <c r="A44" s="32">
        <v>43252</v>
      </c>
      <c r="B44" s="33">
        <v>6.35</v>
      </c>
      <c r="C44" s="33">
        <v>6.73</v>
      </c>
      <c r="D44" s="33">
        <v>5.88</v>
      </c>
      <c r="E44" s="33">
        <v>5.92</v>
      </c>
      <c r="F44" s="33">
        <v>5.87</v>
      </c>
      <c r="G44" s="34">
        <v>8785540000</v>
      </c>
    </row>
    <row r="45" spans="1:7">
      <c r="A45" s="32">
        <v>43282</v>
      </c>
      <c r="B45" s="33">
        <v>5.85</v>
      </c>
      <c r="C45" s="33">
        <v>6.41</v>
      </c>
      <c r="D45" s="33">
        <v>5.83</v>
      </c>
      <c r="E45" s="33">
        <v>6.12</v>
      </c>
      <c r="F45" s="33">
        <v>6.06</v>
      </c>
      <c r="G45" s="34">
        <v>6321876000</v>
      </c>
    </row>
    <row r="46" spans="1:7">
      <c r="A46" s="32">
        <v>43313</v>
      </c>
      <c r="B46" s="33">
        <v>6.15</v>
      </c>
      <c r="C46" s="33">
        <v>7.04</v>
      </c>
      <c r="D46" s="33">
        <v>5.97</v>
      </c>
      <c r="E46" s="33">
        <v>7.02</v>
      </c>
      <c r="F46" s="33">
        <v>6.95</v>
      </c>
      <c r="G46" s="34">
        <v>10917836000</v>
      </c>
    </row>
    <row r="47" spans="1:7">
      <c r="A47" s="32">
        <v>43344</v>
      </c>
      <c r="B47" s="33">
        <v>7</v>
      </c>
      <c r="C47" s="33">
        <v>7.13</v>
      </c>
      <c r="D47" s="33">
        <v>6.47</v>
      </c>
      <c r="E47" s="33">
        <v>7.03</v>
      </c>
      <c r="F47" s="33">
        <v>6.96</v>
      </c>
      <c r="G47" s="34">
        <v>6340200000</v>
      </c>
    </row>
    <row r="48" spans="1:7">
      <c r="A48" s="32">
        <v>43374</v>
      </c>
      <c r="B48" s="33">
        <v>7.1</v>
      </c>
      <c r="C48" s="33">
        <v>7.32</v>
      </c>
      <c r="D48" s="33">
        <v>4.4000000000000004</v>
      </c>
      <c r="E48" s="33">
        <v>5.27</v>
      </c>
      <c r="F48" s="33">
        <v>5.22</v>
      </c>
      <c r="G48" s="34">
        <v>12977976000</v>
      </c>
    </row>
    <row r="49" spans="1:7">
      <c r="A49" s="32">
        <v>43405</v>
      </c>
      <c r="B49" s="33">
        <v>5.31</v>
      </c>
      <c r="C49" s="33">
        <v>5.55</v>
      </c>
      <c r="D49" s="33">
        <v>3.33</v>
      </c>
      <c r="E49" s="33">
        <v>4.09</v>
      </c>
      <c r="F49" s="33">
        <v>4.05</v>
      </c>
      <c r="G49" s="34">
        <v>16162340000</v>
      </c>
    </row>
    <row r="50" spans="1:7">
      <c r="A50" s="32">
        <v>43435</v>
      </c>
      <c r="B50" s="33">
        <v>4.32</v>
      </c>
      <c r="C50" s="33">
        <v>4.37</v>
      </c>
      <c r="D50" s="33">
        <v>3.11</v>
      </c>
      <c r="E50" s="33">
        <v>3.34</v>
      </c>
      <c r="F50" s="33">
        <v>3.31</v>
      </c>
      <c r="G50" s="34">
        <v>12451408000</v>
      </c>
    </row>
    <row r="51" spans="1:7">
      <c r="A51" s="32">
        <v>43466</v>
      </c>
      <c r="B51" s="33">
        <v>3.27</v>
      </c>
      <c r="C51" s="33">
        <v>4.0199999999999996</v>
      </c>
      <c r="D51" s="33">
        <v>3.19</v>
      </c>
      <c r="E51" s="33">
        <v>3.59</v>
      </c>
      <c r="F51" s="33">
        <v>3.56</v>
      </c>
      <c r="G51" s="34">
        <v>16870992000</v>
      </c>
    </row>
    <row r="52" spans="1:7">
      <c r="A52" s="32">
        <v>43497</v>
      </c>
      <c r="B52" s="33">
        <v>3.61</v>
      </c>
      <c r="C52" s="33">
        <v>4.13</v>
      </c>
      <c r="D52" s="33">
        <v>3.56</v>
      </c>
      <c r="E52" s="33">
        <v>3.86</v>
      </c>
      <c r="F52" s="33">
        <v>3.83</v>
      </c>
      <c r="G52" s="34">
        <v>11445728000</v>
      </c>
    </row>
    <row r="53" spans="1:7">
      <c r="A53" s="32">
        <v>43525</v>
      </c>
      <c r="B53" s="33">
        <v>3.91</v>
      </c>
      <c r="C53" s="33">
        <v>4.63</v>
      </c>
      <c r="D53" s="33">
        <v>3.62</v>
      </c>
      <c r="E53" s="33">
        <v>4.49</v>
      </c>
      <c r="F53" s="33">
        <v>4.46</v>
      </c>
      <c r="G53" s="34">
        <v>12068540000</v>
      </c>
    </row>
    <row r="54" spans="1:7">
      <c r="A54" s="32">
        <v>43556</v>
      </c>
      <c r="B54" s="33">
        <v>4.58</v>
      </c>
      <c r="C54" s="33">
        <v>4.84</v>
      </c>
      <c r="D54" s="33">
        <v>4.33</v>
      </c>
      <c r="E54" s="33">
        <v>4.53</v>
      </c>
      <c r="F54" s="33">
        <v>4.49</v>
      </c>
      <c r="G54" s="34">
        <v>9437780000</v>
      </c>
    </row>
    <row r="55" spans="1:7">
      <c r="A55" s="32">
        <v>43586</v>
      </c>
      <c r="B55" s="33">
        <v>4.58</v>
      </c>
      <c r="C55" s="33">
        <v>4.62</v>
      </c>
      <c r="D55" s="33">
        <v>3.38</v>
      </c>
      <c r="E55" s="33">
        <v>3.39</v>
      </c>
      <c r="F55" s="33">
        <v>3.36</v>
      </c>
      <c r="G55" s="34">
        <v>11180752000</v>
      </c>
    </row>
    <row r="56" spans="1:7">
      <c r="A56" s="32">
        <v>43617</v>
      </c>
      <c r="B56" s="33">
        <v>3.4</v>
      </c>
      <c r="C56" s="33">
        <v>4.13</v>
      </c>
      <c r="D56" s="33">
        <v>3.32</v>
      </c>
      <c r="E56" s="33">
        <v>4.1100000000000003</v>
      </c>
      <c r="F56" s="33">
        <v>4.08</v>
      </c>
      <c r="G56" s="34">
        <v>8233340000</v>
      </c>
    </row>
    <row r="57" spans="1:7">
      <c r="A57" s="32">
        <v>43647</v>
      </c>
      <c r="B57" s="33">
        <v>4.3099999999999996</v>
      </c>
      <c r="C57" s="33">
        <v>4.47</v>
      </c>
      <c r="D57" s="33">
        <v>3.88</v>
      </c>
      <c r="E57" s="33">
        <v>4.22</v>
      </c>
      <c r="F57" s="33">
        <v>4.1900000000000004</v>
      </c>
      <c r="G57" s="34">
        <v>8415984000</v>
      </c>
    </row>
    <row r="58" spans="1:7">
      <c r="A58" s="32">
        <v>43678</v>
      </c>
      <c r="B58" s="33">
        <v>4.2300000000000004</v>
      </c>
      <c r="C58" s="33">
        <v>4.34</v>
      </c>
      <c r="D58" s="33">
        <v>3.68</v>
      </c>
      <c r="E58" s="33">
        <v>4.1900000000000004</v>
      </c>
      <c r="F58" s="33">
        <v>4.16</v>
      </c>
      <c r="G58" s="34">
        <v>9450328000</v>
      </c>
    </row>
    <row r="59" spans="1:7">
      <c r="A59" s="32">
        <v>43709</v>
      </c>
      <c r="B59" s="33">
        <v>4.1100000000000003</v>
      </c>
      <c r="C59" s="33">
        <v>4.71</v>
      </c>
      <c r="D59" s="33">
        <v>4.08</v>
      </c>
      <c r="E59" s="33">
        <v>4.3499999999999996</v>
      </c>
      <c r="F59" s="33">
        <v>4.33</v>
      </c>
      <c r="G59" s="34">
        <v>6347768000</v>
      </c>
    </row>
    <row r="60" spans="1:7">
      <c r="A60" s="32">
        <v>43739</v>
      </c>
      <c r="B60" s="33">
        <v>4.38</v>
      </c>
      <c r="C60" s="33">
        <v>5.22</v>
      </c>
      <c r="D60" s="33">
        <v>4.25</v>
      </c>
      <c r="E60" s="33">
        <v>5.03</v>
      </c>
      <c r="F60" s="33">
        <v>5</v>
      </c>
      <c r="G60" s="34">
        <v>7696172000</v>
      </c>
    </row>
    <row r="61" spans="1:7">
      <c r="A61" s="32">
        <v>43770</v>
      </c>
      <c r="B61" s="33">
        <v>4.99</v>
      </c>
      <c r="C61" s="33">
        <v>5.54</v>
      </c>
      <c r="D61" s="33">
        <v>4.96</v>
      </c>
      <c r="E61" s="33">
        <v>5.42</v>
      </c>
      <c r="F61" s="33">
        <v>5.39</v>
      </c>
      <c r="G61" s="34">
        <v>7321800000</v>
      </c>
    </row>
    <row r="62" spans="1:7">
      <c r="A62" s="32">
        <v>43800</v>
      </c>
      <c r="B62" s="33">
        <v>5.41</v>
      </c>
      <c r="C62" s="33">
        <v>6.05</v>
      </c>
      <c r="D62" s="33">
        <v>5.01</v>
      </c>
      <c r="E62" s="33">
        <v>5.88</v>
      </c>
      <c r="F62" s="33">
        <v>5.86</v>
      </c>
      <c r="G62" s="34">
        <v>6543532000</v>
      </c>
    </row>
    <row r="63" spans="1:7">
      <c r="A63" s="32">
        <v>43831</v>
      </c>
      <c r="B63" s="33">
        <v>5.97</v>
      </c>
      <c r="C63" s="33">
        <v>6.49</v>
      </c>
      <c r="D63" s="33">
        <v>5.78</v>
      </c>
      <c r="E63" s="33">
        <v>5.91</v>
      </c>
      <c r="F63" s="33">
        <v>5.89</v>
      </c>
      <c r="G63" s="34">
        <v>6125412000</v>
      </c>
    </row>
    <row r="64" spans="1:7">
      <c r="A64" s="32">
        <v>43862</v>
      </c>
      <c r="B64" s="33">
        <v>5.89</v>
      </c>
      <c r="C64" s="33">
        <v>7.91</v>
      </c>
      <c r="D64" s="33">
        <v>5.89</v>
      </c>
      <c r="E64" s="33">
        <v>6.75</v>
      </c>
      <c r="F64" s="33">
        <v>6.72</v>
      </c>
      <c r="G64" s="34">
        <v>11848652000</v>
      </c>
    </row>
    <row r="65" spans="1:7">
      <c r="A65" s="32">
        <v>43891</v>
      </c>
      <c r="B65" s="33">
        <v>6.92</v>
      </c>
      <c r="C65" s="33">
        <v>7.12</v>
      </c>
      <c r="D65" s="33">
        <v>4.5199999999999996</v>
      </c>
      <c r="E65" s="33">
        <v>6.59</v>
      </c>
      <c r="F65" s="33">
        <v>6.57</v>
      </c>
      <c r="G65" s="34">
        <v>15773952000</v>
      </c>
    </row>
    <row r="66" spans="1:7">
      <c r="A66" s="32">
        <v>43922</v>
      </c>
      <c r="B66" s="33">
        <v>6.39</v>
      </c>
      <c r="C66" s="33">
        <v>7.61</v>
      </c>
      <c r="D66" s="33">
        <v>5.96</v>
      </c>
      <c r="E66" s="33">
        <v>7.31</v>
      </c>
      <c r="F66" s="33">
        <v>7.28</v>
      </c>
      <c r="G66" s="34">
        <v>11278304000</v>
      </c>
    </row>
    <row r="67" spans="1:7">
      <c r="A67" s="32">
        <v>43952</v>
      </c>
      <c r="B67" s="33">
        <v>7.11</v>
      </c>
      <c r="C67" s="33">
        <v>9.18</v>
      </c>
      <c r="D67" s="33">
        <v>7.02</v>
      </c>
      <c r="E67" s="33">
        <v>8.8800000000000008</v>
      </c>
      <c r="F67" s="33">
        <v>8.84</v>
      </c>
      <c r="G67" s="34">
        <v>12548876000</v>
      </c>
    </row>
    <row r="68" spans="1:7">
      <c r="A68" s="32">
        <v>43983</v>
      </c>
      <c r="B68" s="33">
        <v>8.83</v>
      </c>
      <c r="C68" s="33">
        <v>9.64</v>
      </c>
      <c r="D68" s="33">
        <v>8.66</v>
      </c>
      <c r="E68" s="33">
        <v>9.5</v>
      </c>
      <c r="F68" s="33">
        <v>9.4600000000000009</v>
      </c>
      <c r="G68" s="34">
        <v>9719464000</v>
      </c>
    </row>
    <row r="69" spans="1:7">
      <c r="A69" s="32">
        <v>44013</v>
      </c>
      <c r="B69" s="33">
        <v>9.52</v>
      </c>
      <c r="C69" s="33">
        <v>10.79</v>
      </c>
      <c r="D69" s="33">
        <v>9.41</v>
      </c>
      <c r="E69" s="33">
        <v>10.61</v>
      </c>
      <c r="F69" s="33">
        <v>10.58</v>
      </c>
      <c r="G69" s="34">
        <v>8094452000</v>
      </c>
    </row>
    <row r="70" spans="1:7">
      <c r="A70" s="32">
        <v>44044</v>
      </c>
      <c r="B70" s="33">
        <v>10.73</v>
      </c>
      <c r="C70" s="33">
        <v>13.57</v>
      </c>
      <c r="D70" s="33">
        <v>10.72</v>
      </c>
      <c r="E70" s="33">
        <v>13.37</v>
      </c>
      <c r="F70" s="33">
        <v>13.33</v>
      </c>
      <c r="G70" s="34">
        <v>9672544000</v>
      </c>
    </row>
    <row r="71" spans="1:7">
      <c r="A71" s="32">
        <v>44075</v>
      </c>
      <c r="B71" s="33">
        <v>13.48</v>
      </c>
      <c r="C71" s="33">
        <v>14.73</v>
      </c>
      <c r="D71" s="33">
        <v>11.7</v>
      </c>
      <c r="E71" s="33">
        <v>13.53</v>
      </c>
      <c r="F71" s="33">
        <v>13.49</v>
      </c>
      <c r="G71" s="34">
        <v>15856552000</v>
      </c>
    </row>
    <row r="72" spans="1:7">
      <c r="A72" s="32">
        <v>44105</v>
      </c>
      <c r="B72" s="33">
        <v>13.76</v>
      </c>
      <c r="C72" s="33">
        <v>14.35</v>
      </c>
      <c r="D72" s="33">
        <v>12.3</v>
      </c>
      <c r="E72" s="33">
        <v>12.53</v>
      </c>
      <c r="F72" s="33">
        <v>12.5</v>
      </c>
      <c r="G72" s="34">
        <v>8022356000</v>
      </c>
    </row>
    <row r="73" spans="1:7">
      <c r="A73" s="32">
        <v>44136</v>
      </c>
      <c r="B73" s="33">
        <v>12.66</v>
      </c>
      <c r="C73" s="33">
        <v>14.69</v>
      </c>
      <c r="D73" s="33">
        <v>12.4</v>
      </c>
      <c r="E73" s="33">
        <v>13.4</v>
      </c>
      <c r="F73" s="33">
        <v>13.36</v>
      </c>
      <c r="G73" s="34">
        <v>7594820000</v>
      </c>
    </row>
    <row r="74" spans="1:7">
      <c r="A74" s="32">
        <v>44166</v>
      </c>
      <c r="B74" s="33">
        <v>13.49</v>
      </c>
      <c r="C74" s="33">
        <v>13.73</v>
      </c>
      <c r="D74" s="33">
        <v>12.76</v>
      </c>
      <c r="E74" s="33">
        <v>13.06</v>
      </c>
      <c r="F74" s="33">
        <v>13.02</v>
      </c>
      <c r="G74" s="34">
        <v>5120996000</v>
      </c>
    </row>
    <row r="75" spans="1:7">
      <c r="A75" s="32">
        <v>44197</v>
      </c>
      <c r="B75" s="33">
        <v>13.1</v>
      </c>
      <c r="C75" s="33">
        <v>14</v>
      </c>
      <c r="D75" s="33">
        <v>12.59</v>
      </c>
      <c r="E75" s="33">
        <v>12.99</v>
      </c>
      <c r="F75" s="33">
        <v>12.96</v>
      </c>
      <c r="G75" s="34">
        <v>6154172000</v>
      </c>
    </row>
    <row r="76" spans="1:7">
      <c r="A76" s="32">
        <v>44228</v>
      </c>
      <c r="B76" s="33">
        <v>13.05</v>
      </c>
      <c r="C76" s="33">
        <v>15.37</v>
      </c>
      <c r="D76" s="33">
        <v>12.9</v>
      </c>
      <c r="E76" s="33">
        <v>13.71</v>
      </c>
      <c r="F76" s="33">
        <v>13.68</v>
      </c>
      <c r="G76" s="34">
        <v>6680324000</v>
      </c>
    </row>
    <row r="77" spans="1:7">
      <c r="A77" s="32">
        <v>44256</v>
      </c>
      <c r="B77" s="33">
        <v>13.88</v>
      </c>
      <c r="C77" s="33">
        <v>13.93</v>
      </c>
      <c r="D77" s="33">
        <v>11.57</v>
      </c>
      <c r="E77" s="33">
        <v>13.35</v>
      </c>
      <c r="F77" s="33">
        <v>13.31</v>
      </c>
      <c r="G77" s="34">
        <v>7648656000</v>
      </c>
    </row>
    <row r="78" spans="1:7">
      <c r="A78" s="32">
        <v>44287</v>
      </c>
      <c r="B78" s="33">
        <v>13.57</v>
      </c>
      <c r="C78" s="33">
        <v>16.21</v>
      </c>
      <c r="D78" s="33">
        <v>13.51</v>
      </c>
      <c r="E78" s="33">
        <v>15.01</v>
      </c>
      <c r="F78" s="33">
        <v>14.98</v>
      </c>
      <c r="G78" s="34">
        <v>6718796000</v>
      </c>
    </row>
    <row r="79" spans="1:7">
      <c r="A79" s="32">
        <v>44317</v>
      </c>
      <c r="B79" s="33">
        <v>15.13</v>
      </c>
      <c r="C79" s="33">
        <v>16.28</v>
      </c>
      <c r="D79" s="33">
        <v>13.46</v>
      </c>
      <c r="E79" s="33">
        <v>16.239999999999998</v>
      </c>
      <c r="F79" s="33">
        <v>16.21</v>
      </c>
      <c r="G79" s="34">
        <v>7054380000</v>
      </c>
    </row>
    <row r="80" spans="1:7">
      <c r="A80" s="32">
        <v>44348</v>
      </c>
      <c r="B80" s="33">
        <v>16.27</v>
      </c>
      <c r="C80" s="33">
        <v>20.16</v>
      </c>
      <c r="D80" s="33">
        <v>15.9</v>
      </c>
      <c r="E80" s="33">
        <v>20</v>
      </c>
      <c r="F80" s="33">
        <v>19.96</v>
      </c>
      <c r="G80" s="34">
        <v>10273292000</v>
      </c>
    </row>
    <row r="81" spans="1:7">
      <c r="A81" s="32">
        <v>44378</v>
      </c>
      <c r="B81" s="33">
        <v>20.13</v>
      </c>
      <c r="C81" s="33">
        <v>20.88</v>
      </c>
      <c r="D81" s="33">
        <v>17.87</v>
      </c>
      <c r="E81" s="33">
        <v>19.5</v>
      </c>
      <c r="F81" s="33">
        <v>19.46</v>
      </c>
      <c r="G81" s="34">
        <v>7823077000</v>
      </c>
    </row>
    <row r="82" spans="1:7">
      <c r="A82" s="32">
        <v>44409</v>
      </c>
      <c r="B82" s="33">
        <v>19.7</v>
      </c>
      <c r="C82" s="33">
        <v>23.04</v>
      </c>
      <c r="D82" s="33">
        <v>18.760000000000002</v>
      </c>
      <c r="E82" s="33">
        <v>22.39</v>
      </c>
      <c r="F82" s="33">
        <v>22.34</v>
      </c>
      <c r="G82" s="34">
        <v>6416386000</v>
      </c>
    </row>
    <row r="83" spans="1:7">
      <c r="A83" s="32">
        <v>44440</v>
      </c>
      <c r="B83" s="33">
        <v>22.49</v>
      </c>
      <c r="C83" s="33">
        <v>22.99</v>
      </c>
      <c r="D83" s="33">
        <v>20.47</v>
      </c>
      <c r="E83" s="33">
        <v>20.72</v>
      </c>
      <c r="F83" s="33">
        <v>20.68</v>
      </c>
      <c r="G83" s="34">
        <v>4998986000</v>
      </c>
    </row>
    <row r="84" spans="1:7">
      <c r="A84" s="32">
        <v>44470</v>
      </c>
      <c r="B84" s="33">
        <v>20.75</v>
      </c>
      <c r="C84" s="33">
        <v>25.71</v>
      </c>
      <c r="D84" s="33">
        <v>19.559999999999999</v>
      </c>
      <c r="E84" s="33">
        <v>25.57</v>
      </c>
      <c r="F84" s="33">
        <v>25.52</v>
      </c>
      <c r="G84" s="34">
        <v>4971078000</v>
      </c>
    </row>
    <row r="85" spans="1:7">
      <c r="A85" s="32">
        <v>44501</v>
      </c>
      <c r="B85" s="33">
        <v>25.65</v>
      </c>
      <c r="C85" s="33">
        <v>34.65</v>
      </c>
      <c r="D85" s="33">
        <v>25.23</v>
      </c>
      <c r="E85" s="33">
        <v>32.68</v>
      </c>
      <c r="F85" s="33">
        <v>32.619999999999997</v>
      </c>
      <c r="G85" s="34">
        <v>10811170000</v>
      </c>
    </row>
    <row r="86" spans="1:7">
      <c r="A86" s="32">
        <v>44531</v>
      </c>
      <c r="B86" s="33">
        <v>33.22</v>
      </c>
      <c r="C86" s="33">
        <v>33.29</v>
      </c>
      <c r="D86" s="33">
        <v>27.15</v>
      </c>
      <c r="E86" s="33">
        <v>29.41</v>
      </c>
      <c r="F86" s="33">
        <v>29.36</v>
      </c>
      <c r="G86" s="34">
        <v>11058505000</v>
      </c>
    </row>
    <row r="87" spans="1:7">
      <c r="A87" s="32">
        <v>44562</v>
      </c>
      <c r="B87" s="33">
        <v>29.82</v>
      </c>
      <c r="C87" s="33">
        <v>30.71</v>
      </c>
      <c r="D87" s="33">
        <v>20.89</v>
      </c>
      <c r="E87" s="33">
        <v>24.49</v>
      </c>
      <c r="F87" s="33">
        <v>24.45</v>
      </c>
      <c r="G87" s="34">
        <v>10682164000</v>
      </c>
    </row>
    <row r="88" spans="1:7">
      <c r="A88" s="32">
        <v>44593</v>
      </c>
      <c r="B88" s="33">
        <v>25.1</v>
      </c>
      <c r="C88" s="33">
        <v>26.92</v>
      </c>
      <c r="D88" s="33">
        <v>20.89</v>
      </c>
      <c r="E88" s="33">
        <v>24.39</v>
      </c>
      <c r="F88" s="33">
        <v>24.34</v>
      </c>
      <c r="G88" s="34">
        <v>10644270000</v>
      </c>
    </row>
    <row r="89" spans="1:7">
      <c r="A89" s="32">
        <v>44621</v>
      </c>
      <c r="B89" s="33">
        <v>24.29</v>
      </c>
      <c r="C89" s="33">
        <v>28.95</v>
      </c>
      <c r="D89" s="33">
        <v>20.65</v>
      </c>
      <c r="E89" s="33">
        <v>27.29</v>
      </c>
      <c r="F89" s="33">
        <v>27.24</v>
      </c>
      <c r="G89" s="34">
        <v>11644599000</v>
      </c>
    </row>
    <row r="90" spans="1:7">
      <c r="A90" s="32">
        <v>44652</v>
      </c>
      <c r="B90" s="33">
        <v>27.38</v>
      </c>
      <c r="C90" s="33">
        <v>27.56</v>
      </c>
      <c r="D90" s="33">
        <v>18.29</v>
      </c>
      <c r="E90" s="33">
        <v>18.55</v>
      </c>
      <c r="F90" s="33">
        <v>18.52</v>
      </c>
      <c r="G90" s="34">
        <v>11114390000</v>
      </c>
    </row>
    <row r="91" spans="1:7">
      <c r="A91" s="32">
        <v>44682</v>
      </c>
      <c r="B91" s="33">
        <v>18.54</v>
      </c>
      <c r="C91" s="33">
        <v>20.399999999999999</v>
      </c>
      <c r="D91" s="33">
        <v>15.57</v>
      </c>
      <c r="E91" s="33">
        <v>18.670000000000002</v>
      </c>
      <c r="F91" s="33">
        <v>18.64</v>
      </c>
      <c r="G91" s="34">
        <v>13833021000</v>
      </c>
    </row>
    <row r="92" spans="1:7">
      <c r="A92" s="32">
        <v>44713</v>
      </c>
      <c r="B92" s="33">
        <v>18.72</v>
      </c>
      <c r="C92" s="33">
        <v>19.62</v>
      </c>
      <c r="D92" s="33">
        <v>14.86</v>
      </c>
      <c r="E92" s="33">
        <v>15.16</v>
      </c>
      <c r="F92" s="33">
        <v>15.14</v>
      </c>
      <c r="G92" s="34">
        <v>10554791000</v>
      </c>
    </row>
    <row r="93" spans="1:7">
      <c r="A93" s="32">
        <v>44743</v>
      </c>
      <c r="B93" s="33">
        <v>14.9</v>
      </c>
      <c r="C93" s="33">
        <v>18.239999999999998</v>
      </c>
      <c r="D93" s="33">
        <v>14.06</v>
      </c>
      <c r="E93" s="33">
        <v>18.16</v>
      </c>
      <c r="F93" s="33">
        <v>18.14</v>
      </c>
      <c r="G93" s="34">
        <v>10564476000</v>
      </c>
    </row>
    <row r="94" spans="1:7">
      <c r="A94" s="32">
        <v>44774</v>
      </c>
      <c r="B94" s="33">
        <v>18.18</v>
      </c>
      <c r="C94" s="33">
        <v>19.27</v>
      </c>
      <c r="D94" s="33">
        <v>14.96</v>
      </c>
      <c r="E94" s="33">
        <v>15.09</v>
      </c>
      <c r="F94" s="33">
        <v>15.07</v>
      </c>
      <c r="G94" s="34">
        <v>12069648000</v>
      </c>
    </row>
    <row r="95" spans="1:7">
      <c r="A95" s="32">
        <v>44805</v>
      </c>
      <c r="B95" s="33">
        <v>14.21</v>
      </c>
      <c r="C95" s="33">
        <v>14.55</v>
      </c>
      <c r="D95" s="33">
        <v>11.95</v>
      </c>
      <c r="E95" s="33">
        <v>12.14</v>
      </c>
      <c r="F95" s="33">
        <v>12.12</v>
      </c>
      <c r="G95" s="34">
        <v>13130578000</v>
      </c>
    </row>
    <row r="96" spans="1:7">
      <c r="A96" s="32">
        <v>44835</v>
      </c>
      <c r="B96" s="33">
        <v>12.35</v>
      </c>
      <c r="C96" s="33">
        <v>13.85</v>
      </c>
      <c r="D96" s="33">
        <v>10.81</v>
      </c>
      <c r="E96" s="33">
        <v>13.5</v>
      </c>
      <c r="F96" s="33">
        <v>13.48</v>
      </c>
      <c r="G96" s="34">
        <v>12549277000</v>
      </c>
    </row>
    <row r="97" spans="1:7">
      <c r="A97" s="32">
        <v>44866</v>
      </c>
      <c r="B97" s="33">
        <v>13.81</v>
      </c>
      <c r="C97" s="33">
        <v>17</v>
      </c>
      <c r="D97" s="33">
        <v>12.96</v>
      </c>
      <c r="E97" s="33">
        <v>16.920000000000002</v>
      </c>
      <c r="F97" s="33">
        <v>16.91</v>
      </c>
      <c r="G97" s="34">
        <v>10600603000</v>
      </c>
    </row>
    <row r="98" spans="1:7">
      <c r="A98" s="32">
        <v>44896</v>
      </c>
      <c r="B98" s="33">
        <v>17</v>
      </c>
      <c r="C98" s="33">
        <v>18.79</v>
      </c>
      <c r="D98" s="33">
        <v>13.88</v>
      </c>
      <c r="E98" s="33">
        <v>14.61</v>
      </c>
      <c r="F98" s="33">
        <v>14.6</v>
      </c>
      <c r="G98" s="34">
        <v>8946152000</v>
      </c>
    </row>
    <row r="99" spans="1:7">
      <c r="A99" s="32">
        <v>44927</v>
      </c>
      <c r="B99" s="33">
        <v>14.85</v>
      </c>
      <c r="C99" s="33">
        <v>20.63</v>
      </c>
      <c r="D99" s="33">
        <v>14.03</v>
      </c>
      <c r="E99" s="33">
        <v>19.54</v>
      </c>
      <c r="F99" s="33">
        <v>19.52</v>
      </c>
      <c r="G99" s="34">
        <v>9454960000</v>
      </c>
    </row>
    <row r="100" spans="1:7">
      <c r="A100" s="32">
        <v>44958</v>
      </c>
      <c r="B100" s="33">
        <v>19.690000000000001</v>
      </c>
      <c r="C100" s="33">
        <v>23.89</v>
      </c>
      <c r="D100" s="33">
        <v>19.61</v>
      </c>
      <c r="E100" s="33">
        <v>23.22</v>
      </c>
      <c r="F100" s="33">
        <v>23.2</v>
      </c>
      <c r="G100" s="34">
        <v>10393479000</v>
      </c>
    </row>
    <row r="101" spans="1:7">
      <c r="A101" s="32">
        <v>44986</v>
      </c>
      <c r="B101" s="33">
        <v>23.19</v>
      </c>
      <c r="C101" s="33">
        <v>27.83</v>
      </c>
      <c r="D101" s="33">
        <v>22.3</v>
      </c>
      <c r="E101" s="33">
        <v>27.78</v>
      </c>
      <c r="F101" s="33">
        <v>27.76</v>
      </c>
      <c r="G101" s="34">
        <v>11263731000</v>
      </c>
    </row>
    <row r="102" spans="1:7">
      <c r="A102" s="32">
        <v>45017</v>
      </c>
      <c r="B102" s="33">
        <v>27.51</v>
      </c>
      <c r="C102" s="33">
        <v>28.11</v>
      </c>
      <c r="D102" s="33">
        <v>26.22</v>
      </c>
      <c r="E102" s="33">
        <v>27.75</v>
      </c>
      <c r="F102" s="33">
        <v>27.73</v>
      </c>
      <c r="G102" s="34">
        <v>7436450000</v>
      </c>
    </row>
    <row r="103" spans="1:7">
      <c r="A103" s="32">
        <v>45047</v>
      </c>
      <c r="B103" s="33">
        <v>27.84</v>
      </c>
      <c r="C103" s="33">
        <v>41.94</v>
      </c>
      <c r="D103" s="33">
        <v>27.24</v>
      </c>
      <c r="E103" s="33">
        <v>37.83</v>
      </c>
      <c r="F103" s="33">
        <v>37.81</v>
      </c>
      <c r="G103" s="34">
        <v>11697819000</v>
      </c>
    </row>
    <row r="104" spans="1:7">
      <c r="A104" s="32">
        <v>45078</v>
      </c>
      <c r="B104" s="33">
        <v>38.49</v>
      </c>
      <c r="C104" s="33">
        <v>43.99</v>
      </c>
      <c r="D104" s="33">
        <v>37.36</v>
      </c>
      <c r="E104" s="33">
        <v>42.3</v>
      </c>
      <c r="F104" s="33">
        <v>42.28</v>
      </c>
      <c r="G104" s="34">
        <v>10527050000</v>
      </c>
    </row>
    <row r="105" spans="1:7">
      <c r="A105" s="32">
        <v>45108</v>
      </c>
      <c r="B105" s="33">
        <v>42.52</v>
      </c>
      <c r="C105" s="33">
        <v>48.09</v>
      </c>
      <c r="D105" s="33">
        <v>41.35</v>
      </c>
      <c r="E105" s="33">
        <v>46.73</v>
      </c>
      <c r="F105" s="33">
        <v>46.71</v>
      </c>
      <c r="G105" s="34">
        <v>8706845000</v>
      </c>
    </row>
    <row r="106" spans="1:7">
      <c r="A106" s="32">
        <v>45139</v>
      </c>
      <c r="B106" s="33">
        <v>46.46</v>
      </c>
      <c r="C106" s="33">
        <v>50.27</v>
      </c>
      <c r="D106" s="33">
        <v>40.31</v>
      </c>
      <c r="E106" s="33">
        <v>49.35</v>
      </c>
      <c r="F106" s="33">
        <v>49.33</v>
      </c>
      <c r="G106" s="34">
        <v>13632152000</v>
      </c>
    </row>
    <row r="107" spans="1:7">
      <c r="A107" s="32">
        <v>45170</v>
      </c>
      <c r="B107" s="33">
        <v>49.76</v>
      </c>
      <c r="C107" s="33">
        <v>49.8</v>
      </c>
      <c r="D107" s="33">
        <v>40.98</v>
      </c>
      <c r="E107" s="33">
        <v>43.5</v>
      </c>
      <c r="F107" s="33">
        <v>43.48</v>
      </c>
      <c r="G107" s="34">
        <v>8579273000</v>
      </c>
    </row>
    <row r="108" spans="1:7">
      <c r="A108" s="32">
        <v>45200</v>
      </c>
      <c r="B108" s="33">
        <v>44.03</v>
      </c>
      <c r="C108" s="33">
        <v>47.61</v>
      </c>
      <c r="D108" s="33">
        <v>39.229999999999997</v>
      </c>
      <c r="E108" s="33">
        <v>40.78</v>
      </c>
      <c r="F108" s="33">
        <v>40.76</v>
      </c>
      <c r="G108" s="34">
        <v>10141101000</v>
      </c>
    </row>
    <row r="109" spans="1:7">
      <c r="A109" s="32">
        <v>45231</v>
      </c>
      <c r="B109" s="33">
        <v>40.880000000000003</v>
      </c>
      <c r="C109" s="33">
        <v>50.55</v>
      </c>
      <c r="D109" s="33">
        <v>40.869999999999997</v>
      </c>
      <c r="E109" s="33">
        <v>46.77</v>
      </c>
      <c r="F109" s="33">
        <v>46.75</v>
      </c>
      <c r="G109" s="34">
        <v>9144618000</v>
      </c>
    </row>
    <row r="110" spans="1:7">
      <c r="A110" s="32">
        <v>45261</v>
      </c>
      <c r="B110" s="33">
        <v>46.53</v>
      </c>
      <c r="C110" s="33">
        <v>50.43</v>
      </c>
      <c r="D110" s="33">
        <v>45.01</v>
      </c>
      <c r="E110" s="33">
        <v>49.52</v>
      </c>
      <c r="F110" s="33">
        <v>49.5</v>
      </c>
      <c r="G110" s="34">
        <v>7411887000</v>
      </c>
    </row>
    <row r="111" spans="1:7">
      <c r="A111" s="32">
        <v>45292</v>
      </c>
      <c r="B111" s="33">
        <v>49.24</v>
      </c>
      <c r="C111" s="33">
        <v>63.49</v>
      </c>
      <c r="D111" s="33">
        <v>47.32</v>
      </c>
      <c r="E111" s="33">
        <v>61.53</v>
      </c>
      <c r="F111" s="33">
        <v>61.51</v>
      </c>
      <c r="G111" s="34">
        <v>9706237000</v>
      </c>
    </row>
    <row r="112" spans="1:7">
      <c r="A112" s="32">
        <v>45323</v>
      </c>
      <c r="B112" s="33">
        <v>62.1</v>
      </c>
      <c r="C112" s="33">
        <v>82.39</v>
      </c>
      <c r="D112" s="33">
        <v>61.65</v>
      </c>
      <c r="E112" s="33">
        <v>79.11</v>
      </c>
      <c r="F112" s="33">
        <v>79.09</v>
      </c>
      <c r="G112" s="34">
        <v>11077899000</v>
      </c>
    </row>
    <row r="113" spans="1:7">
      <c r="A113" s="32">
        <v>45352</v>
      </c>
      <c r="B113" s="33">
        <v>80</v>
      </c>
      <c r="C113" s="33">
        <v>97.4</v>
      </c>
      <c r="D113" s="33">
        <v>79.430000000000007</v>
      </c>
      <c r="E113" s="33">
        <v>90.36</v>
      </c>
      <c r="F113" s="33">
        <v>90.33</v>
      </c>
      <c r="G113" s="34">
        <v>12149218000</v>
      </c>
    </row>
    <row r="114" spans="1:7">
      <c r="A114" s="32">
        <v>45383</v>
      </c>
      <c r="B114" s="33">
        <v>90.3</v>
      </c>
      <c r="C114" s="33">
        <v>92.22</v>
      </c>
      <c r="D114" s="33">
        <v>75.61</v>
      </c>
      <c r="E114" s="33">
        <v>86.4</v>
      </c>
      <c r="F114" s="33">
        <v>86.38</v>
      </c>
      <c r="G114" s="34">
        <v>10074181000</v>
      </c>
    </row>
    <row r="115" spans="1:7">
      <c r="A115" s="32">
        <v>45413</v>
      </c>
      <c r="B115" s="33">
        <v>85.08</v>
      </c>
      <c r="C115" s="33">
        <v>115.82</v>
      </c>
      <c r="D115" s="33">
        <v>81.25</v>
      </c>
      <c r="E115" s="33">
        <v>109.63</v>
      </c>
      <c r="F115" s="33">
        <v>109.61</v>
      </c>
      <c r="G115" s="34">
        <v>9647971000</v>
      </c>
    </row>
    <row r="116" spans="1:7">
      <c r="A116" s="32">
        <v>45444</v>
      </c>
      <c r="B116" s="33">
        <v>113.62</v>
      </c>
      <c r="C116" s="33">
        <v>140.76</v>
      </c>
      <c r="D116" s="33">
        <v>112</v>
      </c>
      <c r="E116" s="33">
        <v>123.54</v>
      </c>
      <c r="F116" s="33">
        <v>123.51</v>
      </c>
      <c r="G116" s="34">
        <v>7442539100</v>
      </c>
    </row>
    <row r="117" spans="1:7">
      <c r="A117" s="32">
        <v>45474</v>
      </c>
      <c r="B117" s="33">
        <v>123.47</v>
      </c>
      <c r="C117" s="33">
        <v>136.15</v>
      </c>
      <c r="D117" s="33">
        <v>102.54</v>
      </c>
      <c r="E117" s="33">
        <v>117.02</v>
      </c>
      <c r="F117" s="33">
        <v>117</v>
      </c>
      <c r="G117" s="34">
        <v>6405438600</v>
      </c>
    </row>
    <row r="118" spans="1:7">
      <c r="A118" s="32">
        <v>45505</v>
      </c>
      <c r="B118" s="33">
        <v>117.53</v>
      </c>
      <c r="C118" s="33">
        <v>131.26</v>
      </c>
      <c r="D118" s="33">
        <v>90.69</v>
      </c>
      <c r="E118" s="33">
        <v>119.37</v>
      </c>
      <c r="F118" s="33">
        <v>119.35</v>
      </c>
      <c r="G118" s="34">
        <v>8105367800</v>
      </c>
    </row>
    <row r="119" spans="1:7">
      <c r="A119" s="32">
        <v>45536</v>
      </c>
      <c r="B119" s="33">
        <v>116.01</v>
      </c>
      <c r="C119" s="33">
        <v>127.67</v>
      </c>
      <c r="D119" s="33">
        <v>100.95</v>
      </c>
      <c r="E119" s="33">
        <v>121.44</v>
      </c>
      <c r="F119" s="33">
        <v>121.42</v>
      </c>
      <c r="G119" s="34">
        <v>6272211000</v>
      </c>
    </row>
    <row r="120" spans="1:7">
      <c r="A120" s="32">
        <v>45566</v>
      </c>
      <c r="B120" s="33">
        <v>121.77</v>
      </c>
      <c r="C120" s="33">
        <v>144.41999999999999</v>
      </c>
      <c r="D120" s="33">
        <v>115.14</v>
      </c>
      <c r="E120" s="33">
        <v>132.76</v>
      </c>
      <c r="F120" s="33">
        <v>132.75</v>
      </c>
      <c r="G120" s="34">
        <v>5627917200</v>
      </c>
    </row>
    <row r="121" spans="1:7">
      <c r="A121" s="32">
        <v>45597</v>
      </c>
      <c r="B121" s="33">
        <v>134.69999999999999</v>
      </c>
      <c r="C121" s="33">
        <v>152.88999999999999</v>
      </c>
      <c r="D121" s="33">
        <v>131.80000000000001</v>
      </c>
      <c r="E121" s="33">
        <v>138.25</v>
      </c>
      <c r="F121" s="33">
        <v>138.24</v>
      </c>
      <c r="G121" s="34">
        <v>4498075300</v>
      </c>
    </row>
    <row r="122" spans="1:7">
      <c r="A122" s="32">
        <v>45627</v>
      </c>
      <c r="B122" s="33">
        <v>138.83000000000001</v>
      </c>
      <c r="C122" s="33">
        <v>146.54</v>
      </c>
      <c r="D122" s="33">
        <v>126.86</v>
      </c>
      <c r="E122" s="33">
        <v>134.29</v>
      </c>
      <c r="F122" s="33">
        <v>134.28</v>
      </c>
      <c r="G122" s="34">
        <v>4085855200</v>
      </c>
    </row>
  </sheetData>
  <autoFilter ref="A2:G2" xr:uid="{F10C46DC-9315-4D96-8D57-08EB78345752}"/>
  <sortState xmlns:xlrd2="http://schemas.microsoft.com/office/spreadsheetml/2017/richdata2" ref="A3:G122">
    <sortCondition ref="A2:A1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4968-C042-4B1D-B89A-9DF2E68ABC1E}">
  <dimension ref="A1:Q47"/>
  <sheetViews>
    <sheetView topLeftCell="A29" workbookViewId="0">
      <selection activeCell="A3" sqref="A3:D47"/>
    </sheetView>
  </sheetViews>
  <sheetFormatPr defaultRowHeight="12.5"/>
  <cols>
    <col min="7" max="7" width="17" customWidth="1"/>
    <col min="15" max="15" width="12.54296875" bestFit="1" customWidth="1"/>
    <col min="16" max="16" width="17.36328125" bestFit="1" customWidth="1"/>
    <col min="17" max="18" width="21.453125" bestFit="1" customWidth="1"/>
  </cols>
  <sheetData>
    <row r="1" spans="1:4">
      <c r="A1" s="11" t="s">
        <v>158</v>
      </c>
    </row>
    <row r="2" spans="1:4" ht="13" thickBot="1">
      <c r="A2" s="88" t="s">
        <v>155</v>
      </c>
      <c r="B2" s="88"/>
      <c r="C2" s="88"/>
      <c r="D2" s="88"/>
    </row>
    <row r="3" spans="1:4" ht="13" thickBot="1">
      <c r="A3" s="53" t="s">
        <v>125</v>
      </c>
      <c r="B3" s="53" t="s">
        <v>152</v>
      </c>
      <c r="C3" s="53" t="s">
        <v>156</v>
      </c>
      <c r="D3" s="53" t="s">
        <v>157</v>
      </c>
    </row>
    <row r="4" spans="1:4" ht="13" thickBot="1">
      <c r="A4" s="54">
        <v>41670</v>
      </c>
      <c r="B4" s="55">
        <v>0.37</v>
      </c>
      <c r="C4" s="56">
        <v>0.02</v>
      </c>
      <c r="D4" s="55">
        <v>19.920000000000002</v>
      </c>
    </row>
    <row r="5" spans="1:4" ht="13" thickBot="1">
      <c r="A5" s="54">
        <v>41759</v>
      </c>
      <c r="B5" s="55">
        <v>0.44</v>
      </c>
      <c r="C5" s="56">
        <v>0.02</v>
      </c>
      <c r="D5" s="55">
        <v>20.56</v>
      </c>
    </row>
    <row r="6" spans="1:4" ht="13" thickBot="1">
      <c r="A6" s="54">
        <v>41851</v>
      </c>
      <c r="B6" s="55">
        <v>0.42</v>
      </c>
      <c r="C6" s="56">
        <v>0.02</v>
      </c>
      <c r="D6" s="55">
        <v>18.29</v>
      </c>
    </row>
    <row r="7" spans="1:4" ht="13" thickBot="1">
      <c r="A7" s="54">
        <v>41943</v>
      </c>
      <c r="B7" s="55">
        <v>0.47</v>
      </c>
      <c r="C7" s="56">
        <v>0.03</v>
      </c>
      <c r="D7" s="55">
        <v>18.27</v>
      </c>
    </row>
    <row r="8" spans="1:4" ht="13" thickBot="1">
      <c r="A8" s="54">
        <v>42035</v>
      </c>
      <c r="B8" s="55">
        <v>0.46</v>
      </c>
      <c r="C8" s="56">
        <v>0.03</v>
      </c>
      <c r="D8" s="55">
        <v>16.420000000000002</v>
      </c>
    </row>
    <row r="9" spans="1:4" ht="13" thickBot="1">
      <c r="A9" s="54">
        <v>42124</v>
      </c>
      <c r="B9" s="55">
        <v>0.54</v>
      </c>
      <c r="C9" s="56">
        <v>0.03</v>
      </c>
      <c r="D9" s="55">
        <v>19.05</v>
      </c>
    </row>
    <row r="10" spans="1:4" ht="13" thickBot="1">
      <c r="A10" s="54">
        <v>42216</v>
      </c>
      <c r="B10" s="55">
        <v>0.48</v>
      </c>
      <c r="C10" s="56">
        <v>0.02</v>
      </c>
      <c r="D10" s="55">
        <v>20.23</v>
      </c>
    </row>
    <row r="11" spans="1:4" ht="13" thickBot="1">
      <c r="A11" s="54">
        <v>42308</v>
      </c>
      <c r="B11" s="55">
        <v>0.69</v>
      </c>
      <c r="C11" s="56">
        <v>0.03</v>
      </c>
      <c r="D11" s="55">
        <v>25.48</v>
      </c>
    </row>
    <row r="12" spans="1:4" ht="13" thickBot="1">
      <c r="A12" s="54">
        <v>42400</v>
      </c>
      <c r="B12" s="55">
        <v>0.72</v>
      </c>
      <c r="C12" s="56">
        <v>0.03</v>
      </c>
      <c r="D12" s="55">
        <v>26.4</v>
      </c>
    </row>
    <row r="13" spans="1:4" ht="13" thickBot="1">
      <c r="A13" s="54">
        <v>42490</v>
      </c>
      <c r="B13" s="55">
        <v>0.87</v>
      </c>
      <c r="C13" s="56">
        <v>0.03</v>
      </c>
      <c r="D13" s="55">
        <v>29.63</v>
      </c>
    </row>
    <row r="14" spans="1:4" ht="13" thickBot="1">
      <c r="A14" s="54">
        <v>42582</v>
      </c>
      <c r="B14" s="55">
        <v>1.4</v>
      </c>
      <c r="C14" s="56">
        <v>0.04</v>
      </c>
      <c r="D14" s="55">
        <v>36.83</v>
      </c>
    </row>
    <row r="15" spans="1:4" ht="13" thickBot="1">
      <c r="A15" s="54">
        <v>42674</v>
      </c>
      <c r="B15" s="55">
        <v>1.75</v>
      </c>
      <c r="C15" s="56">
        <v>0.05</v>
      </c>
      <c r="D15" s="55">
        <v>36.58</v>
      </c>
    </row>
    <row r="16" spans="1:4" ht="13" thickBot="1">
      <c r="A16" s="54">
        <v>42766</v>
      </c>
      <c r="B16" s="55">
        <v>2.69</v>
      </c>
      <c r="C16" s="56">
        <v>0.06</v>
      </c>
      <c r="D16" s="55">
        <v>42.13</v>
      </c>
    </row>
    <row r="17" spans="1:17" ht="13" thickBot="1">
      <c r="A17" s="54">
        <v>42855</v>
      </c>
      <c r="B17" s="55">
        <v>2.58</v>
      </c>
      <c r="C17" s="56">
        <v>0.08</v>
      </c>
      <c r="D17" s="55">
        <v>34.159999999999997</v>
      </c>
    </row>
    <row r="18" spans="1:17" ht="13" thickBot="1">
      <c r="A18" s="54">
        <v>42947</v>
      </c>
      <c r="B18" s="55">
        <v>4.0199999999999996</v>
      </c>
      <c r="C18" s="56">
        <v>0.09</v>
      </c>
      <c r="D18" s="55">
        <v>45.44</v>
      </c>
    </row>
    <row r="19" spans="1:17" ht="13" thickBot="1">
      <c r="A19" s="54">
        <v>43039</v>
      </c>
      <c r="B19" s="55">
        <v>5.12</v>
      </c>
      <c r="C19" s="56">
        <v>0.1</v>
      </c>
      <c r="D19" s="55">
        <v>50.7</v>
      </c>
    </row>
    <row r="20" spans="1:17" ht="13" thickBot="1">
      <c r="A20" s="54">
        <v>43131</v>
      </c>
      <c r="B20" s="55">
        <v>6.08</v>
      </c>
      <c r="C20" s="56">
        <v>0.12</v>
      </c>
      <c r="D20" s="55">
        <v>50.45</v>
      </c>
      <c r="G20" s="9"/>
      <c r="H20" s="9" t="s">
        <v>134</v>
      </c>
      <c r="I20" s="9" t="s">
        <v>135</v>
      </c>
      <c r="J20" s="9" t="s">
        <v>136</v>
      </c>
      <c r="K20" s="9" t="s">
        <v>137</v>
      </c>
      <c r="L20" s="9" t="s">
        <v>138</v>
      </c>
      <c r="M20" s="9" t="s">
        <v>139</v>
      </c>
      <c r="N20" s="9" t="s">
        <v>140</v>
      </c>
      <c r="O20" s="9" t="s">
        <v>141</v>
      </c>
      <c r="P20" s="9" t="s">
        <v>142</v>
      </c>
      <c r="Q20" s="9" t="s">
        <v>143</v>
      </c>
    </row>
    <row r="21" spans="1:17" ht="13" thickBot="1">
      <c r="A21" s="54">
        <v>43220</v>
      </c>
      <c r="B21" s="55">
        <v>5.57</v>
      </c>
      <c r="C21" s="56">
        <v>0.15</v>
      </c>
      <c r="D21" s="55">
        <v>37.07</v>
      </c>
      <c r="G21" s="58" t="s">
        <v>159</v>
      </c>
      <c r="H21" s="58">
        <v>20.295000000000002</v>
      </c>
      <c r="I21" s="58">
        <v>32.36</v>
      </c>
      <c r="J21" s="58">
        <v>43.107500000000002</v>
      </c>
      <c r="K21" s="58">
        <v>37.715000000000003</v>
      </c>
      <c r="L21" s="58">
        <v>36.107500000000002</v>
      </c>
      <c r="M21" s="58">
        <v>66.467500000000001</v>
      </c>
      <c r="N21" s="58">
        <v>73.5</v>
      </c>
      <c r="O21" s="58">
        <v>57.51</v>
      </c>
      <c r="P21" s="58">
        <v>105.8125</v>
      </c>
      <c r="Q21" s="58">
        <v>52.290000000000006</v>
      </c>
    </row>
    <row r="22" spans="1:17" ht="13" thickBot="1">
      <c r="A22" s="54">
        <v>43312</v>
      </c>
      <c r="B22" s="55">
        <v>6.07</v>
      </c>
      <c r="C22" s="56">
        <v>0.17</v>
      </c>
      <c r="D22" s="55">
        <v>35.43</v>
      </c>
    </row>
    <row r="23" spans="1:17" ht="13" thickBot="1">
      <c r="A23" s="54">
        <v>43404</v>
      </c>
      <c r="B23" s="55">
        <v>5.23</v>
      </c>
      <c r="C23" s="56">
        <v>0.19</v>
      </c>
      <c r="D23" s="55">
        <v>27.91</v>
      </c>
    </row>
    <row r="24" spans="1:17" ht="13" thickBot="1">
      <c r="A24" s="54">
        <v>43496</v>
      </c>
      <c r="B24" s="55">
        <v>3.56</v>
      </c>
      <c r="C24" s="56">
        <v>0.17</v>
      </c>
      <c r="D24" s="55">
        <v>21.5</v>
      </c>
    </row>
    <row r="25" spans="1:17" ht="13" thickBot="1">
      <c r="A25" s="54">
        <v>43585</v>
      </c>
      <c r="B25" s="55">
        <v>4.49</v>
      </c>
      <c r="C25" s="56">
        <v>0.13</v>
      </c>
      <c r="D25" s="55">
        <v>33.96</v>
      </c>
    </row>
    <row r="26" spans="1:17" ht="13" thickBot="1">
      <c r="A26" s="54">
        <v>43677</v>
      </c>
      <c r="B26" s="55">
        <v>4.1900000000000004</v>
      </c>
      <c r="C26" s="56">
        <v>0.11</v>
      </c>
      <c r="D26" s="55">
        <v>37.840000000000003</v>
      </c>
      <c r="G26" s="7"/>
    </row>
    <row r="27" spans="1:17" ht="13" thickBot="1">
      <c r="A27" s="54">
        <v>43769</v>
      </c>
      <c r="B27" s="55">
        <v>5</v>
      </c>
      <c r="C27" s="56">
        <v>0.1</v>
      </c>
      <c r="D27" s="55">
        <v>51.13</v>
      </c>
      <c r="G27" s="7"/>
    </row>
    <row r="28" spans="1:17" ht="13" thickBot="1">
      <c r="A28" s="54">
        <v>43861</v>
      </c>
      <c r="B28" s="55">
        <v>5.89</v>
      </c>
      <c r="C28" s="56">
        <v>0.11</v>
      </c>
      <c r="D28" s="55">
        <v>52.04</v>
      </c>
      <c r="G28" s="7"/>
    </row>
    <row r="29" spans="1:17" ht="13" thickBot="1">
      <c r="A29" s="54">
        <v>43951</v>
      </c>
      <c r="B29" s="55">
        <v>7.28</v>
      </c>
      <c r="C29" s="56">
        <v>0.13</v>
      </c>
      <c r="D29" s="55">
        <v>54.38</v>
      </c>
      <c r="G29" s="7"/>
    </row>
    <row r="30" spans="1:17" ht="13" thickBot="1">
      <c r="A30" s="54">
        <v>44043</v>
      </c>
      <c r="B30" s="55">
        <v>10.58</v>
      </c>
      <c r="C30" s="56">
        <v>0.14000000000000001</v>
      </c>
      <c r="D30" s="55">
        <v>77.7</v>
      </c>
      <c r="G30" s="7"/>
    </row>
    <row r="31" spans="1:17" ht="13" thickBot="1">
      <c r="A31" s="54">
        <v>44135</v>
      </c>
      <c r="B31" s="55">
        <v>12.5</v>
      </c>
      <c r="C31" s="56">
        <v>0.15</v>
      </c>
      <c r="D31" s="55">
        <v>81.75</v>
      </c>
      <c r="G31" s="7"/>
    </row>
    <row r="32" spans="1:17" ht="13" thickBot="1">
      <c r="A32" s="54">
        <v>44227</v>
      </c>
      <c r="B32" s="55">
        <v>12.96</v>
      </c>
      <c r="C32" s="56">
        <v>0.17</v>
      </c>
      <c r="D32" s="55">
        <v>75.16</v>
      </c>
      <c r="G32" s="7"/>
    </row>
    <row r="33" spans="1:7" ht="13" thickBot="1">
      <c r="A33" s="54">
        <v>44316</v>
      </c>
      <c r="B33" s="55">
        <v>14.98</v>
      </c>
      <c r="C33" s="56">
        <v>0.21</v>
      </c>
      <c r="D33" s="55">
        <v>70.849999999999994</v>
      </c>
      <c r="G33" s="7"/>
    </row>
    <row r="34" spans="1:7" ht="13" thickBot="1">
      <c r="A34" s="54">
        <v>44408</v>
      </c>
      <c r="B34" s="55">
        <v>19.46</v>
      </c>
      <c r="C34" s="56">
        <v>0.28000000000000003</v>
      </c>
      <c r="D34" s="55">
        <v>69.36</v>
      </c>
      <c r="G34" s="7"/>
    </row>
    <row r="35" spans="1:7" ht="13" thickBot="1">
      <c r="A35" s="54">
        <v>44500</v>
      </c>
      <c r="B35" s="55">
        <v>25.52</v>
      </c>
      <c r="C35" s="56">
        <v>0.32</v>
      </c>
      <c r="D35" s="55">
        <v>78.63</v>
      </c>
      <c r="G35" s="7"/>
    </row>
    <row r="36" spans="1:7" ht="13" thickBot="1">
      <c r="A36" s="54">
        <v>44592</v>
      </c>
      <c r="B36" s="55">
        <v>24.45</v>
      </c>
      <c r="C36" s="56">
        <v>0.38</v>
      </c>
      <c r="D36" s="55">
        <v>63.53</v>
      </c>
      <c r="G36" s="7"/>
    </row>
    <row r="37" spans="1:7" ht="13" thickBot="1">
      <c r="A37" s="54">
        <v>44681</v>
      </c>
      <c r="B37" s="55">
        <v>18.52</v>
      </c>
      <c r="C37" s="56">
        <v>0.37</v>
      </c>
      <c r="D37" s="55">
        <v>49.65</v>
      </c>
    </row>
    <row r="38" spans="1:7" ht="13" thickBot="1">
      <c r="A38" s="54">
        <v>44773</v>
      </c>
      <c r="B38" s="55">
        <v>18.14</v>
      </c>
      <c r="C38" s="56">
        <v>0.31</v>
      </c>
      <c r="D38" s="55">
        <v>59.48</v>
      </c>
    </row>
    <row r="39" spans="1:7" ht="13" thickBot="1">
      <c r="A39" s="54">
        <v>44865</v>
      </c>
      <c r="B39" s="55">
        <v>13.48</v>
      </c>
      <c r="C39" s="56">
        <v>0.24</v>
      </c>
      <c r="D39" s="55">
        <v>57.38</v>
      </c>
    </row>
    <row r="40" spans="1:7" ht="13" thickBot="1">
      <c r="A40" s="54">
        <v>44957</v>
      </c>
      <c r="B40" s="55">
        <v>19.52</v>
      </c>
      <c r="C40" s="56">
        <v>0.17</v>
      </c>
      <c r="D40" s="55">
        <v>112.2</v>
      </c>
    </row>
    <row r="41" spans="1:7" ht="13" thickBot="1">
      <c r="A41" s="54">
        <v>45046</v>
      </c>
      <c r="B41" s="55">
        <v>27.73</v>
      </c>
      <c r="C41" s="56">
        <v>0.19</v>
      </c>
      <c r="D41" s="55">
        <v>144.44999999999999</v>
      </c>
    </row>
    <row r="42" spans="1:7" ht="13" thickBot="1">
      <c r="A42" s="54">
        <v>45138</v>
      </c>
      <c r="B42" s="55">
        <v>46.71</v>
      </c>
      <c r="C42" s="56">
        <v>0.41</v>
      </c>
      <c r="D42" s="55">
        <v>112.82</v>
      </c>
    </row>
    <row r="43" spans="1:7" ht="13" thickBot="1">
      <c r="A43" s="54">
        <v>45230</v>
      </c>
      <c r="B43" s="55">
        <v>40.770000000000003</v>
      </c>
      <c r="C43" s="56">
        <v>0.76</v>
      </c>
      <c r="D43" s="55">
        <v>53.78</v>
      </c>
    </row>
    <row r="44" spans="1:7" ht="13" thickBot="1">
      <c r="A44" s="54">
        <v>45322</v>
      </c>
      <c r="B44" s="55">
        <v>61.51</v>
      </c>
      <c r="C44" s="56">
        <v>1.19</v>
      </c>
      <c r="D44" s="55">
        <v>51.52</v>
      </c>
    </row>
    <row r="45" spans="1:7" ht="13" thickBot="1">
      <c r="A45" s="54">
        <v>45412</v>
      </c>
      <c r="B45" s="55">
        <v>86.38</v>
      </c>
      <c r="C45" s="56">
        <v>1.71</v>
      </c>
      <c r="D45" s="55">
        <v>50.52</v>
      </c>
    </row>
    <row r="46" spans="1:7" ht="13" thickBot="1">
      <c r="A46" s="54">
        <v>45504</v>
      </c>
      <c r="B46" s="55">
        <v>117</v>
      </c>
      <c r="C46" s="56">
        <v>2.13</v>
      </c>
      <c r="D46" s="55">
        <v>54.88</v>
      </c>
    </row>
    <row r="47" spans="1:7">
      <c r="A47" s="54">
        <v>45596</v>
      </c>
      <c r="B47" s="55">
        <v>132.75</v>
      </c>
      <c r="C47" s="56">
        <v>2.54</v>
      </c>
      <c r="D47" s="55">
        <v>52.24</v>
      </c>
    </row>
  </sheetData>
  <sortState xmlns:xlrd2="http://schemas.microsoft.com/office/spreadsheetml/2017/richdata2" ref="A4:D47">
    <sortCondition ref="A3:A47"/>
  </sortState>
  <mergeCells count="1">
    <mergeCell ref="A2:D2"/>
  </mergeCells>
  <pageMargins left="0.7" right="0.7" top="0.75" bottom="0.75" header="0.3" footer="0.3"/>
  <ignoredErrors>
    <ignoredError sqref="H20:Q2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2DBCB-8D7E-440D-B743-F735307D8113}">
  <dimension ref="A1:Q48"/>
  <sheetViews>
    <sheetView workbookViewId="0">
      <selection activeCell="H37" sqref="H37"/>
    </sheetView>
  </sheetViews>
  <sheetFormatPr defaultRowHeight="12.5"/>
  <cols>
    <col min="6" max="6" width="29.453125" customWidth="1"/>
    <col min="7" max="14" width="8.7265625" style="9"/>
    <col min="15" max="15" width="12.54296875" style="9" bestFit="1" customWidth="1"/>
    <col min="16" max="16" width="26.36328125" style="9" bestFit="1" customWidth="1"/>
    <col min="17" max="17" width="8.7265625" style="9"/>
  </cols>
  <sheetData>
    <row r="1" spans="1:4">
      <c r="A1" s="11" t="s">
        <v>158</v>
      </c>
    </row>
    <row r="2" spans="1:4" ht="13" thickBot="1">
      <c r="A2" s="88" t="s">
        <v>160</v>
      </c>
      <c r="B2" s="88"/>
      <c r="C2" s="88"/>
      <c r="D2" s="88"/>
    </row>
    <row r="3" spans="1:4" ht="19" thickBot="1">
      <c r="A3" s="53" t="s">
        <v>125</v>
      </c>
      <c r="B3" s="53" t="s">
        <v>152</v>
      </c>
      <c r="C3" s="53" t="s">
        <v>161</v>
      </c>
      <c r="D3" s="53" t="s">
        <v>162</v>
      </c>
    </row>
    <row r="4" spans="1:4" ht="13" thickBot="1">
      <c r="A4" s="54">
        <v>41670</v>
      </c>
      <c r="B4" s="55">
        <v>0.37</v>
      </c>
      <c r="C4" s="56">
        <v>0.17</v>
      </c>
      <c r="D4" s="55">
        <v>2.15</v>
      </c>
    </row>
    <row r="5" spans="1:4" ht="13" thickBot="1">
      <c r="A5" s="54">
        <v>41759</v>
      </c>
      <c r="B5" s="55">
        <v>0.44</v>
      </c>
      <c r="C5" s="56">
        <v>0.18</v>
      </c>
      <c r="D5" s="55">
        <v>2.4</v>
      </c>
    </row>
    <row r="6" spans="1:4" ht="13" thickBot="1">
      <c r="A6" s="54">
        <v>41851</v>
      </c>
      <c r="B6" s="55">
        <v>0.42</v>
      </c>
      <c r="C6" s="56">
        <v>0.19</v>
      </c>
      <c r="D6" s="55">
        <v>2.2000000000000002</v>
      </c>
    </row>
    <row r="7" spans="1:4" ht="13" thickBot="1">
      <c r="A7" s="54">
        <v>41943</v>
      </c>
      <c r="B7" s="55">
        <v>0.47</v>
      </c>
      <c r="C7" s="56">
        <v>0.2</v>
      </c>
      <c r="D7" s="55">
        <v>2.34</v>
      </c>
    </row>
    <row r="8" spans="1:4" ht="13" thickBot="1">
      <c r="A8" s="54">
        <v>42035</v>
      </c>
      <c r="B8" s="55">
        <v>0.46</v>
      </c>
      <c r="C8" s="56">
        <v>0.21</v>
      </c>
      <c r="D8" s="55">
        <v>2.23</v>
      </c>
    </row>
    <row r="9" spans="1:4" ht="13" thickBot="1">
      <c r="A9" s="54">
        <v>42124</v>
      </c>
      <c r="B9" s="55">
        <v>0.54</v>
      </c>
      <c r="C9" s="56">
        <v>0.21</v>
      </c>
      <c r="D9" s="55">
        <v>2.56</v>
      </c>
    </row>
    <row r="10" spans="1:4" ht="13" thickBot="1">
      <c r="A10" s="54">
        <v>42216</v>
      </c>
      <c r="B10" s="55">
        <v>0.48</v>
      </c>
      <c r="C10" s="56">
        <v>0.21</v>
      </c>
      <c r="D10" s="55">
        <v>2.27</v>
      </c>
    </row>
    <row r="11" spans="1:4" ht="13" thickBot="1">
      <c r="A11" s="54">
        <v>42308</v>
      </c>
      <c r="B11" s="55">
        <v>0.69</v>
      </c>
      <c r="C11" s="56">
        <v>0.22</v>
      </c>
      <c r="D11" s="55">
        <v>3.2</v>
      </c>
    </row>
    <row r="12" spans="1:4" ht="13" thickBot="1">
      <c r="A12" s="54">
        <v>42400</v>
      </c>
      <c r="B12" s="55">
        <v>0.72</v>
      </c>
      <c r="C12" s="56">
        <v>0.22</v>
      </c>
      <c r="D12" s="55">
        <v>3.23</v>
      </c>
    </row>
    <row r="13" spans="1:4" ht="13" thickBot="1">
      <c r="A13" s="54">
        <v>42490</v>
      </c>
      <c r="B13" s="55">
        <v>0.87</v>
      </c>
      <c r="C13" s="56">
        <v>0.23</v>
      </c>
      <c r="D13" s="55">
        <v>3.86</v>
      </c>
    </row>
    <row r="14" spans="1:4" ht="13" thickBot="1">
      <c r="A14" s="54">
        <v>42582</v>
      </c>
      <c r="B14" s="55">
        <v>1.4</v>
      </c>
      <c r="C14" s="56">
        <v>0.23</v>
      </c>
      <c r="D14" s="55">
        <v>6.1</v>
      </c>
    </row>
    <row r="15" spans="1:4" ht="13" thickBot="1">
      <c r="A15" s="54">
        <v>42674</v>
      </c>
      <c r="B15" s="55">
        <v>1.75</v>
      </c>
      <c r="C15" s="56">
        <v>0.25</v>
      </c>
      <c r="D15" s="55">
        <v>7.04</v>
      </c>
    </row>
    <row r="16" spans="1:4" ht="13" thickBot="1">
      <c r="A16" s="54">
        <v>42766</v>
      </c>
      <c r="B16" s="55">
        <v>2.69</v>
      </c>
      <c r="C16" s="56">
        <v>0.27</v>
      </c>
      <c r="D16" s="55">
        <v>9.93</v>
      </c>
    </row>
    <row r="17" spans="1:17" ht="13" thickBot="1">
      <c r="A17" s="54">
        <v>42855</v>
      </c>
      <c r="B17" s="55">
        <v>2.58</v>
      </c>
      <c r="C17" s="56">
        <v>0.28999999999999998</v>
      </c>
      <c r="D17" s="55">
        <v>8.81</v>
      </c>
    </row>
    <row r="18" spans="1:17" ht="13" thickBot="1">
      <c r="A18" s="54">
        <v>42947</v>
      </c>
      <c r="B18" s="55">
        <v>4.0199999999999996</v>
      </c>
      <c r="C18" s="56">
        <v>0.32</v>
      </c>
      <c r="D18" s="55">
        <v>12.4</v>
      </c>
    </row>
    <row r="19" spans="1:17" ht="13" thickBot="1">
      <c r="A19" s="54">
        <v>43039</v>
      </c>
      <c r="B19" s="55">
        <v>5.12</v>
      </c>
      <c r="C19" s="56">
        <v>0.35</v>
      </c>
      <c r="D19" s="55">
        <v>14.52</v>
      </c>
    </row>
    <row r="20" spans="1:17" ht="13" thickBot="1">
      <c r="A20" s="54">
        <v>43131</v>
      </c>
      <c r="B20" s="55">
        <v>6.08</v>
      </c>
      <c r="C20" s="56">
        <v>0.38</v>
      </c>
      <c r="D20" s="55">
        <v>15.86</v>
      </c>
    </row>
    <row r="21" spans="1:17" ht="13" thickBot="1">
      <c r="A21" s="54">
        <v>43220</v>
      </c>
      <c r="B21" s="55">
        <v>5.57</v>
      </c>
      <c r="C21" s="56">
        <v>0.44</v>
      </c>
      <c r="D21" s="55">
        <v>12.78</v>
      </c>
      <c r="F21" s="35"/>
      <c r="G21" s="59" t="s">
        <v>134</v>
      </c>
      <c r="H21" s="59" t="s">
        <v>135</v>
      </c>
      <c r="I21" s="59" t="s">
        <v>136</v>
      </c>
      <c r="J21" s="59" t="s">
        <v>137</v>
      </c>
      <c r="K21" s="59" t="s">
        <v>138</v>
      </c>
      <c r="L21" s="59" t="s">
        <v>139</v>
      </c>
      <c r="M21" s="59" t="s">
        <v>140</v>
      </c>
      <c r="N21" s="59" t="s">
        <v>141</v>
      </c>
      <c r="O21" s="59" t="s">
        <v>142</v>
      </c>
      <c r="P21" s="59" t="s">
        <v>143</v>
      </c>
      <c r="Q21" s="59" t="s">
        <v>163</v>
      </c>
    </row>
    <row r="22" spans="1:17" ht="13" thickBot="1">
      <c r="A22" s="54">
        <v>43312</v>
      </c>
      <c r="B22" s="55">
        <v>6.07</v>
      </c>
      <c r="C22" s="56">
        <v>0.47</v>
      </c>
      <c r="D22" s="55">
        <v>12.84</v>
      </c>
      <c r="F22" s="37" t="s">
        <v>164</v>
      </c>
      <c r="G22" s="60">
        <v>2.5650000000000004</v>
      </c>
      <c r="H22" s="60">
        <v>5.0575000000000001</v>
      </c>
      <c r="I22" s="60">
        <v>11.414999999999999</v>
      </c>
      <c r="J22" s="60">
        <v>13.010000000000002</v>
      </c>
      <c r="K22" s="60">
        <v>10.157500000000001</v>
      </c>
      <c r="L22" s="60">
        <v>17.47</v>
      </c>
      <c r="M22" s="60">
        <v>22.015000000000001</v>
      </c>
      <c r="N22" s="60">
        <v>16.565000000000001</v>
      </c>
      <c r="O22" s="60">
        <v>25.855000000000004</v>
      </c>
      <c r="P22" s="60">
        <v>27.892499999999998</v>
      </c>
      <c r="Q22" s="60">
        <v>30.74</v>
      </c>
    </row>
    <row r="23" spans="1:17" ht="13" thickBot="1">
      <c r="A23" s="54">
        <v>43404</v>
      </c>
      <c r="B23" s="55">
        <v>5.23</v>
      </c>
      <c r="C23" s="56">
        <v>0.49</v>
      </c>
      <c r="D23" s="55">
        <v>10.56</v>
      </c>
    </row>
    <row r="24" spans="1:17" ht="13" thickBot="1">
      <c r="A24" s="54">
        <v>43496</v>
      </c>
      <c r="B24" s="55">
        <v>3.56</v>
      </c>
      <c r="C24" s="56">
        <v>0.47</v>
      </c>
      <c r="D24" s="55">
        <v>7.62</v>
      </c>
    </row>
    <row r="25" spans="1:17" ht="13" thickBot="1">
      <c r="A25" s="54">
        <v>43585</v>
      </c>
      <c r="B25" s="55">
        <v>4.49</v>
      </c>
      <c r="C25" s="56">
        <v>0.43</v>
      </c>
      <c r="D25" s="55">
        <v>10.44</v>
      </c>
    </row>
    <row r="26" spans="1:17" ht="13" thickBot="1">
      <c r="A26" s="54">
        <v>43677</v>
      </c>
      <c r="B26" s="55">
        <v>4.1900000000000004</v>
      </c>
      <c r="C26" s="56">
        <v>0.41</v>
      </c>
      <c r="D26" s="55">
        <v>10.220000000000001</v>
      </c>
    </row>
    <row r="27" spans="1:17" ht="13" thickBot="1">
      <c r="A27" s="54">
        <v>43769</v>
      </c>
      <c r="B27" s="55">
        <v>5</v>
      </c>
      <c r="C27" s="56">
        <v>0.4</v>
      </c>
      <c r="D27" s="55">
        <v>12.35</v>
      </c>
    </row>
    <row r="28" spans="1:17" ht="13" thickBot="1">
      <c r="A28" s="54">
        <v>43861</v>
      </c>
      <c r="B28" s="55">
        <v>5.89</v>
      </c>
      <c r="C28" s="56">
        <v>0.44</v>
      </c>
      <c r="D28" s="55">
        <v>13.31</v>
      </c>
    </row>
    <row r="29" spans="1:17" ht="13" thickBot="1">
      <c r="A29" s="54">
        <v>43951</v>
      </c>
      <c r="B29" s="55">
        <v>7.28</v>
      </c>
      <c r="C29" s="56">
        <v>0.48</v>
      </c>
      <c r="D29" s="55">
        <v>15.3</v>
      </c>
    </row>
    <row r="30" spans="1:17" ht="13" thickBot="1">
      <c r="A30" s="54">
        <v>44043</v>
      </c>
      <c r="B30" s="55">
        <v>10.58</v>
      </c>
      <c r="C30" s="56">
        <v>0.53</v>
      </c>
      <c r="D30" s="55">
        <v>20.13</v>
      </c>
    </row>
    <row r="31" spans="1:17" ht="13" thickBot="1">
      <c r="A31" s="54">
        <v>44135</v>
      </c>
      <c r="B31" s="55">
        <v>12.5</v>
      </c>
      <c r="C31" s="56">
        <v>0.59</v>
      </c>
      <c r="D31" s="55">
        <v>21.14</v>
      </c>
    </row>
    <row r="32" spans="1:17" ht="13" thickBot="1">
      <c r="A32" s="54">
        <v>44227</v>
      </c>
      <c r="B32" s="55">
        <v>12.96</v>
      </c>
      <c r="C32" s="56">
        <v>0.67</v>
      </c>
      <c r="D32" s="55">
        <v>19.48</v>
      </c>
    </row>
    <row r="33" spans="1:4" ht="13" thickBot="1">
      <c r="A33" s="54">
        <v>44316</v>
      </c>
      <c r="B33" s="55">
        <v>14.98</v>
      </c>
      <c r="C33" s="56">
        <v>0.77</v>
      </c>
      <c r="D33" s="55">
        <v>19.57</v>
      </c>
    </row>
    <row r="34" spans="1:4" ht="13" thickBot="1">
      <c r="A34" s="54">
        <v>44408</v>
      </c>
      <c r="B34" s="55">
        <v>19.46</v>
      </c>
      <c r="C34" s="56">
        <v>0.87</v>
      </c>
      <c r="D34" s="55">
        <v>22.43</v>
      </c>
    </row>
    <row r="35" spans="1:4" ht="13" thickBot="1">
      <c r="A35" s="54">
        <v>44500</v>
      </c>
      <c r="B35" s="55">
        <v>25.52</v>
      </c>
      <c r="C35" s="56">
        <v>0.96</v>
      </c>
      <c r="D35" s="55">
        <v>26.58</v>
      </c>
    </row>
    <row r="36" spans="1:4" ht="13" thickBot="1">
      <c r="A36" s="54">
        <v>44592</v>
      </c>
      <c r="B36" s="55">
        <v>24.45</v>
      </c>
      <c r="C36" s="56">
        <v>1.06</v>
      </c>
      <c r="D36" s="55">
        <v>23.01</v>
      </c>
    </row>
    <row r="37" spans="1:4" ht="13" thickBot="1">
      <c r="A37" s="54">
        <v>44681</v>
      </c>
      <c r="B37" s="55">
        <v>18.52</v>
      </c>
      <c r="C37" s="56">
        <v>1.17</v>
      </c>
      <c r="D37" s="55">
        <v>15.9</v>
      </c>
    </row>
    <row r="38" spans="1:4" ht="13" thickBot="1">
      <c r="A38" s="54">
        <v>44773</v>
      </c>
      <c r="B38" s="55">
        <v>18.14</v>
      </c>
      <c r="C38" s="56">
        <v>1.17</v>
      </c>
      <c r="D38" s="55">
        <v>15.44</v>
      </c>
    </row>
    <row r="39" spans="1:4" ht="13" thickBot="1">
      <c r="A39" s="54">
        <v>44865</v>
      </c>
      <c r="B39" s="55">
        <v>13.48</v>
      </c>
      <c r="C39" s="56">
        <v>1.1299999999999999</v>
      </c>
      <c r="D39" s="55">
        <v>11.91</v>
      </c>
    </row>
    <row r="40" spans="1:4" ht="13" thickBot="1">
      <c r="A40" s="54">
        <v>44957</v>
      </c>
      <c r="B40" s="55">
        <v>19.52</v>
      </c>
      <c r="C40" s="56">
        <v>1.07</v>
      </c>
      <c r="D40" s="55">
        <v>18.21</v>
      </c>
    </row>
    <row r="41" spans="1:4" ht="13" thickBot="1">
      <c r="A41" s="54">
        <v>45046</v>
      </c>
      <c r="B41" s="55">
        <v>27.73</v>
      </c>
      <c r="C41" s="56">
        <v>1.03</v>
      </c>
      <c r="D41" s="55">
        <v>26.82</v>
      </c>
    </row>
    <row r="42" spans="1:4" ht="13" thickBot="1">
      <c r="A42" s="54">
        <v>45138</v>
      </c>
      <c r="B42" s="55">
        <v>46.71</v>
      </c>
      <c r="C42" s="56">
        <v>1.31</v>
      </c>
      <c r="D42" s="55">
        <v>35.71</v>
      </c>
    </row>
    <row r="43" spans="1:4" ht="13" thickBot="1">
      <c r="A43" s="54">
        <v>45230</v>
      </c>
      <c r="B43" s="55">
        <v>40.770000000000003</v>
      </c>
      <c r="C43" s="56">
        <v>1.8</v>
      </c>
      <c r="D43" s="55">
        <v>22.68</v>
      </c>
    </row>
    <row r="44" spans="1:4" ht="13" thickBot="1">
      <c r="A44" s="54">
        <v>45322</v>
      </c>
      <c r="B44" s="55">
        <v>61.51</v>
      </c>
      <c r="C44" s="56">
        <v>2.44</v>
      </c>
      <c r="D44" s="55">
        <v>25.19</v>
      </c>
    </row>
    <row r="45" spans="1:4" ht="13" thickBot="1">
      <c r="A45" s="54">
        <v>45412</v>
      </c>
      <c r="B45" s="55">
        <v>86.38</v>
      </c>
      <c r="C45" s="56">
        <v>3.2</v>
      </c>
      <c r="D45" s="55">
        <v>27</v>
      </c>
    </row>
    <row r="46" spans="1:4" ht="13" thickBot="1">
      <c r="A46" s="54">
        <v>45504</v>
      </c>
      <c r="B46" s="55">
        <v>117</v>
      </c>
      <c r="C46" s="56">
        <v>3.87</v>
      </c>
      <c r="D46" s="55">
        <v>30.25</v>
      </c>
    </row>
    <row r="47" spans="1:4" ht="13" thickBot="1">
      <c r="A47" s="54">
        <v>45596</v>
      </c>
      <c r="B47" s="55">
        <v>132.75</v>
      </c>
      <c r="C47" s="56">
        <v>4.5599999999999996</v>
      </c>
      <c r="D47" s="55">
        <v>29.13</v>
      </c>
    </row>
    <row r="48" spans="1:4">
      <c r="A48" s="54">
        <v>45708</v>
      </c>
      <c r="B48" s="55">
        <v>140.11000000000001</v>
      </c>
      <c r="C48" s="55"/>
      <c r="D48" s="55">
        <v>30.74</v>
      </c>
    </row>
  </sheetData>
  <sortState xmlns:xlrd2="http://schemas.microsoft.com/office/spreadsheetml/2017/richdata2" ref="A4:D48">
    <sortCondition ref="A3:A48"/>
  </sortState>
  <mergeCells count="1">
    <mergeCell ref="A2:D2"/>
  </mergeCells>
  <pageMargins left="0.7" right="0.7" top="0.75" bottom="0.75" header="0.3" footer="0.3"/>
  <ignoredErrors>
    <ignoredError sqref="G21:Q2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9D36-BE7B-464E-8A5F-19AACD2BF369}">
  <dimension ref="A1:P43"/>
  <sheetViews>
    <sheetView workbookViewId="0">
      <selection activeCell="G10" sqref="G10"/>
    </sheetView>
  </sheetViews>
  <sheetFormatPr defaultRowHeight="12.5"/>
  <cols>
    <col min="6" max="6" width="29.1796875" customWidth="1"/>
    <col min="15" max="15" width="6.81640625" bestFit="1" customWidth="1"/>
    <col min="16" max="16" width="7.81640625" bestFit="1" customWidth="1"/>
  </cols>
  <sheetData>
    <row r="1" spans="1:4">
      <c r="A1" s="11" t="s">
        <v>158</v>
      </c>
    </row>
    <row r="2" spans="1:4" ht="13" thickBot="1">
      <c r="A2" s="89" t="s">
        <v>165</v>
      </c>
      <c r="B2" s="89"/>
      <c r="C2" s="89"/>
      <c r="D2" s="89"/>
    </row>
    <row r="3" spans="1:4" ht="19" thickBot="1">
      <c r="A3" s="53" t="s">
        <v>125</v>
      </c>
      <c r="B3" s="53" t="s">
        <v>152</v>
      </c>
      <c r="C3" s="53" t="s">
        <v>153</v>
      </c>
      <c r="D3" s="53" t="s">
        <v>154</v>
      </c>
    </row>
    <row r="4" spans="1:4" ht="13" thickBot="1">
      <c r="A4" s="54">
        <v>42035</v>
      </c>
      <c r="B4" s="55">
        <v>0.46</v>
      </c>
      <c r="C4" s="56">
        <v>0.2</v>
      </c>
      <c r="D4" s="55">
        <v>2.2799999999999998</v>
      </c>
    </row>
    <row r="5" spans="1:4" ht="13" thickBot="1">
      <c r="A5" s="54">
        <v>42124</v>
      </c>
      <c r="B5" s="55">
        <v>0.54</v>
      </c>
      <c r="C5" s="56">
        <v>0.21</v>
      </c>
      <c r="D5" s="55">
        <v>2.5299999999999998</v>
      </c>
    </row>
    <row r="6" spans="1:4" ht="13" thickBot="1">
      <c r="A6" s="54">
        <v>42216</v>
      </c>
      <c r="B6" s="55">
        <v>0.48</v>
      </c>
      <c r="C6" s="56">
        <v>0.19</v>
      </c>
      <c r="D6" s="55">
        <v>2.4900000000000002</v>
      </c>
    </row>
    <row r="7" spans="1:4" ht="13" thickBot="1">
      <c r="A7" s="54">
        <v>42308</v>
      </c>
      <c r="B7" s="55">
        <v>0.69</v>
      </c>
      <c r="C7" s="56">
        <v>0.21</v>
      </c>
      <c r="D7" s="55">
        <v>3.33</v>
      </c>
    </row>
    <row r="8" spans="1:4" ht="13" thickBot="1">
      <c r="A8" s="54">
        <v>42400</v>
      </c>
      <c r="B8" s="55">
        <v>0.72</v>
      </c>
      <c r="C8" s="56">
        <v>0.21</v>
      </c>
      <c r="D8" s="55">
        <v>3.45</v>
      </c>
    </row>
    <row r="9" spans="1:4" ht="13" thickBot="1">
      <c r="A9" s="54">
        <v>42490</v>
      </c>
      <c r="B9" s="55">
        <v>0.87</v>
      </c>
      <c r="C9" s="56">
        <v>0.2</v>
      </c>
      <c r="D9" s="55">
        <v>4.4400000000000004</v>
      </c>
    </row>
    <row r="10" spans="1:4" ht="13" thickBot="1">
      <c r="A10" s="54">
        <v>42582</v>
      </c>
      <c r="B10" s="55">
        <v>1.4</v>
      </c>
      <c r="C10" s="56">
        <v>0.21</v>
      </c>
      <c r="D10" s="55">
        <v>6.71</v>
      </c>
    </row>
    <row r="11" spans="1:4" ht="13" thickBot="1">
      <c r="A11" s="54">
        <v>42674</v>
      </c>
      <c r="B11" s="55">
        <v>1.75</v>
      </c>
      <c r="C11" s="56">
        <v>0.25</v>
      </c>
      <c r="D11" s="55">
        <v>7.1</v>
      </c>
    </row>
    <row r="12" spans="1:4" ht="13" thickBot="1">
      <c r="A12" s="54">
        <v>42766</v>
      </c>
      <c r="B12" s="55">
        <v>2.69</v>
      </c>
      <c r="C12" s="56">
        <v>0.25</v>
      </c>
      <c r="D12" s="55">
        <v>10.94</v>
      </c>
    </row>
    <row r="13" spans="1:4" ht="13" thickBot="1">
      <c r="A13" s="54">
        <v>42855</v>
      </c>
      <c r="B13" s="55">
        <v>2.58</v>
      </c>
      <c r="C13" s="56">
        <v>0.26</v>
      </c>
      <c r="D13" s="55">
        <v>10</v>
      </c>
    </row>
    <row r="14" spans="1:4" ht="13" thickBot="1">
      <c r="A14" s="54">
        <v>42947</v>
      </c>
      <c r="B14" s="55">
        <v>4.0199999999999996</v>
      </c>
      <c r="C14" s="56">
        <v>0.25</v>
      </c>
      <c r="D14" s="55">
        <v>16.14</v>
      </c>
    </row>
    <row r="15" spans="1:4" ht="13" thickBot="1">
      <c r="A15" s="54">
        <v>43039</v>
      </c>
      <c r="B15" s="55">
        <v>5.12</v>
      </c>
      <c r="C15" s="56">
        <v>0.26</v>
      </c>
      <c r="D15" s="55">
        <v>19.53</v>
      </c>
    </row>
    <row r="16" spans="1:4" ht="13" thickBot="1">
      <c r="A16" s="54">
        <v>43131</v>
      </c>
      <c r="B16" s="55">
        <v>6.08</v>
      </c>
      <c r="C16" s="56">
        <v>0.31</v>
      </c>
      <c r="D16" s="55">
        <v>19.739999999999998</v>
      </c>
    </row>
    <row r="17" spans="1:16" ht="13" thickBot="1">
      <c r="A17" s="54">
        <v>43220</v>
      </c>
      <c r="B17" s="55">
        <v>5.57</v>
      </c>
      <c r="C17" s="56">
        <v>0.32</v>
      </c>
      <c r="D17" s="55">
        <v>17.53</v>
      </c>
    </row>
    <row r="18" spans="1:16" ht="13" thickBot="1">
      <c r="A18" s="54">
        <v>43312</v>
      </c>
      <c r="B18" s="55">
        <v>6.07</v>
      </c>
      <c r="C18" s="56">
        <v>0.36</v>
      </c>
      <c r="D18" s="55">
        <v>16.78</v>
      </c>
    </row>
    <row r="19" spans="1:16" ht="13" thickBot="1">
      <c r="A19" s="54">
        <v>43404</v>
      </c>
      <c r="B19" s="55">
        <v>5.23</v>
      </c>
      <c r="C19" s="56">
        <v>0.39</v>
      </c>
      <c r="D19" s="55">
        <v>13.46</v>
      </c>
    </row>
    <row r="20" spans="1:16" ht="13" thickBot="1">
      <c r="A20" s="54">
        <v>43496</v>
      </c>
      <c r="B20" s="55">
        <v>3.56</v>
      </c>
      <c r="C20" s="56">
        <v>0.39</v>
      </c>
      <c r="D20" s="55">
        <v>9.25</v>
      </c>
    </row>
    <row r="21" spans="1:16" ht="13" thickBot="1">
      <c r="A21" s="54">
        <v>43585</v>
      </c>
      <c r="B21" s="55">
        <v>4.49</v>
      </c>
      <c r="C21" s="56">
        <v>0.4</v>
      </c>
      <c r="D21" s="55">
        <v>11.28</v>
      </c>
    </row>
    <row r="22" spans="1:16" ht="13" thickBot="1">
      <c r="A22" s="54">
        <v>43677</v>
      </c>
      <c r="B22" s="55">
        <v>4.1900000000000004</v>
      </c>
      <c r="C22" s="56">
        <v>0.42</v>
      </c>
      <c r="D22" s="55">
        <v>9.8800000000000008</v>
      </c>
    </row>
    <row r="23" spans="1:16" ht="13" thickBot="1">
      <c r="A23" s="54">
        <v>43769</v>
      </c>
      <c r="B23" s="55">
        <v>5</v>
      </c>
      <c r="C23" s="56">
        <v>0.46</v>
      </c>
      <c r="D23" s="55">
        <v>10.92</v>
      </c>
    </row>
    <row r="24" spans="1:16" ht="13" thickBot="1">
      <c r="A24" s="54">
        <v>43861</v>
      </c>
      <c r="B24" s="55">
        <v>5.89</v>
      </c>
      <c r="C24" s="56">
        <v>0.5</v>
      </c>
      <c r="D24" s="55">
        <v>11.81</v>
      </c>
      <c r="F24" s="35"/>
      <c r="G24" s="59" t="s">
        <v>134</v>
      </c>
      <c r="H24" s="59" t="s">
        <v>135</v>
      </c>
      <c r="I24" s="59" t="s">
        <v>136</v>
      </c>
      <c r="J24" s="59" t="s">
        <v>137</v>
      </c>
      <c r="K24" s="59" t="s">
        <v>138</v>
      </c>
      <c r="L24" s="59" t="s">
        <v>139</v>
      </c>
      <c r="M24" s="59" t="s">
        <v>140</v>
      </c>
      <c r="N24" s="59" t="s">
        <v>141</v>
      </c>
      <c r="O24" s="59" t="s">
        <v>142</v>
      </c>
      <c r="P24" s="59" t="s">
        <v>143</v>
      </c>
    </row>
    <row r="25" spans="1:16" ht="13" thickBot="1">
      <c r="A25" s="54">
        <v>43951</v>
      </c>
      <c r="B25" s="55">
        <v>7.28</v>
      </c>
      <c r="C25" s="56">
        <v>0.53</v>
      </c>
      <c r="D25" s="55">
        <v>13.67</v>
      </c>
      <c r="F25" s="37" t="s">
        <v>167</v>
      </c>
      <c r="G25" s="60">
        <v>2.6574999999999998</v>
      </c>
      <c r="H25" s="60">
        <v>5.4250000000000007</v>
      </c>
      <c r="I25" s="60">
        <v>14.1525</v>
      </c>
      <c r="J25" s="60">
        <v>16.877499999999998</v>
      </c>
      <c r="K25" s="60">
        <v>10.332500000000001</v>
      </c>
      <c r="L25" s="60">
        <v>16.107500000000002</v>
      </c>
      <c r="M25" s="60">
        <v>22.174999999999997</v>
      </c>
      <c r="N25" s="60">
        <v>18.817499999999999</v>
      </c>
      <c r="O25" s="60">
        <v>30.475000000000001</v>
      </c>
      <c r="P25" s="60">
        <v>44.317500000000003</v>
      </c>
    </row>
    <row r="26" spans="1:16" ht="13" thickBot="1">
      <c r="A26" s="54">
        <v>44043</v>
      </c>
      <c r="B26" s="55">
        <v>10.58</v>
      </c>
      <c r="C26" s="56">
        <v>0.56000000000000005</v>
      </c>
      <c r="D26" s="55">
        <v>18.77</v>
      </c>
    </row>
    <row r="27" spans="1:16" ht="13" thickBot="1">
      <c r="A27" s="54">
        <v>44135</v>
      </c>
      <c r="B27" s="55">
        <v>12.5</v>
      </c>
      <c r="C27" s="56">
        <v>0.62</v>
      </c>
      <c r="D27" s="55">
        <v>20.18</v>
      </c>
    </row>
    <row r="28" spans="1:16" ht="13" thickBot="1">
      <c r="A28" s="54">
        <v>44227</v>
      </c>
      <c r="B28" s="55">
        <v>12.96</v>
      </c>
      <c r="C28" s="56">
        <v>0.68</v>
      </c>
      <c r="D28" s="55">
        <v>19.02</v>
      </c>
    </row>
    <row r="29" spans="1:16" ht="13" thickBot="1">
      <c r="A29" s="54">
        <v>44316</v>
      </c>
      <c r="B29" s="55">
        <v>14.98</v>
      </c>
      <c r="C29" s="56">
        <v>0.75</v>
      </c>
      <c r="D29" s="55">
        <v>19.88</v>
      </c>
    </row>
    <row r="30" spans="1:16" ht="13" thickBot="1">
      <c r="A30" s="54">
        <v>44408</v>
      </c>
      <c r="B30" s="55">
        <v>19.46</v>
      </c>
      <c r="C30" s="56">
        <v>0.85</v>
      </c>
      <c r="D30" s="55">
        <v>22.97</v>
      </c>
    </row>
    <row r="31" spans="1:16" ht="13" thickBot="1">
      <c r="A31" s="54">
        <v>44500</v>
      </c>
      <c r="B31" s="55">
        <v>25.52</v>
      </c>
      <c r="C31" s="56">
        <v>0.95</v>
      </c>
      <c r="D31" s="55">
        <v>26.83</v>
      </c>
    </row>
    <row r="32" spans="1:16" ht="13" thickBot="1">
      <c r="A32" s="54">
        <v>44592</v>
      </c>
      <c r="B32" s="55">
        <v>24.45</v>
      </c>
      <c r="C32" s="56">
        <v>1.06</v>
      </c>
      <c r="D32" s="55">
        <v>23.02</v>
      </c>
    </row>
    <row r="33" spans="1:4" ht="13" thickBot="1">
      <c r="A33" s="54">
        <v>44681</v>
      </c>
      <c r="B33" s="55">
        <v>18.52</v>
      </c>
      <c r="C33" s="56">
        <v>1.05</v>
      </c>
      <c r="D33" s="55">
        <v>17.62</v>
      </c>
    </row>
    <row r="34" spans="1:4" ht="13" thickBot="1">
      <c r="A34" s="54">
        <v>44773</v>
      </c>
      <c r="B34" s="55">
        <v>18.14</v>
      </c>
      <c r="C34" s="56">
        <v>0.95</v>
      </c>
      <c r="D34" s="55">
        <v>19.04</v>
      </c>
    </row>
    <row r="35" spans="1:4" ht="13" thickBot="1">
      <c r="A35" s="54">
        <v>44865</v>
      </c>
      <c r="B35" s="55">
        <v>13.48</v>
      </c>
      <c r="C35" s="56">
        <v>0.87</v>
      </c>
      <c r="D35" s="55">
        <v>15.59</v>
      </c>
    </row>
    <row r="36" spans="1:4" ht="13" thickBot="1">
      <c r="A36" s="54">
        <v>44957</v>
      </c>
      <c r="B36" s="55">
        <v>19.52</v>
      </c>
      <c r="C36" s="56">
        <v>0.9</v>
      </c>
      <c r="D36" s="55">
        <v>21.78</v>
      </c>
    </row>
    <row r="37" spans="1:4" ht="13" thickBot="1">
      <c r="A37" s="54">
        <v>45046</v>
      </c>
      <c r="B37" s="55">
        <v>27.73</v>
      </c>
      <c r="C37" s="56">
        <v>0.99</v>
      </c>
      <c r="D37" s="55">
        <v>27.97</v>
      </c>
    </row>
    <row r="38" spans="1:4" ht="13" thickBot="1">
      <c r="A38" s="54">
        <v>45138</v>
      </c>
      <c r="B38" s="55">
        <v>46.71</v>
      </c>
      <c r="C38" s="56">
        <v>1.1100000000000001</v>
      </c>
      <c r="D38" s="55">
        <v>41.93</v>
      </c>
    </row>
    <row r="39" spans="1:4" ht="13" thickBot="1">
      <c r="A39" s="54">
        <v>45230</v>
      </c>
      <c r="B39" s="55">
        <v>40.770000000000003</v>
      </c>
      <c r="C39" s="56">
        <v>1.35</v>
      </c>
      <c r="D39" s="55">
        <v>30.22</v>
      </c>
    </row>
    <row r="40" spans="1:4" ht="13" thickBot="1">
      <c r="A40" s="54">
        <v>45322</v>
      </c>
      <c r="B40" s="55">
        <v>61.51</v>
      </c>
      <c r="C40" s="56">
        <v>1.74</v>
      </c>
      <c r="D40" s="55">
        <v>35.270000000000003</v>
      </c>
    </row>
    <row r="41" spans="1:4" ht="13" thickBot="1">
      <c r="A41" s="54">
        <v>45412</v>
      </c>
      <c r="B41" s="55">
        <v>86.38</v>
      </c>
      <c r="C41" s="56">
        <v>2</v>
      </c>
      <c r="D41" s="55">
        <v>43.22</v>
      </c>
    </row>
    <row r="42" spans="1:4" ht="13" thickBot="1">
      <c r="A42" s="54">
        <v>45504</v>
      </c>
      <c r="B42" s="55">
        <v>117</v>
      </c>
      <c r="C42" s="56">
        <v>2.37</v>
      </c>
      <c r="D42" s="55">
        <v>49.41</v>
      </c>
    </row>
    <row r="43" spans="1:4">
      <c r="A43" s="54">
        <v>45596</v>
      </c>
      <c r="B43" s="55">
        <v>132.75</v>
      </c>
      <c r="C43" s="56">
        <v>2.69</v>
      </c>
      <c r="D43" s="55">
        <v>49.37</v>
      </c>
    </row>
  </sheetData>
  <sortState xmlns:xlrd2="http://schemas.microsoft.com/office/spreadsheetml/2017/richdata2" ref="A4:D43">
    <sortCondition ref="A3:A43"/>
  </sortState>
  <mergeCells count="1">
    <mergeCell ref="A2:D2"/>
  </mergeCells>
  <pageMargins left="0.7" right="0.7" top="0.75" bottom="0.75" header="0.3" footer="0.3"/>
  <ignoredErrors>
    <ignoredError sqref="G24:P2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C4DB-EDE8-40CE-A5DD-54EFBADD2EE0}">
  <dimension ref="A2:Q19"/>
  <sheetViews>
    <sheetView workbookViewId="0">
      <selection activeCell="M39" sqref="M39"/>
    </sheetView>
  </sheetViews>
  <sheetFormatPr defaultRowHeight="12.5"/>
  <cols>
    <col min="1" max="1" width="12.54296875" bestFit="1" customWidth="1"/>
    <col min="2" max="2" width="14.54296875" hidden="1" customWidth="1"/>
    <col min="3" max="3" width="13.6328125" hidden="1" customWidth="1"/>
    <col min="4" max="4" width="13.54296875" hidden="1" customWidth="1"/>
    <col min="5" max="5" width="15.26953125" hidden="1" customWidth="1"/>
    <col min="6" max="6" width="18.453125" bestFit="1" customWidth="1"/>
    <col min="7" max="7" width="16.08984375" hidden="1" customWidth="1"/>
    <col min="8" max="8" width="16.08984375" style="46" customWidth="1"/>
    <col min="9" max="17" width="8.7265625" style="46"/>
  </cols>
  <sheetData>
    <row r="2" spans="1:8" ht="13">
      <c r="A2" s="13" t="s">
        <v>150</v>
      </c>
    </row>
    <row r="3" spans="1:8">
      <c r="A3" s="36" t="s">
        <v>132</v>
      </c>
      <c r="B3" s="35" t="s">
        <v>144</v>
      </c>
      <c r="C3" s="42" t="s">
        <v>145</v>
      </c>
      <c r="D3" s="42" t="s">
        <v>146</v>
      </c>
      <c r="E3" s="42" t="s">
        <v>147</v>
      </c>
      <c r="F3" s="42" t="s">
        <v>148</v>
      </c>
      <c r="G3" s="40" t="s">
        <v>149</v>
      </c>
    </row>
    <row r="4" spans="1:8">
      <c r="A4" s="38" t="s">
        <v>134</v>
      </c>
      <c r="B4" s="35">
        <v>0.57333333333333336</v>
      </c>
      <c r="C4" s="42">
        <v>0.62333333333333318</v>
      </c>
      <c r="D4" s="42">
        <v>0.54916666666666658</v>
      </c>
      <c r="E4" s="42">
        <v>0.59666666666666679</v>
      </c>
      <c r="F4" s="42">
        <v>0.57666666666666655</v>
      </c>
      <c r="G4" s="44">
        <v>6515630333.333333</v>
      </c>
      <c r="H4" s="47"/>
    </row>
    <row r="5" spans="1:8">
      <c r="A5" s="38" t="s">
        <v>135</v>
      </c>
      <c r="B5" s="35">
        <v>1.2675000000000001</v>
      </c>
      <c r="C5" s="42">
        <v>1.4850000000000001</v>
      </c>
      <c r="D5" s="42">
        <v>1.1866666666666668</v>
      </c>
      <c r="E5" s="42">
        <v>1.4225000000000001</v>
      </c>
      <c r="F5" s="42">
        <v>1.3966666666666665</v>
      </c>
      <c r="G5" s="44">
        <v>9299883666.666666</v>
      </c>
      <c r="H5" s="47"/>
    </row>
    <row r="6" spans="1:8">
      <c r="A6" s="38" t="s">
        <v>136</v>
      </c>
      <c r="B6" s="35">
        <v>3.6316666666666677</v>
      </c>
      <c r="C6" s="42">
        <v>4.0216666666666665</v>
      </c>
      <c r="D6" s="42">
        <v>3.4016666666666668</v>
      </c>
      <c r="E6" s="42">
        <v>3.8016666666666672</v>
      </c>
      <c r="F6" s="42">
        <v>3.7541666666666664</v>
      </c>
      <c r="G6" s="44">
        <v>14346039000</v>
      </c>
      <c r="H6" s="47"/>
    </row>
    <row r="7" spans="1:8">
      <c r="A7" s="38" t="s">
        <v>137</v>
      </c>
      <c r="B7" s="35">
        <v>5.8591666666666669</v>
      </c>
      <c r="C7" s="42">
        <v>6.3274999999999997</v>
      </c>
      <c r="D7" s="42">
        <v>5.0991666666666662</v>
      </c>
      <c r="E7" s="42">
        <v>5.7241666666666662</v>
      </c>
      <c r="F7" s="42">
        <v>5.6683333333333339</v>
      </c>
      <c r="G7" s="44">
        <v>11464134000</v>
      </c>
      <c r="H7" s="47"/>
    </row>
    <row r="8" spans="1:8">
      <c r="A8" s="38" t="s">
        <v>138</v>
      </c>
      <c r="B8" s="35">
        <v>4.2316666666666665</v>
      </c>
      <c r="C8" s="42">
        <v>4.7249999999999988</v>
      </c>
      <c r="D8" s="42">
        <v>3.938333333333333</v>
      </c>
      <c r="E8" s="42">
        <v>4.4216666666666669</v>
      </c>
      <c r="F8" s="42">
        <v>4.3925000000000001</v>
      </c>
      <c r="G8" s="44">
        <v>9584393000</v>
      </c>
      <c r="H8" s="47"/>
    </row>
    <row r="9" spans="1:8">
      <c r="A9" s="38" t="s">
        <v>139</v>
      </c>
      <c r="B9" s="35">
        <v>9.5625</v>
      </c>
      <c r="C9" s="42">
        <v>10.817500000000001</v>
      </c>
      <c r="D9" s="42">
        <v>8.9266666666666676</v>
      </c>
      <c r="E9" s="42">
        <v>10.120000000000001</v>
      </c>
      <c r="F9" s="42">
        <v>10.086666666666666</v>
      </c>
      <c r="G9" s="44">
        <v>10138031666.666666</v>
      </c>
      <c r="H9" s="47"/>
    </row>
    <row r="10" spans="1:8">
      <c r="A10" s="38" t="s">
        <v>140</v>
      </c>
      <c r="B10" s="35">
        <v>18.911666666666665</v>
      </c>
      <c r="C10" s="42">
        <v>21.375833333333333</v>
      </c>
      <c r="D10" s="42">
        <v>17.41416666666667</v>
      </c>
      <c r="E10" s="42">
        <v>20.130833333333332</v>
      </c>
      <c r="F10" s="42">
        <v>20.090000000000003</v>
      </c>
      <c r="G10" s="44">
        <v>7550735166.666667</v>
      </c>
      <c r="H10" s="47"/>
    </row>
    <row r="11" spans="1:8">
      <c r="A11" s="38" t="s">
        <v>141</v>
      </c>
      <c r="B11" s="35">
        <v>19.525000000000002</v>
      </c>
      <c r="C11" s="42">
        <v>21.321666666666669</v>
      </c>
      <c r="D11" s="42">
        <v>15.814166666666665</v>
      </c>
      <c r="E11" s="42">
        <v>18.247500000000002</v>
      </c>
      <c r="F11" s="42">
        <v>18.220833333333328</v>
      </c>
      <c r="G11" s="44">
        <v>11361164083.333334</v>
      </c>
      <c r="H11" s="47"/>
    </row>
    <row r="12" spans="1:8">
      <c r="A12" s="38" t="s">
        <v>142</v>
      </c>
      <c r="B12" s="35">
        <v>35.145833333333336</v>
      </c>
      <c r="C12" s="42">
        <v>40.26166666666667</v>
      </c>
      <c r="D12" s="42">
        <v>32.875833333333333</v>
      </c>
      <c r="E12" s="42">
        <v>37.922499999999992</v>
      </c>
      <c r="F12" s="42">
        <v>37.902500000000003</v>
      </c>
      <c r="G12" s="44">
        <v>9865780416.666666</v>
      </c>
      <c r="H12" s="47"/>
    </row>
    <row r="13" spans="1:8">
      <c r="A13" s="38" t="s">
        <v>143</v>
      </c>
      <c r="B13" s="35">
        <v>102.72083333333332</v>
      </c>
      <c r="C13" s="42">
        <v>119.25083333333332</v>
      </c>
      <c r="D13" s="42">
        <v>93.77</v>
      </c>
      <c r="E13" s="42">
        <v>109.47499999999998</v>
      </c>
      <c r="F13" s="42">
        <v>109.45583333333333</v>
      </c>
      <c r="G13" s="44">
        <v>7924409183.333333</v>
      </c>
      <c r="H13" s="47"/>
    </row>
    <row r="14" spans="1:8">
      <c r="A14" s="39" t="s">
        <v>133</v>
      </c>
      <c r="B14" s="41">
        <v>20.142916666666668</v>
      </c>
      <c r="C14" s="43">
        <v>23.021000000000001</v>
      </c>
      <c r="D14" s="43">
        <v>18.297583333333332</v>
      </c>
      <c r="E14" s="43">
        <v>21.186249999999994</v>
      </c>
      <c r="F14" s="43">
        <v>21.15441666666667</v>
      </c>
      <c r="G14" s="45">
        <v>9805020051.666666</v>
      </c>
      <c r="H14" s="47"/>
    </row>
    <row r="18" spans="6:17">
      <c r="F18" s="35"/>
      <c r="G18" s="38" t="s">
        <v>134</v>
      </c>
      <c r="H18" s="48" t="s">
        <v>134</v>
      </c>
      <c r="I18" s="48" t="s">
        <v>135</v>
      </c>
      <c r="J18" s="48" t="s">
        <v>136</v>
      </c>
      <c r="K18" s="48" t="s">
        <v>137</v>
      </c>
      <c r="L18" s="48" t="s">
        <v>138</v>
      </c>
      <c r="M18" s="48" t="s">
        <v>139</v>
      </c>
      <c r="N18" s="48" t="s">
        <v>140</v>
      </c>
      <c r="O18" s="48" t="s">
        <v>141</v>
      </c>
      <c r="P18" s="48" t="s">
        <v>142</v>
      </c>
      <c r="Q18" s="48" t="s">
        <v>143</v>
      </c>
    </row>
    <row r="19" spans="6:17">
      <c r="F19" s="42" t="s">
        <v>148</v>
      </c>
      <c r="G19" s="42">
        <v>0.57666666666666655</v>
      </c>
      <c r="H19" s="49">
        <v>0.57666666666666655</v>
      </c>
      <c r="I19" s="49">
        <v>1.3966666666666665</v>
      </c>
      <c r="J19" s="49">
        <v>3.7541666666666664</v>
      </c>
      <c r="K19" s="49">
        <v>5.6683333333333339</v>
      </c>
      <c r="L19" s="49">
        <v>4.3925000000000001</v>
      </c>
      <c r="M19" s="49">
        <v>10.086666666666666</v>
      </c>
      <c r="N19" s="49">
        <v>20.090000000000003</v>
      </c>
      <c r="O19" s="49">
        <v>18.220833333333328</v>
      </c>
      <c r="P19" s="49">
        <v>37.902500000000003</v>
      </c>
      <c r="Q19" s="49">
        <v>109.45583333333333</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4AA6-2E9C-4077-A163-77BF67130560}">
  <dimension ref="A1:P42"/>
  <sheetViews>
    <sheetView workbookViewId="0">
      <selection activeCell="G23" sqref="G23"/>
    </sheetView>
  </sheetViews>
  <sheetFormatPr defaultRowHeight="12.5"/>
  <cols>
    <col min="6" max="6" width="26.26953125" customWidth="1"/>
    <col min="13" max="13" width="8.54296875" customWidth="1"/>
    <col min="14" max="14" width="7.81640625" bestFit="1" customWidth="1"/>
  </cols>
  <sheetData>
    <row r="1" spans="1:16" ht="13" thickBot="1">
      <c r="A1" s="88" t="s">
        <v>169</v>
      </c>
      <c r="B1" s="88"/>
      <c r="C1" s="88"/>
      <c r="D1" s="88"/>
    </row>
    <row r="2" spans="1:16" ht="19" thickBot="1">
      <c r="A2" s="53" t="s">
        <v>125</v>
      </c>
      <c r="B2" s="53" t="s">
        <v>152</v>
      </c>
      <c r="C2" s="53" t="s">
        <v>170</v>
      </c>
      <c r="D2" s="53" t="s">
        <v>171</v>
      </c>
    </row>
    <row r="3" spans="1:16" ht="13" thickBot="1">
      <c r="A3" s="54">
        <v>42035</v>
      </c>
      <c r="B3" s="55">
        <v>0.46</v>
      </c>
      <c r="C3" s="56">
        <v>0.04</v>
      </c>
      <c r="D3" s="55">
        <v>12.93</v>
      </c>
    </row>
    <row r="4" spans="1:16" ht="13" thickBot="1">
      <c r="A4" s="54">
        <v>42124</v>
      </c>
      <c r="B4" s="55">
        <v>0.54</v>
      </c>
      <c r="C4" s="56">
        <v>0.04</v>
      </c>
      <c r="D4" s="55">
        <v>13.76</v>
      </c>
    </row>
    <row r="5" spans="1:16" ht="13" thickBot="1">
      <c r="A5" s="54">
        <v>42216</v>
      </c>
      <c r="B5" s="55">
        <v>0.48</v>
      </c>
      <c r="C5" s="56">
        <v>0.04</v>
      </c>
      <c r="D5" s="55">
        <v>11.43</v>
      </c>
    </row>
    <row r="6" spans="1:16" ht="13" thickBot="1">
      <c r="A6" s="54">
        <v>42308</v>
      </c>
      <c r="B6" s="55">
        <v>0.69</v>
      </c>
      <c r="C6" s="56">
        <v>0.04</v>
      </c>
      <c r="D6" s="55">
        <v>15.48</v>
      </c>
    </row>
    <row r="7" spans="1:16" ht="13" thickBot="1">
      <c r="A7" s="54">
        <v>42400</v>
      </c>
      <c r="B7" s="55">
        <v>0.72</v>
      </c>
      <c r="C7" s="56">
        <v>0.05</v>
      </c>
      <c r="D7" s="55">
        <v>14.84</v>
      </c>
    </row>
    <row r="8" spans="1:16" ht="13" thickBot="1">
      <c r="A8" s="54">
        <v>42490</v>
      </c>
      <c r="B8" s="55">
        <v>0.87</v>
      </c>
      <c r="C8" s="56">
        <v>0.05</v>
      </c>
      <c r="D8" s="55">
        <v>17.53</v>
      </c>
    </row>
    <row r="9" spans="1:16" ht="13" thickBot="1">
      <c r="A9" s="54">
        <v>42582</v>
      </c>
      <c r="B9" s="55">
        <v>1.4</v>
      </c>
      <c r="C9" s="56">
        <v>0.05</v>
      </c>
      <c r="D9" s="55">
        <v>28.41</v>
      </c>
    </row>
    <row r="10" spans="1:16" ht="13" thickBot="1">
      <c r="A10" s="54">
        <v>42674</v>
      </c>
      <c r="B10" s="55">
        <v>1.75</v>
      </c>
      <c r="C10" s="56">
        <v>0.05</v>
      </c>
      <c r="D10" s="55">
        <v>32.69</v>
      </c>
    </row>
    <row r="11" spans="1:16" ht="13" thickBot="1">
      <c r="A11" s="54">
        <v>42766</v>
      </c>
      <c r="B11" s="55">
        <v>2.69</v>
      </c>
      <c r="C11" s="56">
        <v>0.06</v>
      </c>
      <c r="D11" s="55">
        <v>46.5</v>
      </c>
    </row>
    <row r="12" spans="1:16" ht="13" thickBot="1">
      <c r="A12" s="54">
        <v>42855</v>
      </c>
      <c r="B12" s="55">
        <v>2.58</v>
      </c>
      <c r="C12" s="56">
        <v>0.06</v>
      </c>
      <c r="D12" s="55">
        <v>46.15</v>
      </c>
    </row>
    <row r="13" spans="1:16" ht="13" thickBot="1">
      <c r="A13" s="54">
        <v>42947</v>
      </c>
      <c r="B13" s="55">
        <v>4.0199999999999996</v>
      </c>
      <c r="C13" s="56">
        <v>0.08</v>
      </c>
      <c r="D13" s="55">
        <v>53.34</v>
      </c>
    </row>
    <row r="14" spans="1:16" ht="13" thickBot="1">
      <c r="A14" s="54">
        <v>43039</v>
      </c>
      <c r="B14" s="55">
        <v>5.12</v>
      </c>
      <c r="C14" s="56">
        <v>0.1</v>
      </c>
      <c r="D14" s="55">
        <v>49.05</v>
      </c>
    </row>
    <row r="15" spans="1:16" ht="13" thickBot="1">
      <c r="A15" s="54">
        <v>43131</v>
      </c>
      <c r="B15" s="55">
        <v>6.08</v>
      </c>
      <c r="C15" s="56">
        <v>0.12</v>
      </c>
      <c r="D15" s="55">
        <v>52.82</v>
      </c>
    </row>
    <row r="16" spans="1:16" ht="13" thickBot="1">
      <c r="A16" s="54">
        <v>43220</v>
      </c>
      <c r="B16" s="55">
        <v>5.57</v>
      </c>
      <c r="C16" s="56">
        <v>0.16</v>
      </c>
      <c r="D16" s="55">
        <v>34.99</v>
      </c>
      <c r="F16" s="35"/>
      <c r="G16" s="59" t="s">
        <v>134</v>
      </c>
      <c r="H16" s="59" t="s">
        <v>135</v>
      </c>
      <c r="I16" s="59" t="s">
        <v>136</v>
      </c>
      <c r="J16" s="59" t="s">
        <v>137</v>
      </c>
      <c r="K16" s="59" t="s">
        <v>138</v>
      </c>
      <c r="L16" s="59" t="s">
        <v>139</v>
      </c>
      <c r="M16" s="59" t="s">
        <v>140</v>
      </c>
      <c r="N16" s="59" t="s">
        <v>141</v>
      </c>
      <c r="O16" s="59" t="s">
        <v>142</v>
      </c>
      <c r="P16" s="59" t="s">
        <v>143</v>
      </c>
    </row>
    <row r="17" spans="1:16" ht="13" thickBot="1">
      <c r="A17" s="54">
        <v>43312</v>
      </c>
      <c r="B17" s="55">
        <v>6.07</v>
      </c>
      <c r="C17" s="56">
        <v>0.16</v>
      </c>
      <c r="D17" s="55">
        <v>36.83</v>
      </c>
      <c r="F17" s="37" t="s">
        <v>172</v>
      </c>
      <c r="G17" s="37">
        <v>13.399999999999999</v>
      </c>
      <c r="H17" s="37">
        <v>23.3675</v>
      </c>
      <c r="I17" s="37">
        <v>48.760000000000005</v>
      </c>
      <c r="J17" s="37">
        <v>40.857500000000002</v>
      </c>
      <c r="K17" s="37">
        <v>37.797499999999999</v>
      </c>
      <c r="L17" s="37">
        <v>50.445</v>
      </c>
      <c r="M17" s="37">
        <v>75.385000000000005</v>
      </c>
      <c r="N17" s="37">
        <v>69.747500000000002</v>
      </c>
      <c r="O17" s="37">
        <v>108.76750000000001</v>
      </c>
      <c r="P17" s="37">
        <v>57.937500000000007</v>
      </c>
    </row>
    <row r="18" spans="1:16" ht="13" thickBot="1">
      <c r="A18" s="54">
        <v>43404</v>
      </c>
      <c r="B18" s="55">
        <v>5.23</v>
      </c>
      <c r="C18" s="56">
        <v>0.13</v>
      </c>
      <c r="D18" s="55">
        <v>38.79</v>
      </c>
    </row>
    <row r="19" spans="1:16" ht="13" thickBot="1">
      <c r="A19" s="54">
        <v>43496</v>
      </c>
      <c r="B19" s="55">
        <v>3.56</v>
      </c>
      <c r="C19" s="56">
        <v>0.13</v>
      </c>
      <c r="D19" s="55">
        <v>28.36</v>
      </c>
    </row>
    <row r="20" spans="1:16" ht="13" thickBot="1">
      <c r="A20" s="54">
        <v>43585</v>
      </c>
      <c r="B20" s="55">
        <v>4.49</v>
      </c>
      <c r="C20" s="56">
        <v>0.1</v>
      </c>
      <c r="D20" s="55">
        <v>46.42</v>
      </c>
    </row>
    <row r="21" spans="1:16" ht="13" thickBot="1">
      <c r="A21" s="54">
        <v>43677</v>
      </c>
      <c r="B21" s="55">
        <v>4.1900000000000004</v>
      </c>
      <c r="C21" s="56">
        <v>0.1</v>
      </c>
      <c r="D21" s="55">
        <v>42.44</v>
      </c>
    </row>
    <row r="22" spans="1:16" ht="13" thickBot="1">
      <c r="A22" s="54">
        <v>43769</v>
      </c>
      <c r="B22" s="55">
        <v>5</v>
      </c>
      <c r="C22" s="56">
        <v>0.15</v>
      </c>
      <c r="D22" s="55">
        <v>33.97</v>
      </c>
    </row>
    <row r="23" spans="1:16" ht="13" thickBot="1">
      <c r="A23" s="54">
        <v>43861</v>
      </c>
      <c r="B23" s="55">
        <v>5.89</v>
      </c>
      <c r="C23" s="56">
        <v>0.17</v>
      </c>
      <c r="D23" s="55">
        <v>34.06</v>
      </c>
    </row>
    <row r="24" spans="1:16" ht="13" thickBot="1">
      <c r="A24" s="54">
        <v>43951</v>
      </c>
      <c r="B24" s="55">
        <v>7.28</v>
      </c>
      <c r="C24" s="56">
        <v>0.18</v>
      </c>
      <c r="D24" s="55">
        <v>40.65</v>
      </c>
    </row>
    <row r="25" spans="1:16" ht="13" thickBot="1">
      <c r="A25" s="54">
        <v>44043</v>
      </c>
      <c r="B25" s="55">
        <v>10.58</v>
      </c>
      <c r="C25" s="56">
        <v>0.2</v>
      </c>
      <c r="D25" s="55">
        <v>53.07</v>
      </c>
    </row>
    <row r="26" spans="1:16" ht="13" thickBot="1">
      <c r="A26" s="54">
        <v>44135</v>
      </c>
      <c r="B26" s="55">
        <v>12.5</v>
      </c>
      <c r="C26" s="56">
        <v>0.17</v>
      </c>
      <c r="D26" s="55">
        <v>74</v>
      </c>
    </row>
    <row r="27" spans="1:16" ht="13" thickBot="1">
      <c r="A27" s="54">
        <v>44227</v>
      </c>
      <c r="B27" s="55">
        <v>12.96</v>
      </c>
      <c r="C27" s="56">
        <v>0.19</v>
      </c>
      <c r="D27" s="55">
        <v>69.290000000000006</v>
      </c>
    </row>
    <row r="28" spans="1:16" ht="13" thickBot="1">
      <c r="A28" s="54">
        <v>44316</v>
      </c>
      <c r="B28" s="55">
        <v>14.98</v>
      </c>
      <c r="C28" s="56">
        <v>0.22</v>
      </c>
      <c r="D28" s="55">
        <v>68.39</v>
      </c>
    </row>
    <row r="29" spans="1:16" ht="13" thickBot="1">
      <c r="A29" s="54">
        <v>44408</v>
      </c>
      <c r="B29" s="55">
        <v>19.46</v>
      </c>
      <c r="C29" s="56">
        <v>0.26</v>
      </c>
      <c r="D29" s="55">
        <v>73.739999999999995</v>
      </c>
    </row>
    <row r="30" spans="1:16" ht="13" thickBot="1">
      <c r="A30" s="54">
        <v>44500</v>
      </c>
      <c r="B30" s="55">
        <v>25.52</v>
      </c>
      <c r="C30" s="56">
        <v>0.28000000000000003</v>
      </c>
      <c r="D30" s="55">
        <v>90.12</v>
      </c>
    </row>
    <row r="31" spans="1:16" ht="13" thickBot="1">
      <c r="A31" s="54">
        <v>44592</v>
      </c>
      <c r="B31" s="55">
        <v>24.45</v>
      </c>
      <c r="C31" s="56">
        <v>0.32</v>
      </c>
      <c r="D31" s="55">
        <v>76.2</v>
      </c>
    </row>
    <row r="32" spans="1:16" ht="13" thickBot="1">
      <c r="A32" s="54">
        <v>44681</v>
      </c>
      <c r="B32" s="55">
        <v>18.52</v>
      </c>
      <c r="C32" s="56">
        <v>0.31</v>
      </c>
      <c r="D32" s="55">
        <v>59.26</v>
      </c>
    </row>
    <row r="33" spans="1:4" ht="13" thickBot="1">
      <c r="A33" s="54">
        <v>44773</v>
      </c>
      <c r="B33" s="55">
        <v>18.14</v>
      </c>
      <c r="C33" s="56">
        <v>0.25</v>
      </c>
      <c r="D33" s="55">
        <v>73.260000000000005</v>
      </c>
    </row>
    <row r="34" spans="1:4" ht="13" thickBot="1">
      <c r="A34" s="54">
        <v>44865</v>
      </c>
      <c r="B34" s="55">
        <v>13.48</v>
      </c>
      <c r="C34" s="56">
        <v>0.19</v>
      </c>
      <c r="D34" s="55">
        <v>70.27</v>
      </c>
    </row>
    <row r="35" spans="1:4" ht="13" thickBot="1">
      <c r="A35" s="54">
        <v>44957</v>
      </c>
      <c r="B35" s="55">
        <v>19.52</v>
      </c>
      <c r="C35" s="56">
        <v>0.15</v>
      </c>
      <c r="D35" s="55">
        <v>128.52000000000001</v>
      </c>
    </row>
    <row r="36" spans="1:4" ht="13" thickBot="1">
      <c r="A36" s="54">
        <v>45046</v>
      </c>
      <c r="B36" s="55">
        <v>27.73</v>
      </c>
      <c r="C36" s="56">
        <v>0.2</v>
      </c>
      <c r="D36" s="55">
        <v>135.41999999999999</v>
      </c>
    </row>
    <row r="37" spans="1:4" ht="13" thickBot="1">
      <c r="A37" s="54">
        <v>45138</v>
      </c>
      <c r="B37" s="55">
        <v>46.71</v>
      </c>
      <c r="C37" s="56">
        <v>0.41</v>
      </c>
      <c r="D37" s="55">
        <v>113.04</v>
      </c>
    </row>
    <row r="38" spans="1:4" ht="13" thickBot="1">
      <c r="A38" s="54">
        <v>45230</v>
      </c>
      <c r="B38" s="55">
        <v>40.770000000000003</v>
      </c>
      <c r="C38" s="56">
        <v>0.7</v>
      </c>
      <c r="D38" s="55">
        <v>58.09</v>
      </c>
    </row>
    <row r="39" spans="1:4" ht="13" thickBot="1">
      <c r="A39" s="54">
        <v>45322</v>
      </c>
      <c r="B39" s="55">
        <v>61.51</v>
      </c>
      <c r="C39" s="56">
        <v>1.08</v>
      </c>
      <c r="D39" s="55">
        <v>56.77</v>
      </c>
    </row>
    <row r="40" spans="1:4" ht="13" thickBot="1">
      <c r="A40" s="54">
        <v>45412</v>
      </c>
      <c r="B40" s="55">
        <v>86.38</v>
      </c>
      <c r="C40" s="56">
        <v>1.58</v>
      </c>
      <c r="D40" s="55">
        <v>54.53</v>
      </c>
    </row>
    <row r="41" spans="1:4" ht="13" thickBot="1">
      <c r="A41" s="54">
        <v>45504</v>
      </c>
      <c r="B41" s="55">
        <v>117</v>
      </c>
      <c r="C41" s="56">
        <v>1.88</v>
      </c>
      <c r="D41" s="55">
        <v>62.21</v>
      </c>
    </row>
    <row r="42" spans="1:4">
      <c r="A42" s="54">
        <v>45596</v>
      </c>
      <c r="B42" s="55">
        <v>132.75</v>
      </c>
      <c r="C42" s="56">
        <v>2.2799999999999998</v>
      </c>
      <c r="D42" s="55">
        <v>58.24</v>
      </c>
    </row>
  </sheetData>
  <sortState xmlns:xlrd2="http://schemas.microsoft.com/office/spreadsheetml/2017/richdata2" ref="A3:D42">
    <sortCondition ref="A2:A42"/>
  </sortState>
  <mergeCells count="1">
    <mergeCell ref="A1:D1"/>
  </mergeCells>
  <pageMargins left="0.7" right="0.7" top="0.75" bottom="0.75" header="0.3" footer="0.3"/>
  <ignoredErrors>
    <ignoredError sqref="G16:P1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1B38-F769-49AF-AE35-F65D6F377248}">
  <dimension ref="A3:T51"/>
  <sheetViews>
    <sheetView tabSelected="1" workbookViewId="0">
      <selection activeCell="G42" sqref="G42"/>
    </sheetView>
  </sheetViews>
  <sheetFormatPr defaultRowHeight="12.5"/>
  <cols>
    <col min="1" max="1" width="28" customWidth="1"/>
    <col min="2" max="2" width="8.81640625" bestFit="1" customWidth="1"/>
    <col min="3" max="3" width="9.81640625" bestFit="1" customWidth="1"/>
    <col min="4" max="5" width="9.1796875" bestFit="1" customWidth="1"/>
    <col min="6" max="11" width="8.81640625" bestFit="1" customWidth="1"/>
    <col min="13" max="13" width="9.81640625" bestFit="1" customWidth="1"/>
  </cols>
  <sheetData>
    <row r="3" spans="1:20" ht="15.5" customHeight="1"/>
    <row r="4" spans="1:20">
      <c r="A4" s="1" t="s">
        <v>0</v>
      </c>
    </row>
    <row r="5" spans="1:20" ht="20">
      <c r="A5" s="2" t="s">
        <v>1</v>
      </c>
    </row>
    <row r="7" spans="1:20">
      <c r="A7" s="3"/>
    </row>
    <row r="10" spans="1:20" ht="13">
      <c r="A10" s="13" t="s">
        <v>185</v>
      </c>
    </row>
    <row r="11" spans="1:20" ht="13">
      <c r="B11" s="6">
        <v>2015</v>
      </c>
      <c r="C11" s="6">
        <v>2016</v>
      </c>
      <c r="D11" s="6">
        <v>2017</v>
      </c>
      <c r="E11" s="6">
        <v>2018</v>
      </c>
      <c r="F11" s="6">
        <v>2019</v>
      </c>
      <c r="G11" s="6">
        <v>2020</v>
      </c>
      <c r="H11" s="6">
        <v>2021</v>
      </c>
      <c r="I11" s="6">
        <v>2022</v>
      </c>
      <c r="J11" s="6">
        <v>2023</v>
      </c>
      <c r="K11" s="6">
        <v>2024</v>
      </c>
      <c r="L11" s="6"/>
      <c r="M11" s="50">
        <v>2025</v>
      </c>
      <c r="N11" s="51">
        <v>2026</v>
      </c>
      <c r="O11" s="51">
        <v>2027</v>
      </c>
      <c r="P11" s="51">
        <v>2028</v>
      </c>
      <c r="Q11" s="51">
        <v>2029</v>
      </c>
      <c r="R11" s="51">
        <v>2030</v>
      </c>
      <c r="S11" s="51">
        <v>2031</v>
      </c>
      <c r="T11" s="51">
        <v>2032</v>
      </c>
    </row>
    <row r="12" spans="1:20">
      <c r="A12" s="52" t="s">
        <v>124</v>
      </c>
      <c r="B12" s="16">
        <v>17.838999999999999</v>
      </c>
      <c r="C12" s="16">
        <v>25.664999999999999</v>
      </c>
      <c r="D12" s="16">
        <v>36.161000000000001</v>
      </c>
      <c r="E12" s="16">
        <v>48.393999999999998</v>
      </c>
      <c r="F12" s="16">
        <v>23.591000000000001</v>
      </c>
      <c r="G12" s="16">
        <v>54.826000000000001</v>
      </c>
      <c r="H12" s="16">
        <v>74.244</v>
      </c>
      <c r="I12" s="16">
        <v>58.598999999999997</v>
      </c>
      <c r="J12" s="16">
        <v>114.693</v>
      </c>
      <c r="K12" s="16">
        <v>50.654000000000003</v>
      </c>
    </row>
    <row r="13" spans="1:20">
      <c r="A13" s="11" t="s">
        <v>166</v>
      </c>
      <c r="B13" s="16">
        <v>2.4039999999999999</v>
      </c>
      <c r="C13" s="16">
        <v>3.145</v>
      </c>
      <c r="D13" s="16">
        <v>8.718</v>
      </c>
      <c r="E13" s="16">
        <v>15.18</v>
      </c>
      <c r="F13" s="16">
        <v>8.3379999999999992</v>
      </c>
      <c r="G13" s="16">
        <v>14.04</v>
      </c>
      <c r="H13" s="16">
        <v>19.288</v>
      </c>
      <c r="I13" s="16">
        <v>21.233000000000001</v>
      </c>
      <c r="J13" s="16">
        <v>18.573</v>
      </c>
      <c r="K13" s="16">
        <v>24.744</v>
      </c>
    </row>
    <row r="14" spans="1:20">
      <c r="A14" s="11" t="s">
        <v>151</v>
      </c>
      <c r="B14" s="16">
        <v>2.548</v>
      </c>
      <c r="C14" s="16">
        <v>3.5259999999999998</v>
      </c>
      <c r="D14" s="16">
        <v>10.455</v>
      </c>
      <c r="E14" s="16">
        <v>19.736999999999998</v>
      </c>
      <c r="F14" s="16">
        <v>10.457000000000001</v>
      </c>
      <c r="G14" s="16">
        <v>12.561</v>
      </c>
      <c r="H14" s="16">
        <v>19.039000000000001</v>
      </c>
      <c r="I14" s="16">
        <v>21.474</v>
      </c>
      <c r="J14" s="16">
        <v>22.667999999999999</v>
      </c>
      <c r="K14" s="16">
        <v>35.075000000000003</v>
      </c>
    </row>
    <row r="15" spans="1:20">
      <c r="A15" t="s">
        <v>168</v>
      </c>
      <c r="B15" s="16">
        <v>13.983415180124224</v>
      </c>
      <c r="C15" s="16">
        <v>14.377755474452554</v>
      </c>
      <c r="D15" s="16">
        <v>40.082521623419829</v>
      </c>
      <c r="E15" s="16">
        <v>50.655437993816555</v>
      </c>
      <c r="F15" s="16">
        <v>31.082246261533566</v>
      </c>
      <c r="G15" s="16">
        <v>35.883370786516856</v>
      </c>
      <c r="H15" s="16">
        <v>68.518579037068605</v>
      </c>
      <c r="I15" s="16">
        <v>70.272602065912452</v>
      </c>
      <c r="J15" s="16">
        <v>131.55961134453781</v>
      </c>
      <c r="K15" s="16">
        <v>55.788671773805561</v>
      </c>
    </row>
    <row r="16" spans="1:20">
      <c r="A16" s="11" t="s">
        <v>179</v>
      </c>
      <c r="B16" s="16">
        <v>7.8664536924583741</v>
      </c>
      <c r="C16" s="16">
        <v>12.392117527862208</v>
      </c>
      <c r="D16" s="16">
        <v>26.165595348837208</v>
      </c>
      <c r="E16" s="16">
        <v>41.189230324074074</v>
      </c>
      <c r="F16" s="16">
        <v>21.882708728652752</v>
      </c>
      <c r="G16" s="16">
        <v>42.594404936820453</v>
      </c>
      <c r="H16" s="16">
        <v>55.818346512036548</v>
      </c>
      <c r="I16" s="16">
        <v>49.50540040525064</v>
      </c>
      <c r="J16" s="16">
        <v>83.437113746450649</v>
      </c>
      <c r="K16" s="16">
        <v>41.938838771323383</v>
      </c>
    </row>
    <row r="17" spans="1:20">
      <c r="A17" s="11"/>
    </row>
    <row r="18" spans="1:20" ht="13">
      <c r="A18" s="13" t="s">
        <v>182</v>
      </c>
    </row>
    <row r="19" spans="1:20" ht="13">
      <c r="B19" s="6">
        <v>2015</v>
      </c>
      <c r="C19" s="6">
        <v>2016</v>
      </c>
      <c r="D19" s="6">
        <v>2017</v>
      </c>
      <c r="E19" s="6">
        <v>2018</v>
      </c>
      <c r="F19" s="6">
        <v>2019</v>
      </c>
      <c r="G19" s="6">
        <v>2020</v>
      </c>
      <c r="H19" s="6">
        <v>2021</v>
      </c>
      <c r="I19" s="6">
        <v>2022</v>
      </c>
      <c r="J19" s="6">
        <v>2023</v>
      </c>
      <c r="K19" s="6">
        <v>2024</v>
      </c>
      <c r="L19" s="6"/>
      <c r="M19" s="50">
        <v>2025</v>
      </c>
      <c r="N19" s="51">
        <v>2026</v>
      </c>
      <c r="O19" s="51">
        <v>2027</v>
      </c>
      <c r="P19" s="51">
        <v>2028</v>
      </c>
      <c r="Q19" s="51">
        <v>2029</v>
      </c>
      <c r="R19" s="51">
        <v>2030</v>
      </c>
      <c r="S19" s="51">
        <v>2031</v>
      </c>
      <c r="T19" s="51">
        <v>2032</v>
      </c>
    </row>
    <row r="20" spans="1:20">
      <c r="A20" s="11" t="s">
        <v>183</v>
      </c>
      <c r="B20" s="16">
        <v>-3.496</v>
      </c>
      <c r="C20" s="16">
        <v>-21.106000000000002</v>
      </c>
      <c r="D20" s="16">
        <v>-300.54899999999998</v>
      </c>
      <c r="E20" s="16">
        <v>52.847000000000001</v>
      </c>
      <c r="F20" s="16">
        <v>150.81299999999999</v>
      </c>
      <c r="G20" s="16">
        <v>44.345999999999997</v>
      </c>
      <c r="H20" s="16">
        <v>55.813000000000002</v>
      </c>
      <c r="I20" s="16">
        <v>79.114999999999995</v>
      </c>
      <c r="J20" s="16">
        <v>278.85300000000001</v>
      </c>
      <c r="K20" s="16">
        <v>123.80200000000001</v>
      </c>
    </row>
    <row r="21" spans="1:20">
      <c r="A21" s="11" t="s">
        <v>166</v>
      </c>
      <c r="B21" s="16">
        <v>0.57799999999999996</v>
      </c>
      <c r="C21" s="16">
        <v>2.4340000000000002</v>
      </c>
      <c r="D21" s="16">
        <v>1.8879999999999999</v>
      </c>
      <c r="E21" s="16">
        <v>2.75</v>
      </c>
      <c r="F21" s="16">
        <v>7.64</v>
      </c>
      <c r="G21" s="16">
        <v>11.31</v>
      </c>
      <c r="H21" s="16">
        <v>10.739000000000001</v>
      </c>
      <c r="I21" s="16">
        <v>4.4249999999999998</v>
      </c>
      <c r="J21" s="16">
        <v>10.5</v>
      </c>
      <c r="K21" s="16">
        <v>7.8789999999999996</v>
      </c>
    </row>
    <row r="22" spans="1:20">
      <c r="A22" s="11" t="s">
        <v>151</v>
      </c>
      <c r="B22" s="16">
        <v>-5.6</v>
      </c>
      <c r="C22" s="16">
        <v>25.265999999999998</v>
      </c>
      <c r="D22" s="16">
        <v>16.640999999999998</v>
      </c>
      <c r="E22" s="16">
        <v>14.067</v>
      </c>
      <c r="F22" s="16">
        <v>18.190999999999999</v>
      </c>
      <c r="G22" s="16">
        <v>18.917000000000002</v>
      </c>
      <c r="H22" s="16">
        <v>23.54</v>
      </c>
      <c r="I22" s="16">
        <v>1.907</v>
      </c>
      <c r="J22" s="16">
        <v>4.2610000000000001</v>
      </c>
      <c r="K22" s="16">
        <v>3.5289999999999999</v>
      </c>
    </row>
    <row r="23" spans="1:20">
      <c r="A23" t="s">
        <v>168</v>
      </c>
      <c r="B23" s="16">
        <v>-7.3482584681528662</v>
      </c>
      <c r="C23" s="16">
        <v>2627.6728097499999</v>
      </c>
      <c r="D23" s="16">
        <v>-98.199303356435649</v>
      </c>
      <c r="E23" s="16">
        <v>-138.05764797674419</v>
      </c>
      <c r="F23" s="16">
        <v>186.33086682246378</v>
      </c>
      <c r="G23" s="16">
        <v>142.11191182110682</v>
      </c>
      <c r="H23" s="16">
        <v>54.807513010559006</v>
      </c>
      <c r="I23" s="16">
        <v>33.525620742536113</v>
      </c>
      <c r="J23" s="16">
        <v>212.43594248171274</v>
      </c>
      <c r="K23" s="16">
        <v>84.473701308108105</v>
      </c>
    </row>
    <row r="24" spans="1:20">
      <c r="A24" s="11" t="s">
        <v>179</v>
      </c>
      <c r="B24" s="16">
        <v>-11.784806141065831</v>
      </c>
      <c r="C24" s="16">
        <v>-62.833477876470589</v>
      </c>
      <c r="D24" s="16">
        <v>39.718155447058827</v>
      </c>
      <c r="E24" s="16">
        <v>28.923160886914378</v>
      </c>
      <c r="F24" s="16">
        <v>69.902374645027621</v>
      </c>
      <c r="G24" s="16">
        <v>64.641258468173703</v>
      </c>
      <c r="H24" s="16">
        <v>41.594724806807285</v>
      </c>
      <c r="I24" s="16">
        <v>18.284121956200433</v>
      </c>
      <c r="J24" s="16">
        <v>56.511570593517405</v>
      </c>
      <c r="K24" s="16">
        <v>37.845256406350408</v>
      </c>
    </row>
    <row r="26" spans="1:20" ht="13">
      <c r="A26" s="13" t="s">
        <v>186</v>
      </c>
    </row>
    <row r="27" spans="1:20">
      <c r="A27" s="11" t="s">
        <v>183</v>
      </c>
      <c r="B27" s="16">
        <v>6.2</v>
      </c>
      <c r="C27" s="16">
        <v>-62.603999999999999</v>
      </c>
      <c r="D27" s="16">
        <v>6.9989999999999997</v>
      </c>
      <c r="E27" s="16">
        <v>4.3289999999999997</v>
      </c>
      <c r="F27" s="16">
        <v>7.81</v>
      </c>
      <c r="G27" s="16">
        <v>19.155999999999999</v>
      </c>
      <c r="H27" s="16">
        <v>14.212</v>
      </c>
      <c r="I27" s="16">
        <v>7.2779999999999996</v>
      </c>
      <c r="J27" s="16">
        <v>-13.132999999999999</v>
      </c>
      <c r="K27" s="16">
        <v>136.21100000000001</v>
      </c>
    </row>
    <row r="28" spans="1:20">
      <c r="A28" s="11" t="s">
        <v>166</v>
      </c>
      <c r="B28" s="16">
        <v>1.1100000000000001</v>
      </c>
      <c r="C28" s="16">
        <v>1.3939999999999999</v>
      </c>
      <c r="D28" s="16">
        <v>1.7529999999999999</v>
      </c>
      <c r="E28" s="16">
        <v>2.0129999999999999</v>
      </c>
      <c r="F28" s="16">
        <v>2.1070000000000002</v>
      </c>
      <c r="G28" s="16">
        <v>2.4009999999999998</v>
      </c>
      <c r="H28" s="16">
        <v>3.0059999999999998</v>
      </c>
      <c r="I28" s="16">
        <v>2.0550000000000002</v>
      </c>
      <c r="J28" s="16">
        <v>4.93</v>
      </c>
      <c r="K28" s="16">
        <v>4.22</v>
      </c>
    </row>
    <row r="29" spans="1:20">
      <c r="A29" s="11" t="s">
        <v>151</v>
      </c>
      <c r="B29" s="16">
        <v>1.4610000000000001</v>
      </c>
      <c r="C29" s="16">
        <v>1.43</v>
      </c>
      <c r="D29" s="16">
        <v>1.913</v>
      </c>
      <c r="E29" s="16">
        <v>1.895</v>
      </c>
      <c r="F29" s="16">
        <v>1.3740000000000001</v>
      </c>
      <c r="G29" s="16">
        <v>1.32</v>
      </c>
      <c r="H29" s="16">
        <v>1.8959999999999999</v>
      </c>
      <c r="I29" s="16">
        <v>1.2669999999999999</v>
      </c>
      <c r="J29" s="16">
        <v>1.736</v>
      </c>
      <c r="K29" s="16">
        <v>2.3479999999999999</v>
      </c>
    </row>
    <row r="30" spans="1:20">
      <c r="A30" t="s">
        <v>168</v>
      </c>
      <c r="B30" s="16">
        <v>15.142541759898904</v>
      </c>
      <c r="C30" s="16">
        <v>-6.5227703420158551</v>
      </c>
      <c r="D30" s="16">
        <v>10.417281284878619</v>
      </c>
      <c r="E30" s="16">
        <v>7.1812708227907525</v>
      </c>
      <c r="F30" s="16">
        <v>14.463742135523614</v>
      </c>
      <c r="G30" s="16">
        <v>620.15131575903615</v>
      </c>
      <c r="H30" s="16">
        <v>34.165096761279734</v>
      </c>
      <c r="I30" s="16">
        <v>20.30226272928709</v>
      </c>
      <c r="J30" s="16">
        <v>-12.523360219715547</v>
      </c>
      <c r="K30" s="16">
        <v>875.8013679834711</v>
      </c>
    </row>
    <row r="31" spans="1:20">
      <c r="A31" s="11" t="s">
        <v>179</v>
      </c>
      <c r="B31" s="16">
        <v>3.5843775958319659</v>
      </c>
      <c r="C31" s="16">
        <v>7.2122843784810122</v>
      </c>
      <c r="D31" s="16">
        <v>4.2776704307294358</v>
      </c>
      <c r="E31" s="16">
        <v>3.0420845537518035</v>
      </c>
      <c r="F31" s="16">
        <v>3.7587909651218347</v>
      </c>
      <c r="G31" s="16">
        <v>5.7322164576098062</v>
      </c>
      <c r="H31" s="16">
        <v>6.4765654366108123</v>
      </c>
      <c r="I31" s="16">
        <v>3.6378107902251187</v>
      </c>
      <c r="J31" s="16">
        <v>32.53392060450161</v>
      </c>
      <c r="K31" s="16">
        <v>11.688743655417406</v>
      </c>
      <c r="L31" s="11"/>
      <c r="M31" s="11"/>
    </row>
    <row r="32" spans="1:20">
      <c r="A32" s="11"/>
      <c r="K32" s="11"/>
      <c r="L32" s="11"/>
      <c r="M32" s="11"/>
    </row>
    <row r="33" spans="1:18" ht="13">
      <c r="A33" s="13" t="s">
        <v>187</v>
      </c>
      <c r="K33" s="11"/>
      <c r="L33" s="11"/>
      <c r="M33" s="11"/>
    </row>
    <row r="34" spans="1:18">
      <c r="A34" s="11" t="s">
        <v>183</v>
      </c>
      <c r="B34">
        <v>24.86</v>
      </c>
      <c r="C34">
        <v>-38.69</v>
      </c>
      <c r="D34">
        <v>60.98</v>
      </c>
      <c r="E34">
        <v>7.45</v>
      </c>
      <c r="F34">
        <v>43.65</v>
      </c>
      <c r="G34">
        <v>53.11</v>
      </c>
      <c r="H34">
        <v>34</v>
      </c>
      <c r="I34">
        <v>17.07</v>
      </c>
      <c r="J34">
        <v>24.57</v>
      </c>
      <c r="K34">
        <v>133.83000000000001</v>
      </c>
      <c r="L34" s="11"/>
      <c r="M34" s="11"/>
    </row>
    <row r="35" spans="1:18">
      <c r="A35" s="11" t="s">
        <v>166</v>
      </c>
      <c r="B35">
        <v>4.97</v>
      </c>
      <c r="C35">
        <v>5.08</v>
      </c>
      <c r="D35">
        <v>5.85</v>
      </c>
      <c r="E35">
        <v>4.38</v>
      </c>
      <c r="F35">
        <v>5.21</v>
      </c>
      <c r="G35">
        <v>5.92</v>
      </c>
      <c r="H35">
        <v>7.97</v>
      </c>
      <c r="I35">
        <v>5.77</v>
      </c>
      <c r="J35">
        <v>9.66</v>
      </c>
      <c r="K35">
        <v>15.3</v>
      </c>
      <c r="L35" s="11"/>
      <c r="M35" s="11"/>
    </row>
    <row r="36" spans="1:18">
      <c r="A36" s="11" t="s">
        <v>151</v>
      </c>
      <c r="B36">
        <v>7.19</v>
      </c>
      <c r="C36">
        <v>3.56</v>
      </c>
      <c r="D36">
        <v>5.09</v>
      </c>
      <c r="E36">
        <v>3.42</v>
      </c>
      <c r="F36">
        <v>4.72</v>
      </c>
      <c r="G36">
        <v>5.92</v>
      </c>
      <c r="H36">
        <v>8.77</v>
      </c>
      <c r="I36">
        <v>8.43</v>
      </c>
      <c r="J36">
        <v>14.43</v>
      </c>
      <c r="K36">
        <v>11.66</v>
      </c>
      <c r="L36" s="11"/>
      <c r="M36" s="11"/>
    </row>
    <row r="37" spans="1:18">
      <c r="A37" t="s">
        <v>168</v>
      </c>
      <c r="B37">
        <v>18.48</v>
      </c>
      <c r="C37">
        <v>24.99</v>
      </c>
      <c r="D37">
        <v>17.420000000000002</v>
      </c>
      <c r="E37">
        <v>10.76</v>
      </c>
      <c r="F37">
        <v>12.58</v>
      </c>
      <c r="G37">
        <v>12.19</v>
      </c>
      <c r="H37">
        <v>16.43</v>
      </c>
      <c r="I37">
        <v>11.74</v>
      </c>
      <c r="J37">
        <v>19.62</v>
      </c>
      <c r="K37">
        <v>40.64</v>
      </c>
      <c r="L37" s="11"/>
      <c r="M37" s="11"/>
    </row>
    <row r="38" spans="1:18" ht="13" thickBot="1">
      <c r="A38" s="11" t="s">
        <v>179</v>
      </c>
      <c r="B38">
        <v>13.87</v>
      </c>
      <c r="C38">
        <v>30.76</v>
      </c>
      <c r="D38">
        <v>15.83</v>
      </c>
      <c r="E38">
        <v>11.76</v>
      </c>
      <c r="F38">
        <v>15.36</v>
      </c>
      <c r="G38">
        <v>15.72</v>
      </c>
      <c r="H38">
        <v>16.77</v>
      </c>
      <c r="I38">
        <v>11.41</v>
      </c>
      <c r="J38">
        <v>18.05</v>
      </c>
      <c r="K38">
        <v>35.89</v>
      </c>
      <c r="L38" s="11"/>
      <c r="M38" s="11"/>
    </row>
    <row r="39" spans="1:18" ht="13" thickBot="1">
      <c r="A39" s="11"/>
      <c r="I39" s="79"/>
      <c r="J39" s="79"/>
      <c r="K39" s="80"/>
      <c r="L39" s="11"/>
      <c r="M39" s="11"/>
    </row>
    <row r="40" spans="1:18" ht="16.5" thickBot="1">
      <c r="A40" s="11"/>
      <c r="I40" s="79"/>
      <c r="J40" s="79"/>
      <c r="K40" s="81"/>
      <c r="L40" s="11"/>
      <c r="M40" s="11"/>
      <c r="N40" s="82"/>
      <c r="O40" s="82"/>
      <c r="P40" s="82"/>
      <c r="Q40" s="82"/>
      <c r="R40" s="82"/>
    </row>
    <row r="41" spans="1:18" ht="16.5" thickBot="1">
      <c r="A41" s="11"/>
      <c r="I41" s="79"/>
      <c r="J41" s="79"/>
      <c r="K41" s="81"/>
      <c r="L41" s="11"/>
      <c r="M41" s="11"/>
      <c r="N41" s="83"/>
      <c r="O41" s="84"/>
      <c r="P41" s="85"/>
      <c r="Q41" s="86"/>
      <c r="R41" s="86"/>
    </row>
    <row r="42" spans="1:18" ht="16.5" thickBot="1">
      <c r="I42" s="79"/>
      <c r="J42" s="79"/>
      <c r="K42" s="80"/>
      <c r="L42" s="87"/>
      <c r="N42" s="83"/>
      <c r="O42" s="84"/>
      <c r="P42" s="85"/>
      <c r="Q42" s="86"/>
      <c r="R42" s="86"/>
    </row>
    <row r="43" spans="1:18" ht="16.5" thickBot="1">
      <c r="I43" s="79"/>
      <c r="J43" s="79"/>
      <c r="K43" s="80"/>
      <c r="L43" s="87"/>
      <c r="N43" s="83"/>
      <c r="O43" s="84"/>
      <c r="P43" s="85"/>
      <c r="Q43" s="86"/>
      <c r="R43" s="86"/>
    </row>
    <row r="44" spans="1:18" ht="16.5" thickBot="1">
      <c r="I44" s="79"/>
      <c r="J44" s="79"/>
      <c r="K44" s="81"/>
      <c r="L44" s="87"/>
      <c r="N44" s="83"/>
      <c r="O44" s="84"/>
      <c r="P44" s="85"/>
      <c r="Q44" s="86"/>
      <c r="R44" s="86"/>
    </row>
    <row r="45" spans="1:18" ht="16.5" thickBot="1">
      <c r="I45" s="79"/>
      <c r="J45" s="79"/>
      <c r="K45" s="81"/>
      <c r="L45" s="87"/>
      <c r="N45" s="83"/>
      <c r="O45" s="84"/>
      <c r="P45" s="85"/>
      <c r="Q45" s="86"/>
      <c r="R45" s="86"/>
    </row>
    <row r="46" spans="1:18" ht="16.5" thickBot="1">
      <c r="I46" s="79"/>
      <c r="J46" s="79"/>
      <c r="K46" s="81"/>
      <c r="L46" s="87"/>
      <c r="N46" s="83"/>
      <c r="O46" s="84"/>
      <c r="P46" s="85"/>
      <c r="Q46" s="86"/>
      <c r="R46" s="86"/>
    </row>
    <row r="47" spans="1:18" ht="16">
      <c r="I47" s="79"/>
      <c r="J47" s="79"/>
      <c r="L47" s="87"/>
      <c r="N47" s="83"/>
      <c r="O47" s="84"/>
      <c r="P47" s="85"/>
      <c r="Q47" s="86"/>
      <c r="R47" s="86"/>
    </row>
    <row r="48" spans="1:18" ht="16">
      <c r="K48" s="6"/>
      <c r="L48" s="87"/>
      <c r="N48" s="83"/>
      <c r="O48" s="84"/>
      <c r="P48" s="83"/>
      <c r="Q48" s="86"/>
      <c r="R48" s="86"/>
    </row>
    <row r="49" spans="11:18" ht="16">
      <c r="K49" s="6"/>
      <c r="L49" s="87"/>
      <c r="N49" s="83"/>
      <c r="O49" s="84"/>
      <c r="P49" s="83"/>
      <c r="Q49" s="86"/>
      <c r="R49" s="86"/>
    </row>
    <row r="50" spans="11:18" ht="16">
      <c r="K50" s="6"/>
      <c r="L50" s="87"/>
      <c r="N50" s="83"/>
      <c r="O50" s="84"/>
      <c r="P50" s="85"/>
      <c r="Q50" s="86"/>
      <c r="R50" s="86"/>
    </row>
    <row r="51" spans="11:18" ht="13">
      <c r="K51" s="6"/>
      <c r="L51" s="87"/>
    </row>
  </sheetData>
  <sortState xmlns:xlrd2="http://schemas.microsoft.com/office/spreadsheetml/2017/richdata2" ref="N41:O50">
    <sortCondition ref="N41:N50" customList="Year"/>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Balancesheet_projection</vt:lpstr>
      <vt:lpstr>Income Statement</vt:lpstr>
      <vt:lpstr>Historical stock prices</vt:lpstr>
      <vt:lpstr>NVIDIA PE Ratio Historical Data</vt:lpstr>
      <vt:lpstr>NVIDIA PS Ratio Historical Data</vt:lpstr>
      <vt:lpstr>NVIDIA PB Ratio Historical Data</vt:lpstr>
      <vt:lpstr>Annual Historical Stock Prices</vt:lpstr>
      <vt:lpstr>NVIDIA Price to Free Cash Flow </vt:lpstr>
      <vt:lpstr>Relative Valuation Ratios</vt:lpstr>
      <vt:lpstr>Sheet1</vt:lpstr>
      <vt:lpstr>NVIDIA EBITDA Multiplier</vt:lpstr>
      <vt:lpstr>AMD EBITDA Multiplier</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Oreoluwa Atobatele</cp:lastModifiedBy>
  <cp:revision/>
  <dcterms:created xsi:type="dcterms:W3CDTF">2025-02-14T23:34:04Z</dcterms:created>
  <dcterms:modified xsi:type="dcterms:W3CDTF">2025-02-23T16:12:33Z</dcterms:modified>
  <cp:category/>
  <cp:contentStatus/>
</cp:coreProperties>
</file>