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bh\newangelstones1123\newangelstones\"/>
    </mc:Choice>
  </mc:AlternateContent>
  <xr:revisionPtr revIDLastSave="0" documentId="13_ncr:1_{F1255AEA-6E9B-4B11-8DB2-BB26F911C4F3}" xr6:coauthVersionLast="47" xr6:coauthVersionMax="47" xr10:uidLastSave="{00000000-0000-0000-0000-000000000000}"/>
  <bookViews>
    <workbookView xWindow="-28920" yWindow="3120" windowWidth="29040" windowHeight="15720" xr2:uid="{68B343F5-763F-5A4F-8F4E-5EE32B987BAD}"/>
  </bookViews>
  <sheets>
    <sheet name="SERTOP Cost + CFT" sheetId="1" r:id="rId1"/>
    <sheet name="Base Cost + CFT" sheetId="6" r:id="rId2"/>
    <sheet name="Marker Cost + CFT" sheetId="4" r:id="rId3"/>
    <sheet name="Myshee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4" l="1"/>
  <c r="O2" i="4"/>
  <c r="K2" i="4"/>
  <c r="I2" i="4"/>
  <c r="H2" i="4"/>
  <c r="I2" i="6"/>
  <c r="K2" i="1"/>
  <c r="K2" i="6"/>
  <c r="H2" i="6"/>
  <c r="P2" i="1"/>
  <c r="O2" i="1"/>
  <c r="I2" i="1"/>
  <c r="H2" i="1"/>
  <c r="O2" i="6"/>
  <c r="P2" i="6"/>
  <c r="F57" i="2"/>
  <c r="C91" i="2" s="1"/>
  <c r="E57" i="2"/>
  <c r="C90" i="2" s="1"/>
  <c r="D57" i="2"/>
  <c r="C89" i="2" s="1"/>
  <c r="C57" i="2"/>
  <c r="C88" i="2" s="1"/>
  <c r="D53" i="2"/>
  <c r="C76" i="2" s="1"/>
  <c r="C53" i="2"/>
  <c r="C75" i="2" s="1"/>
  <c r="H49" i="2"/>
  <c r="C84" i="2" s="1"/>
  <c r="G49" i="2"/>
  <c r="C83" i="2" s="1"/>
  <c r="F49" i="2"/>
  <c r="C82" i="2" s="1"/>
  <c r="E49" i="2"/>
  <c r="C81" i="2" s="1"/>
  <c r="D49" i="2"/>
  <c r="C80" i="2" s="1"/>
  <c r="C49" i="2"/>
  <c r="C79" i="2" s="1"/>
  <c r="L45" i="2"/>
  <c r="C72" i="2" s="1"/>
  <c r="K45" i="2"/>
  <c r="C71" i="2" s="1"/>
  <c r="J45" i="2"/>
  <c r="C70" i="2" s="1"/>
  <c r="I45" i="2"/>
  <c r="C69" i="2" s="1"/>
  <c r="H45" i="2"/>
  <c r="C68" i="2" s="1"/>
  <c r="G45" i="2"/>
  <c r="C67" i="2" s="1"/>
  <c r="F45" i="2"/>
  <c r="C66" i="2" s="1"/>
  <c r="E45" i="2"/>
  <c r="C65" i="2" s="1"/>
  <c r="D45" i="2"/>
  <c r="C64" i="2" s="1"/>
  <c r="C45" i="2"/>
  <c r="C63" i="2" s="1"/>
  <c r="J2" i="6" l="1"/>
  <c r="L2" i="6" s="1"/>
  <c r="M2" i="6" s="1"/>
  <c r="J2" i="1"/>
  <c r="L2" i="1" s="1"/>
  <c r="J2" i="4"/>
  <c r="M2" i="1" l="1"/>
  <c r="N2" i="1" s="1"/>
  <c r="L2" i="4"/>
  <c r="N2" i="4" s="1"/>
  <c r="N2" i="6"/>
  <c r="M2" i="4" l="1"/>
</calcChain>
</file>

<file path=xl/sharedStrings.xml><?xml version="1.0" encoding="utf-8"?>
<sst xmlns="http://schemas.openxmlformats.org/spreadsheetml/2006/main" count="164" uniqueCount="90">
  <si>
    <t>Length</t>
  </si>
  <si>
    <t>Polish</t>
  </si>
  <si>
    <t>8-p1</t>
  </si>
  <si>
    <t>8-p2</t>
  </si>
  <si>
    <t>8-p3</t>
  </si>
  <si>
    <t>8-p4</t>
  </si>
  <si>
    <t>8-p5</t>
  </si>
  <si>
    <t>6-p1</t>
  </si>
  <si>
    <t>6-p2</t>
  </si>
  <si>
    <t>6-p3</t>
  </si>
  <si>
    <t>6-p4</t>
  </si>
  <si>
    <t>6-p5</t>
  </si>
  <si>
    <t>Colour</t>
  </si>
  <si>
    <t>Balck</t>
  </si>
  <si>
    <t>Black</t>
  </si>
  <si>
    <t>Indian Black</t>
  </si>
  <si>
    <t>Bahama Blue</t>
  </si>
  <si>
    <t>Coffee Brown</t>
  </si>
  <si>
    <t>NH Red</t>
  </si>
  <si>
    <t>Cats Eye</t>
  </si>
  <si>
    <t>Brown Wood</t>
  </si>
  <si>
    <t>SF Impala</t>
  </si>
  <si>
    <t>Blue Pearl</t>
  </si>
  <si>
    <t>Emeral Pearl</t>
  </si>
  <si>
    <t>rainforest Green</t>
  </si>
  <si>
    <t>Specail Monument %</t>
  </si>
  <si>
    <t xml:space="preserve">Sigle Heart </t>
  </si>
  <si>
    <t>Double Heart</t>
  </si>
  <si>
    <t>Spl Monument Shape low</t>
  </si>
  <si>
    <t>Spl Monument Shape High</t>
  </si>
  <si>
    <t>Star Galaxy</t>
  </si>
  <si>
    <t>Brazil Gold</t>
  </si>
  <si>
    <t>Leanth HS&amp; Base</t>
  </si>
  <si>
    <t>4 Feet</t>
  </si>
  <si>
    <t>5 Feet</t>
  </si>
  <si>
    <t>9 Feet</t>
  </si>
  <si>
    <t>10 Feet</t>
  </si>
  <si>
    <t>6 Feet</t>
  </si>
  <si>
    <t>7 Feet</t>
  </si>
  <si>
    <t>8 Feet</t>
  </si>
  <si>
    <t>SERP TOP</t>
  </si>
  <si>
    <t>Angel Stones</t>
  </si>
  <si>
    <t>Amman Prirce</t>
  </si>
  <si>
    <t>Angel Price</t>
  </si>
  <si>
    <t>Base</t>
  </si>
  <si>
    <t>Amman Price</t>
  </si>
  <si>
    <t>8 P/M</t>
  </si>
  <si>
    <t>6 P/M</t>
  </si>
  <si>
    <t>10-p1</t>
  </si>
  <si>
    <t>10 P/M</t>
  </si>
  <si>
    <t>Marker</t>
  </si>
  <si>
    <t>Colorr</t>
  </si>
  <si>
    <t>p1-3SQFT</t>
  </si>
  <si>
    <t>p1-4SQFT</t>
  </si>
  <si>
    <t>Angel Prrice</t>
  </si>
  <si>
    <t>Slant</t>
  </si>
  <si>
    <t>Color</t>
  </si>
  <si>
    <t>p2</t>
  </si>
  <si>
    <t>p3</t>
  </si>
  <si>
    <t>p4</t>
  </si>
  <si>
    <t>p5</t>
  </si>
  <si>
    <t>Angel</t>
  </si>
  <si>
    <t>Price</t>
  </si>
  <si>
    <t>SQFT</t>
  </si>
  <si>
    <t>p1</t>
  </si>
  <si>
    <t>Quanitity</t>
  </si>
  <si>
    <t>BasePrice</t>
  </si>
  <si>
    <t>Color Percentage</t>
  </si>
  <si>
    <t>Maker</t>
  </si>
  <si>
    <t>4-p1-3SQFT</t>
  </si>
  <si>
    <t>4-p1-4SQFT</t>
  </si>
  <si>
    <t>Indian Sadarhalli Grey</t>
  </si>
  <si>
    <t>Commision Cost</t>
  </si>
  <si>
    <t>Cubic Feet</t>
  </si>
  <si>
    <t>SERTOP</t>
  </si>
  <si>
    <t>Ocean Freight</t>
  </si>
  <si>
    <t>Custom + Misc</t>
  </si>
  <si>
    <t>TBD Transportation Cost</t>
  </si>
  <si>
    <t>TBD On Hold - Overhead Charges</t>
  </si>
  <si>
    <t>Breadth</t>
  </si>
  <si>
    <t>Width-Polish</t>
  </si>
  <si>
    <t>Color Cost</t>
  </si>
  <si>
    <t xml:space="preserve">Cubic Feet </t>
  </si>
  <si>
    <t>Commission Cost</t>
  </si>
  <si>
    <t>Transportation Charges</t>
  </si>
  <si>
    <t>On Hold - Overhead Charges</t>
  </si>
  <si>
    <t>Color Total</t>
  </si>
  <si>
    <t>Commission Rate</t>
  </si>
  <si>
    <t>SERP(Serpentine) TOP</t>
  </si>
  <si>
    <t>Marker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</si>
</sst>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5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Protection="1">
      <protection hidden="1"/>
    </xf>
    <xf numFmtId="9" fontId="0" fillId="0" borderId="0" xfId="0" applyNumberFormat="1" applyProtection="1">
      <protection hidden="1"/>
    </xf>
    <xf numFmtId="0" fontId="1" fillId="0" borderId="0" xfId="0" applyFont="1" applyProtection="1">
      <protection hidden="1"/>
    </xf>
    <xf numFmtId="0" fontId="3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9" fontId="4" fillId="0" borderId="1" xfId="2" applyFont="1" applyBorder="1" applyAlignment="1" applyProtection="1">
      <alignment horizontal="center"/>
      <protection locked="0"/>
    </xf>
    <xf numFmtId="2" fontId="4" fillId="2" borderId="1" xfId="0" applyNumberFormat="1" applyFont="1" applyFill="1" applyBorder="1" applyAlignment="1" applyProtection="1">
      <alignment horizontal="center"/>
      <protection hidden="1"/>
    </xf>
    <xf numFmtId="44" fontId="4" fillId="2" borderId="1" xfId="1" applyFont="1" applyFill="1" applyBorder="1" applyAlignment="1" applyProtection="1">
      <alignment horizontal="center"/>
      <protection hidden="1"/>
    </xf>
    <xf numFmtId="9" fontId="4" fillId="2" borderId="1" xfId="2" applyFont="1" applyFill="1" applyBorder="1" applyAlignment="1" applyProtection="1">
      <alignment horizontal="center"/>
      <protection hidden="1"/>
    </xf>
    <xf numFmtId="0" fontId="4" fillId="2" borderId="1" xfId="0" applyFont="1" applyFill="1" applyBorder="1" applyAlignment="1" applyProtection="1">
      <alignment horizontal="center"/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9" fontId="0" fillId="0" borderId="1" xfId="2" applyFont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hidden="1"/>
    </xf>
    <xf numFmtId="44" fontId="0" fillId="2" borderId="1" xfId="1" applyFont="1" applyFill="1" applyBorder="1" applyAlignment="1" applyProtection="1">
      <alignment horizontal="center"/>
      <protection hidden="1"/>
    </xf>
    <xf numFmtId="9" fontId="0" fillId="2" borderId="1" xfId="2" applyFont="1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164" fontId="0" fillId="2" borderId="1" xfId="0" applyNumberForma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9" fontId="0" fillId="3" borderId="1" xfId="2" applyFont="1" applyFill="1" applyBorder="1" applyAlignment="1" applyProtection="1">
      <alignment horizontal="center"/>
      <protection locked="0"/>
    </xf>
    <xf numFmtId="2" fontId="0" fillId="3" borderId="1" xfId="0" applyNumberFormat="1" applyFill="1" applyBorder="1" applyAlignment="1" applyProtection="1">
      <alignment horizontal="center"/>
      <protection hidden="1"/>
    </xf>
    <xf numFmtId="44" fontId="0" fillId="3" borderId="1" xfId="1" applyFont="1" applyFill="1" applyBorder="1" applyAlignment="1" applyProtection="1">
      <alignment horizontal="center"/>
      <protection hidden="1"/>
    </xf>
    <xf numFmtId="9" fontId="0" fillId="3" borderId="1" xfId="2" applyFont="1" applyFill="1" applyBorder="1" applyAlignment="1" applyProtection="1">
      <alignment horizontal="center"/>
      <protection hidden="1"/>
    </xf>
    <xf numFmtId="0" fontId="0" fillId="3" borderId="1" xfId="0" applyFill="1" applyBorder="1" applyAlignment="1" applyProtection="1">
      <alignment horizontal="center"/>
      <protection hidden="1"/>
    </xf>
    <xf numFmtId="0" fontId="3" fillId="0" borderId="1" xfId="0" applyFont="1" applyBorder="1" applyProtection="1">
      <protection locked="0"/>
    </xf>
    <xf numFmtId="2" fontId="3" fillId="2" borderId="1" xfId="0" applyNumberFormat="1" applyFont="1" applyFill="1" applyBorder="1" applyAlignment="1" applyProtection="1">
      <alignment horizontal="center"/>
      <protection hidden="1"/>
    </xf>
    <xf numFmtId="2" fontId="0" fillId="2" borderId="1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2" fontId="0" fillId="3" borderId="1" xfId="0" applyNumberFormat="1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9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BFD7D-BCD9-9440-8503-BD25A5FACD19}">
  <sheetPr codeName="Sheet2"/>
  <dimension ref="A1:R2"/>
  <sheetViews>
    <sheetView tabSelected="1" workbookViewId="0">
      <selection sqref="A1:XFD1048576"/>
    </sheetView>
  </sheetViews>
  <sheetFormatPr defaultColWidth="11" defaultRowHeight="15"/>
  <cols>
    <col min="1" max="1" width="19" style="20" bestFit="1" customWidth="1"/>
    <col min="2" max="3" width="11" style="21"/>
    <col min="4" max="4" width="14.1640625" style="21" bestFit="1" customWidth="1"/>
    <col min="5" max="6" width="11" style="21"/>
    <col min="7" max="7" width="14.5546875" style="22" bestFit="1" customWidth="1"/>
    <col min="8" max="8" width="11" style="23" customWidth="1"/>
    <col min="9" max="9" width="11" style="26" customWidth="1"/>
    <col min="10" max="10" width="10.83203125" style="26" customWidth="1"/>
    <col min="11" max="11" width="14" style="25" customWidth="1"/>
    <col min="12" max="12" width="10.83203125" style="26" customWidth="1"/>
    <col min="13" max="13" width="14.94140625" style="24" customWidth="1"/>
    <col min="14" max="14" width="14.5" style="24" customWidth="1"/>
    <col min="15" max="15" width="11.71875" style="31" customWidth="1"/>
    <col min="16" max="16" width="14.1640625" style="31" customWidth="1"/>
    <col min="17" max="17" width="22.71875" style="32" customWidth="1"/>
    <col min="18" max="18" width="27.94140625" style="32" bestFit="1" customWidth="1"/>
    <col min="19" max="16384" width="11" style="20"/>
  </cols>
  <sheetData>
    <row r="1" spans="1:18" s="27" customFormat="1">
      <c r="A1" s="27" t="s">
        <v>88</v>
      </c>
      <c r="B1" s="5" t="s">
        <v>0</v>
      </c>
      <c r="C1" s="5" t="s">
        <v>79</v>
      </c>
      <c r="D1" s="5" t="s">
        <v>80</v>
      </c>
      <c r="E1" s="5" t="s">
        <v>12</v>
      </c>
      <c r="F1" s="5" t="s">
        <v>65</v>
      </c>
      <c r="G1" s="6" t="s">
        <v>87</v>
      </c>
      <c r="H1" s="7" t="s">
        <v>73</v>
      </c>
      <c r="I1" s="10" t="s">
        <v>63</v>
      </c>
      <c r="J1" s="10" t="s">
        <v>66</v>
      </c>
      <c r="K1" s="9" t="s">
        <v>67</v>
      </c>
      <c r="L1" s="10" t="s">
        <v>81</v>
      </c>
      <c r="M1" s="8" t="s">
        <v>72</v>
      </c>
      <c r="N1" s="8" t="s">
        <v>62</v>
      </c>
      <c r="O1" s="28" t="s">
        <v>75</v>
      </c>
      <c r="P1" s="28" t="s">
        <v>76</v>
      </c>
      <c r="Q1" s="11" t="s">
        <v>77</v>
      </c>
      <c r="R1" s="11" t="s">
        <v>78</v>
      </c>
    </row>
    <row r="2" spans="1:18" s="12" customFormat="1">
      <c r="B2" s="13">
        <v>24</v>
      </c>
      <c r="C2" s="13">
        <v>20</v>
      </c>
      <c r="D2" s="13" t="s">
        <v>11</v>
      </c>
      <c r="E2" s="13" t="s">
        <v>15</v>
      </c>
      <c r="F2" s="13">
        <v>1</v>
      </c>
      <c r="G2" s="14">
        <v>0</v>
      </c>
      <c r="H2" s="15">
        <f>IFERROR(((B2*C2*LEFT(D2,1))/1728)*F2,"")</f>
        <v>1.6666666666666667</v>
      </c>
      <c r="I2" s="18">
        <f>IFERROR(((B2*C2)/144),"")</f>
        <v>3.3333333333333335</v>
      </c>
      <c r="J2" s="18">
        <f>IFERROR((I2*VLOOKUP(D2,Mysheet!$B$61:$C$72,2,FALSE)),"")</f>
        <v>155.4</v>
      </c>
      <c r="K2" s="17">
        <f>IFERROR(VLOOKUP(E2,Mysheet!$A$2:$B$13,2,FALSE),"")</f>
        <v>0</v>
      </c>
      <c r="L2" s="18">
        <f>IFERROR(J2*K2,"")</f>
        <v>0</v>
      </c>
      <c r="M2" s="16">
        <f>IFERROR((J2+L2)*G2,"")</f>
        <v>0</v>
      </c>
      <c r="N2" s="16">
        <f t="shared" ref="N2" si="0">IFERROR((J2+L2+M2)*F2,"")</f>
        <v>155.4</v>
      </c>
      <c r="O2" s="29" t="e">
        <f>IF((#REF!/215)*F2=0,"",(#REF!/215)*F2)</f>
        <v>#REF!</v>
      </c>
      <c r="P2" s="29" t="e">
        <f>IF((#REF!/215)*F2=0,"",(#REF!/215)*F2)</f>
        <v>#REF!</v>
      </c>
      <c r="Q2" s="30"/>
      <c r="R2" s="30"/>
    </row>
  </sheetData>
  <protectedRanges>
    <protectedRange algorithmName="SHA-512" hashValue="wMgq62ZFlz2NG3QmeQOXqkmVN/Om5kNFAwp7Gy39gkRq5aTV+9i1t21ZQheytktLpdUfFSqrLD3sDhqpIMKcSg==" saltValue="Qh1x2bJ7D+lEmm8YBfRUdQ==" spinCount="100000" sqref="B1:G1048098" name="Range1"/>
  </protectedRange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3D9ABE01-DC2D-4148-A30D-B68B1D76E891}">
          <x14:formula1>
            <xm:f>Mysheet!$B$62:$B$72</xm:f>
          </x14:formula1>
          <xm:sqref>D2</xm:sqref>
        </x14:dataValidation>
        <x14:dataValidation type="list" showInputMessage="1" showErrorMessage="1" xr:uid="{A75C5BD3-EEE7-4C22-B3EA-6FDD521889C5}">
          <x14:formula1>
            <xm:f>Mysheet!$A$1:$A$13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7D2-04E2-4577-BD9F-D9628EF06CAD}">
  <sheetPr codeName="Sheet5"/>
  <dimension ref="A1:R2"/>
  <sheetViews>
    <sheetView workbookViewId="0">
      <selection activeCell="A3" sqref="A3:XFD1048576"/>
    </sheetView>
  </sheetViews>
  <sheetFormatPr defaultColWidth="11" defaultRowHeight="15"/>
  <cols>
    <col min="1" max="1" width="8.5546875" style="20" bestFit="1" customWidth="1"/>
    <col min="2" max="2" width="5.83203125" style="21" bestFit="1" customWidth="1"/>
    <col min="3" max="3" width="6.33203125" style="21" bestFit="1" customWidth="1"/>
    <col min="4" max="4" width="14.1640625" style="21" bestFit="1" customWidth="1"/>
    <col min="5" max="5" width="10.44140625" style="21" bestFit="1" customWidth="1"/>
    <col min="6" max="6" width="7.94140625" style="21" bestFit="1" customWidth="1"/>
    <col min="7" max="7" width="14.5546875" style="22" bestFit="1" customWidth="1"/>
    <col min="8" max="8" width="10.1640625" style="23" customWidth="1"/>
    <col min="9" max="9" width="5.1640625" style="23" hidden="1" customWidth="1"/>
    <col min="10" max="10" width="9.5" style="24" hidden="1" customWidth="1"/>
    <col min="11" max="11" width="14.5" style="25" hidden="1" customWidth="1"/>
    <col min="12" max="12" width="9.1640625" style="26" hidden="1" customWidth="1"/>
    <col min="13" max="13" width="14.33203125" style="24" hidden="1" customWidth="1"/>
    <col min="14" max="14" width="10.94140625" style="24" bestFit="1" customWidth="1"/>
    <col min="15" max="15" width="12.33203125" style="26" bestFit="1" customWidth="1"/>
    <col min="16" max="16" width="12.94140625" style="26" bestFit="1" customWidth="1"/>
    <col min="17" max="17" width="20.33203125" style="26" bestFit="1" customWidth="1"/>
    <col min="18" max="18" width="24.21875" style="26" bestFit="1" customWidth="1"/>
    <col min="19" max="16384" width="11" style="20"/>
  </cols>
  <sheetData>
    <row r="1" spans="1:18" s="4" customFormat="1">
      <c r="A1" s="4" t="s">
        <v>44</v>
      </c>
      <c r="B1" s="5" t="s">
        <v>0</v>
      </c>
      <c r="C1" s="5" t="s">
        <v>79</v>
      </c>
      <c r="D1" s="5" t="s">
        <v>80</v>
      </c>
      <c r="E1" s="5" t="s">
        <v>12</v>
      </c>
      <c r="F1" s="5" t="s">
        <v>65</v>
      </c>
      <c r="G1" s="6" t="s">
        <v>87</v>
      </c>
      <c r="H1" s="7" t="s">
        <v>82</v>
      </c>
      <c r="I1" s="7" t="s">
        <v>63</v>
      </c>
      <c r="J1" s="8" t="s">
        <v>66</v>
      </c>
      <c r="K1" s="9" t="s">
        <v>67</v>
      </c>
      <c r="L1" s="10" t="s">
        <v>81</v>
      </c>
      <c r="M1" s="8" t="s">
        <v>83</v>
      </c>
      <c r="N1" s="8" t="s">
        <v>62</v>
      </c>
      <c r="O1" s="11" t="s">
        <v>75</v>
      </c>
      <c r="P1" s="11" t="s">
        <v>76</v>
      </c>
      <c r="Q1" s="11" t="s">
        <v>84</v>
      </c>
      <c r="R1" s="11" t="s">
        <v>85</v>
      </c>
    </row>
    <row r="2" spans="1:18" s="12" customFormat="1">
      <c r="B2" s="13">
        <v>32</v>
      </c>
      <c r="C2" s="13">
        <v>12</v>
      </c>
      <c r="D2" s="13" t="s">
        <v>47</v>
      </c>
      <c r="E2" s="13" t="s">
        <v>15</v>
      </c>
      <c r="F2" s="13">
        <v>1</v>
      </c>
      <c r="G2" s="14">
        <v>0</v>
      </c>
      <c r="H2" s="15">
        <f>IFERROR(((B2*C2*LEFT(D2,1))/1728)*F2,"")</f>
        <v>1.3333333333333333</v>
      </c>
      <c r="I2" s="15">
        <f>IF(((B2*C2)/144)=0,"",((B2*C2)/144))</f>
        <v>2.6666666666666665</v>
      </c>
      <c r="J2" s="16">
        <f>IFERROR(I2*VLOOKUP(D2,Mysheet!$B$79:$C$84,2,FALSE),"")</f>
        <v>130.24</v>
      </c>
      <c r="K2" s="17">
        <f>IFERROR(VLOOKUP(E2,Mysheet!$A$2:$B$13,2,FALSE),"")</f>
        <v>0</v>
      </c>
      <c r="L2" s="18">
        <f>IFERROR(J2*K2,"")</f>
        <v>0</v>
      </c>
      <c r="M2" s="16">
        <f>IFERROR((J2+L2)*G2,"")</f>
        <v>0</v>
      </c>
      <c r="N2" s="16">
        <f>IFERROR((J2+L2+M2)*F2,"")</f>
        <v>130.24</v>
      </c>
      <c r="O2" s="19" t="e">
        <f>(#REF!/215)*F2</f>
        <v>#REF!</v>
      </c>
      <c r="P2" s="19" t="e">
        <f>(#REF!/215)*F2</f>
        <v>#REF!</v>
      </c>
      <c r="Q2" s="18"/>
      <c r="R2" s="18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99EA64A-AD7B-468C-BDD6-5B5F4A0239E7}">
          <x14:formula1>
            <xm:f>Mysheet!$A$1:$A$13</xm:f>
          </x14:formula1>
          <xm:sqref>E2</xm:sqref>
        </x14:dataValidation>
        <x14:dataValidation type="list" showInputMessage="1" showErrorMessage="1" xr:uid="{E4FFC9DD-3C07-4BA3-8C9B-D740246CC19A}">
          <x14:formula1>
            <xm:f>Mysheet!$B$78:$B$84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E30C-4E20-7946-8224-2A0D283652D7}">
  <sheetPr codeName="Sheet1"/>
  <dimension ref="A1:R2"/>
  <sheetViews>
    <sheetView workbookViewId="0">
      <selection activeCell="A3" sqref="A3:XFD1048576"/>
    </sheetView>
  </sheetViews>
  <sheetFormatPr defaultColWidth="11" defaultRowHeight="15"/>
  <cols>
    <col min="1" max="1" width="19" style="21" bestFit="1" customWidth="1"/>
    <col min="2" max="3" width="11" style="36"/>
    <col min="4" max="4" width="12.71875" style="36" bestFit="1" customWidth="1"/>
    <col min="5" max="5" width="11" style="36" customWidth="1"/>
    <col min="6" max="6" width="13.5" style="36" customWidth="1"/>
    <col min="7" max="7" width="14.5546875" style="36" bestFit="1" customWidth="1"/>
    <col min="8" max="8" width="11" style="23"/>
    <col min="9" max="9" width="11" style="23" hidden="1" customWidth="1"/>
    <col min="10" max="10" width="10.83203125" style="24" hidden="1" customWidth="1"/>
    <col min="11" max="11" width="14.5" style="25" hidden="1" customWidth="1"/>
    <col min="12" max="12" width="10.83203125" style="26" hidden="1" customWidth="1"/>
    <col min="13" max="13" width="15.83203125" style="24" hidden="1" customWidth="1"/>
    <col min="14" max="14" width="10.94140625" style="24" bestFit="1" customWidth="1"/>
    <col min="15" max="15" width="12.33203125" style="26" bestFit="1" customWidth="1"/>
    <col min="16" max="16" width="12.94140625" style="26" bestFit="1" customWidth="1"/>
    <col min="17" max="17" width="20.33203125" style="21" bestFit="1" customWidth="1"/>
    <col min="18" max="18" width="24.21875" style="21" bestFit="1" customWidth="1"/>
    <col min="19" max="16384" width="11" style="21"/>
  </cols>
  <sheetData>
    <row r="1" spans="1:18" s="4" customFormat="1">
      <c r="A1" s="4" t="s">
        <v>89</v>
      </c>
      <c r="B1" s="37" t="s">
        <v>0</v>
      </c>
      <c r="C1" s="37" t="s">
        <v>79</v>
      </c>
      <c r="D1" s="37" t="s">
        <v>80</v>
      </c>
      <c r="E1" s="37" t="s">
        <v>12</v>
      </c>
      <c r="F1" s="37" t="s">
        <v>65</v>
      </c>
      <c r="G1" s="37" t="s">
        <v>87</v>
      </c>
      <c r="H1" s="7" t="s">
        <v>73</v>
      </c>
      <c r="I1" s="7" t="s">
        <v>63</v>
      </c>
      <c r="J1" s="8" t="s">
        <v>66</v>
      </c>
      <c r="K1" s="9" t="s">
        <v>67</v>
      </c>
      <c r="L1" s="10" t="s">
        <v>86</v>
      </c>
      <c r="M1" s="8" t="s">
        <v>83</v>
      </c>
      <c r="N1" s="8" t="s">
        <v>62</v>
      </c>
      <c r="O1" s="11" t="s">
        <v>75</v>
      </c>
      <c r="P1" s="11" t="s">
        <v>76</v>
      </c>
      <c r="Q1" s="38" t="s">
        <v>84</v>
      </c>
      <c r="R1" s="38" t="s">
        <v>85</v>
      </c>
    </row>
    <row r="2" spans="1:18" s="13" customFormat="1">
      <c r="A2" s="13" t="s">
        <v>71</v>
      </c>
      <c r="B2" s="34">
        <v>24</v>
      </c>
      <c r="C2" s="34">
        <v>12</v>
      </c>
      <c r="D2" s="34" t="s">
        <v>69</v>
      </c>
      <c r="E2" s="34" t="s">
        <v>15</v>
      </c>
      <c r="F2" s="34">
        <v>1</v>
      </c>
      <c r="G2" s="35">
        <v>0</v>
      </c>
      <c r="H2" s="15">
        <f>IFERROR(((B2*C2*LEFT(D2,1))/1728)*F2,"")</f>
        <v>0.66666666666666663</v>
      </c>
      <c r="I2" s="15">
        <f>IFERROR(((B2*C2)/144),"")</f>
        <v>2</v>
      </c>
      <c r="J2" s="16">
        <f>IFERROR(I2*VLOOKUP(D2,Mysheet!$B$75:$C$76,2,FALSE),"0")</f>
        <v>53.28</v>
      </c>
      <c r="K2" s="17">
        <f>IFERROR(VLOOKUP(E2,Mysheet!$A$2:$B$13,2,FALSE),"")</f>
        <v>0</v>
      </c>
      <c r="L2" s="18">
        <f>IFERROR(J2*K2,"")</f>
        <v>0</v>
      </c>
      <c r="M2" s="16">
        <f>IFERROR((J2+L2)*G2,"")</f>
        <v>0</v>
      </c>
      <c r="N2" s="16">
        <f>IFERROR((J2+L2+G2)*F2,"")</f>
        <v>53.28</v>
      </c>
      <c r="O2" s="19" t="e">
        <f>IF((#REF!/215)*F2=0,"",(#REF!/215)*F2)</f>
        <v>#REF!</v>
      </c>
      <c r="P2" s="19" t="e">
        <f>IF((#REF!/215)*F2=0,"",(#REF!/215)*F2)</f>
        <v>#REF!</v>
      </c>
      <c r="Q2" s="33"/>
      <c r="R2" s="3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0B730C8-8146-4D40-923B-A11A24EA75D2}">
          <x14:formula1>
            <xm:f>Mysheet!$B$74:$B$76</xm:f>
          </x14:formula1>
          <xm:sqref>D2</xm:sqref>
        </x14:dataValidation>
        <x14:dataValidation type="list" allowBlank="1" showInputMessage="1" showErrorMessage="1" xr:uid="{63ECB13E-D19B-497F-BB73-96B1D6E50B28}">
          <x14:formula1>
            <xm:f>Mysheet!$A$1:$A$13</xm:f>
          </x14:formula1>
          <xm:sqref>E2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0F53-8432-8140-80BF-B4348F57C0CC}">
  <sheetPr codeName="Sheet4"/>
  <dimension ref="A1:L91"/>
  <sheetViews>
    <sheetView workbookViewId="0">
      <selection activeCell="G80" sqref="G80"/>
    </sheetView>
  </sheetViews>
  <sheetFormatPr defaultColWidth="11" defaultRowHeight="15"/>
  <cols>
    <col min="1" max="1" width="21.5" style="1" bestFit="1" customWidth="1"/>
    <col min="2" max="16384" width="11" style="1"/>
  </cols>
  <sheetData>
    <row r="1" spans="1:2">
      <c r="B1" s="2">
        <v>0</v>
      </c>
    </row>
    <row r="2" spans="1:2">
      <c r="A2" s="1" t="s">
        <v>15</v>
      </c>
      <c r="B2" s="2">
        <v>0</v>
      </c>
    </row>
    <row r="3" spans="1:2">
      <c r="A3" s="1" t="s">
        <v>16</v>
      </c>
      <c r="B3" s="2">
        <v>0</v>
      </c>
    </row>
    <row r="4" spans="1:2">
      <c r="A4" s="1" t="s">
        <v>17</v>
      </c>
      <c r="B4" s="2">
        <v>7.0000000000000007E-2</v>
      </c>
    </row>
    <row r="5" spans="1:2">
      <c r="A5" s="1" t="s">
        <v>18</v>
      </c>
      <c r="B5" s="2">
        <v>0.2</v>
      </c>
    </row>
    <row r="6" spans="1:2">
      <c r="A6" s="1" t="s">
        <v>19</v>
      </c>
      <c r="B6" s="2">
        <v>0.2</v>
      </c>
    </row>
    <row r="7" spans="1:2">
      <c r="A7" s="1" t="s">
        <v>20</v>
      </c>
      <c r="B7" s="2">
        <v>0.4</v>
      </c>
    </row>
    <row r="8" spans="1:2">
      <c r="A8" s="1" t="s">
        <v>30</v>
      </c>
      <c r="B8" s="2">
        <v>0.4</v>
      </c>
    </row>
    <row r="9" spans="1:2">
      <c r="A9" s="1" t="s">
        <v>21</v>
      </c>
      <c r="B9" s="2">
        <v>0.65</v>
      </c>
    </row>
    <row r="10" spans="1:2">
      <c r="A10" s="1" t="s">
        <v>22</v>
      </c>
      <c r="B10" s="2">
        <v>1</v>
      </c>
    </row>
    <row r="11" spans="1:2">
      <c r="A11" s="1" t="s">
        <v>23</v>
      </c>
      <c r="B11" s="2">
        <v>1</v>
      </c>
    </row>
    <row r="12" spans="1:2">
      <c r="A12" s="1" t="s">
        <v>24</v>
      </c>
      <c r="B12" s="2">
        <v>0.45</v>
      </c>
    </row>
    <row r="13" spans="1:2">
      <c r="A13" s="1" t="s">
        <v>31</v>
      </c>
      <c r="B13" s="2">
        <v>0.35</v>
      </c>
    </row>
    <row r="18" spans="1:2">
      <c r="A18" s="1" t="s">
        <v>25</v>
      </c>
    </row>
    <row r="19" spans="1:2">
      <c r="A19" s="1" t="s">
        <v>26</v>
      </c>
      <c r="B19" s="2">
        <v>0.15</v>
      </c>
    </row>
    <row r="20" spans="1:2">
      <c r="A20" s="1" t="s">
        <v>27</v>
      </c>
      <c r="B20" s="2">
        <v>0.2</v>
      </c>
    </row>
    <row r="21" spans="1:2">
      <c r="A21" s="1" t="s">
        <v>28</v>
      </c>
      <c r="B21" s="2">
        <v>0.3</v>
      </c>
    </row>
    <row r="22" spans="1:2">
      <c r="A22" s="1" t="s">
        <v>29</v>
      </c>
      <c r="B22" s="2">
        <v>0.4</v>
      </c>
    </row>
    <row r="27" spans="1:2">
      <c r="A27" s="1" t="s">
        <v>32</v>
      </c>
    </row>
    <row r="28" spans="1:2">
      <c r="A28" s="1" t="s">
        <v>33</v>
      </c>
      <c r="B28" s="2">
        <v>0</v>
      </c>
    </row>
    <row r="29" spans="1:2">
      <c r="A29" s="1" t="s">
        <v>34</v>
      </c>
      <c r="B29" s="2">
        <v>0</v>
      </c>
    </row>
    <row r="30" spans="1:2">
      <c r="A30" s="1" t="s">
        <v>37</v>
      </c>
      <c r="B30" s="2">
        <v>0.1</v>
      </c>
    </row>
    <row r="31" spans="1:2">
      <c r="A31" s="1" t="s">
        <v>38</v>
      </c>
      <c r="B31" s="2">
        <v>0.1</v>
      </c>
    </row>
    <row r="32" spans="1:2">
      <c r="A32" s="1" t="s">
        <v>39</v>
      </c>
      <c r="B32" s="2">
        <v>0.15</v>
      </c>
    </row>
    <row r="33" spans="1:12">
      <c r="A33" s="1" t="s">
        <v>35</v>
      </c>
      <c r="B33" s="2">
        <v>0.25</v>
      </c>
    </row>
    <row r="34" spans="1:12">
      <c r="A34" s="1" t="s">
        <v>36</v>
      </c>
      <c r="B34" s="2">
        <v>0.35</v>
      </c>
    </row>
    <row r="35" spans="1:12" hidden="1"/>
    <row r="36" spans="1:12" ht="37.15" hidden="1" customHeight="1">
      <c r="A36" s="1" t="s">
        <v>40</v>
      </c>
      <c r="B36" s="1">
        <v>6</v>
      </c>
      <c r="C36" s="1">
        <v>8</v>
      </c>
      <c r="D36" s="1">
        <v>10</v>
      </c>
    </row>
    <row r="37" spans="1:12" hidden="1">
      <c r="A37" s="1" t="s">
        <v>1</v>
      </c>
      <c r="B37" s="1" t="s">
        <v>64</v>
      </c>
      <c r="C37" s="1" t="s">
        <v>57</v>
      </c>
      <c r="D37" s="1" t="s">
        <v>58</v>
      </c>
      <c r="E37" s="1" t="s">
        <v>59</v>
      </c>
      <c r="F37" s="1" t="s">
        <v>60</v>
      </c>
    </row>
    <row r="38" spans="1:12" hidden="1"/>
    <row r="39" spans="1:12" hidden="1"/>
    <row r="40" spans="1:12" hidden="1"/>
    <row r="41" spans="1:12" hidden="1">
      <c r="B41" s="1" t="s">
        <v>41</v>
      </c>
      <c r="C41" s="2">
        <v>0.11</v>
      </c>
    </row>
    <row r="42" spans="1:12" hidden="1"/>
    <row r="43" spans="1:12" hidden="1">
      <c r="A43" s="1" t="s">
        <v>40</v>
      </c>
      <c r="B43" s="1" t="s">
        <v>12</v>
      </c>
      <c r="C43" s="3" t="s">
        <v>2</v>
      </c>
      <c r="D43" s="3" t="s">
        <v>3</v>
      </c>
      <c r="E43" s="3" t="s">
        <v>4</v>
      </c>
      <c r="F43" s="3" t="s">
        <v>5</v>
      </c>
      <c r="G43" s="3" t="s">
        <v>6</v>
      </c>
      <c r="H43" s="3" t="s">
        <v>7</v>
      </c>
      <c r="I43" s="3" t="s">
        <v>8</v>
      </c>
      <c r="J43" s="3" t="s">
        <v>9</v>
      </c>
      <c r="K43" s="3" t="s">
        <v>10</v>
      </c>
      <c r="L43" s="3" t="s">
        <v>11</v>
      </c>
    </row>
    <row r="44" spans="1:12" hidden="1">
      <c r="A44" s="1" t="s">
        <v>42</v>
      </c>
      <c r="B44" s="1" t="s">
        <v>13</v>
      </c>
      <c r="C44" s="1">
        <v>52</v>
      </c>
      <c r="D44" s="1">
        <v>52</v>
      </c>
      <c r="E44" s="1">
        <v>55</v>
      </c>
      <c r="F44" s="1">
        <v>55</v>
      </c>
      <c r="G44" s="1">
        <v>55</v>
      </c>
      <c r="H44" s="1">
        <v>40</v>
      </c>
      <c r="I44" s="1">
        <v>40</v>
      </c>
      <c r="J44" s="1">
        <v>42</v>
      </c>
      <c r="K44" s="1">
        <v>42</v>
      </c>
      <c r="L44" s="1">
        <v>42</v>
      </c>
    </row>
    <row r="45" spans="1:12" hidden="1">
      <c r="A45" s="1" t="s">
        <v>43</v>
      </c>
      <c r="B45" s="1" t="s">
        <v>13</v>
      </c>
      <c r="C45" s="1">
        <f>C44+(C44*$C$41)</f>
        <v>57.72</v>
      </c>
      <c r="D45" s="1">
        <f t="shared" ref="D45:L45" si="0">D44+(D44*$C$41)</f>
        <v>57.72</v>
      </c>
      <c r="E45" s="1">
        <f t="shared" si="0"/>
        <v>61.05</v>
      </c>
      <c r="F45" s="1">
        <f t="shared" si="0"/>
        <v>61.05</v>
      </c>
      <c r="G45" s="1">
        <f t="shared" si="0"/>
        <v>61.05</v>
      </c>
      <c r="H45" s="1">
        <f t="shared" si="0"/>
        <v>44.4</v>
      </c>
      <c r="I45" s="1">
        <f t="shared" si="0"/>
        <v>44.4</v>
      </c>
      <c r="J45" s="1">
        <f t="shared" si="0"/>
        <v>46.62</v>
      </c>
      <c r="K45" s="1">
        <f t="shared" si="0"/>
        <v>46.62</v>
      </c>
      <c r="L45" s="1">
        <f t="shared" si="0"/>
        <v>46.62</v>
      </c>
    </row>
    <row r="46" spans="1:12" hidden="1"/>
    <row r="47" spans="1:12" hidden="1">
      <c r="A47" s="1" t="s">
        <v>44</v>
      </c>
      <c r="B47" s="1" t="s">
        <v>12</v>
      </c>
      <c r="C47" s="3" t="s">
        <v>2</v>
      </c>
      <c r="D47" s="3" t="s">
        <v>46</v>
      </c>
      <c r="E47" s="3" t="s">
        <v>7</v>
      </c>
      <c r="F47" s="3" t="s">
        <v>47</v>
      </c>
      <c r="G47" s="3" t="s">
        <v>48</v>
      </c>
      <c r="H47" s="3" t="s">
        <v>49</v>
      </c>
      <c r="I47" s="3"/>
      <c r="J47" s="3"/>
      <c r="K47" s="3"/>
      <c r="L47" s="3"/>
    </row>
    <row r="48" spans="1:12" hidden="1">
      <c r="A48" s="1" t="s">
        <v>45</v>
      </c>
      <c r="B48" s="1" t="s">
        <v>13</v>
      </c>
      <c r="C48" s="1">
        <v>52</v>
      </c>
      <c r="D48" s="1">
        <v>58</v>
      </c>
      <c r="E48" s="1">
        <v>40</v>
      </c>
      <c r="F48" s="1">
        <v>44</v>
      </c>
      <c r="G48" s="1">
        <v>62</v>
      </c>
      <c r="H48" s="1">
        <v>74</v>
      </c>
    </row>
    <row r="49" spans="1:8" hidden="1">
      <c r="A49" s="1" t="s">
        <v>43</v>
      </c>
      <c r="B49" s="1" t="s">
        <v>13</v>
      </c>
      <c r="C49" s="1">
        <f t="shared" ref="C49:H49" si="1">C48+(C48*$C$41)</f>
        <v>57.72</v>
      </c>
      <c r="D49" s="1">
        <f t="shared" si="1"/>
        <v>64.38</v>
      </c>
      <c r="E49" s="1">
        <f t="shared" si="1"/>
        <v>44.4</v>
      </c>
      <c r="F49" s="1">
        <f t="shared" si="1"/>
        <v>48.84</v>
      </c>
      <c r="G49" s="1">
        <f t="shared" si="1"/>
        <v>68.819999999999993</v>
      </c>
      <c r="H49" s="1">
        <f t="shared" si="1"/>
        <v>82.14</v>
      </c>
    </row>
    <row r="50" spans="1:8" hidden="1"/>
    <row r="51" spans="1:8" hidden="1">
      <c r="A51" s="1" t="s">
        <v>50</v>
      </c>
      <c r="B51" s="1" t="s">
        <v>51</v>
      </c>
      <c r="C51" s="1" t="s">
        <v>52</v>
      </c>
      <c r="D51" s="1" t="s">
        <v>53</v>
      </c>
    </row>
    <row r="52" spans="1:8" hidden="1">
      <c r="B52" s="1" t="s">
        <v>14</v>
      </c>
      <c r="C52" s="1">
        <v>24</v>
      </c>
      <c r="D52" s="1">
        <v>29</v>
      </c>
    </row>
    <row r="53" spans="1:8" hidden="1">
      <c r="A53" s="1" t="s">
        <v>54</v>
      </c>
      <c r="C53" s="1">
        <f>C52+(C52*$C$41)</f>
        <v>26.64</v>
      </c>
      <c r="D53" s="1">
        <f>D52+(D52*$C$41)</f>
        <v>32.19</v>
      </c>
    </row>
    <row r="54" spans="1:8" hidden="1"/>
    <row r="55" spans="1:8" hidden="1">
      <c r="A55" s="1" t="s">
        <v>55</v>
      </c>
      <c r="B55" s="1" t="s">
        <v>56</v>
      </c>
      <c r="C55" s="1" t="s">
        <v>57</v>
      </c>
      <c r="D55" s="1" t="s">
        <v>58</v>
      </c>
      <c r="E55" s="1" t="s">
        <v>59</v>
      </c>
      <c r="F55" s="1" t="s">
        <v>60</v>
      </c>
    </row>
    <row r="56" spans="1:8" hidden="1">
      <c r="C56" s="1">
        <v>66</v>
      </c>
      <c r="D56" s="1">
        <v>70</v>
      </c>
      <c r="E56" s="1">
        <v>73</v>
      </c>
      <c r="F56" s="1">
        <v>73</v>
      </c>
    </row>
    <row r="57" spans="1:8" hidden="1">
      <c r="A57" s="1" t="s">
        <v>61</v>
      </c>
      <c r="C57" s="1">
        <f>C56+(C56*$C$41)</f>
        <v>73.260000000000005</v>
      </c>
      <c r="D57" s="1">
        <f>D56+(D56*$C$41)</f>
        <v>77.7</v>
      </c>
      <c r="E57" s="1">
        <f>E56+(E56*$C$41)</f>
        <v>81.03</v>
      </c>
      <c r="F57" s="1">
        <f>F56+(F56*$C$41)</f>
        <v>81.03</v>
      </c>
    </row>
    <row r="58" spans="1:8" hidden="1"/>
    <row r="59" spans="1:8" hidden="1"/>
    <row r="61" spans="1:8">
      <c r="A61" s="1" t="s">
        <v>74</v>
      </c>
      <c r="B61" s="1" t="s">
        <v>1</v>
      </c>
      <c r="C61" s="1" t="s">
        <v>62</v>
      </c>
    </row>
    <row r="62" spans="1:8">
      <c r="A62" s="1" t="s">
        <v>14</v>
      </c>
    </row>
    <row r="63" spans="1:8">
      <c r="B63" s="3" t="s">
        <v>2</v>
      </c>
      <c r="C63" s="1">
        <f>C45</f>
        <v>57.72</v>
      </c>
    </row>
    <row r="64" spans="1:8">
      <c r="B64" s="3" t="s">
        <v>3</v>
      </c>
      <c r="C64" s="1">
        <f>D45</f>
        <v>57.72</v>
      </c>
    </row>
    <row r="65" spans="1:3">
      <c r="B65" s="3" t="s">
        <v>4</v>
      </c>
      <c r="C65" s="1">
        <f>E45</f>
        <v>61.05</v>
      </c>
    </row>
    <row r="66" spans="1:3">
      <c r="B66" s="3" t="s">
        <v>5</v>
      </c>
      <c r="C66" s="1">
        <f>F45</f>
        <v>61.05</v>
      </c>
    </row>
    <row r="67" spans="1:3">
      <c r="B67" s="3" t="s">
        <v>6</v>
      </c>
      <c r="C67" s="1">
        <f>G45</f>
        <v>61.05</v>
      </c>
    </row>
    <row r="68" spans="1:3">
      <c r="B68" s="3" t="s">
        <v>7</v>
      </c>
      <c r="C68" s="1">
        <f>H45</f>
        <v>44.4</v>
      </c>
    </row>
    <row r="69" spans="1:3">
      <c r="B69" s="3" t="s">
        <v>8</v>
      </c>
      <c r="C69" s="1">
        <f>I45</f>
        <v>44.4</v>
      </c>
    </row>
    <row r="70" spans="1:3">
      <c r="B70" s="3" t="s">
        <v>9</v>
      </c>
      <c r="C70" s="1">
        <f>J45</f>
        <v>46.62</v>
      </c>
    </row>
    <row r="71" spans="1:3">
      <c r="B71" s="3" t="s">
        <v>10</v>
      </c>
      <c r="C71" s="1">
        <f>K45</f>
        <v>46.62</v>
      </c>
    </row>
    <row r="72" spans="1:3">
      <c r="B72" s="3" t="s">
        <v>11</v>
      </c>
      <c r="C72" s="1">
        <f>L45</f>
        <v>46.62</v>
      </c>
    </row>
    <row r="74" spans="1:3">
      <c r="A74" s="1" t="s">
        <v>68</v>
      </c>
    </row>
    <row r="75" spans="1:3">
      <c r="B75" s="1" t="s">
        <v>69</v>
      </c>
      <c r="C75" s="1">
        <f>C53</f>
        <v>26.64</v>
      </c>
    </row>
    <row r="76" spans="1:3">
      <c r="B76" s="1" t="s">
        <v>70</v>
      </c>
      <c r="C76" s="1">
        <f>D53</f>
        <v>32.19</v>
      </c>
    </row>
    <row r="78" spans="1:3">
      <c r="A78" s="1" t="s">
        <v>44</v>
      </c>
    </row>
    <row r="79" spans="1:3">
      <c r="B79" s="1" t="s">
        <v>2</v>
      </c>
      <c r="C79" s="1">
        <f>C49</f>
        <v>57.72</v>
      </c>
    </row>
    <row r="80" spans="1:3">
      <c r="B80" s="1" t="s">
        <v>46</v>
      </c>
      <c r="C80" s="1">
        <f>D49</f>
        <v>64.38</v>
      </c>
    </row>
    <row r="81" spans="1:3">
      <c r="B81" s="1" t="s">
        <v>7</v>
      </c>
      <c r="C81" s="1">
        <f>E49</f>
        <v>44.4</v>
      </c>
    </row>
    <row r="82" spans="1:3">
      <c r="B82" s="1" t="s">
        <v>47</v>
      </c>
      <c r="C82" s="1">
        <f>F49</f>
        <v>48.84</v>
      </c>
    </row>
    <row r="83" spans="1:3">
      <c r="B83" s="1" t="s">
        <v>48</v>
      </c>
      <c r="C83" s="1">
        <f>G49</f>
        <v>68.819999999999993</v>
      </c>
    </row>
    <row r="84" spans="1:3">
      <c r="B84" s="1" t="s">
        <v>49</v>
      </c>
      <c r="C84" s="1">
        <f>H49</f>
        <v>82.14</v>
      </c>
    </row>
    <row r="87" spans="1:3">
      <c r="A87" s="1" t="s">
        <v>55</v>
      </c>
    </row>
    <row r="88" spans="1:3">
      <c r="B88" s="1" t="s">
        <v>57</v>
      </c>
      <c r="C88" s="1">
        <f>C57</f>
        <v>73.260000000000005</v>
      </c>
    </row>
    <row r="89" spans="1:3">
      <c r="B89" s="1" t="s">
        <v>58</v>
      </c>
      <c r="C89" s="1">
        <f>D57</f>
        <v>77.7</v>
      </c>
    </row>
    <row r="90" spans="1:3">
      <c r="B90" s="1" t="s">
        <v>59</v>
      </c>
      <c r="C90" s="1">
        <f>E57</f>
        <v>81.03</v>
      </c>
    </row>
    <row r="91" spans="1:3">
      <c r="B91" s="1" t="s">
        <v>60</v>
      </c>
      <c r="C91" s="1">
        <f>F57</f>
        <v>81.03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SERTOP Cost + CFT</vt:lpstr>
      <vt:lpstr>Base Cost + CFT</vt:lpstr>
      <vt:lpstr>Marker Cost + CFT</vt:lpstr>
      <vt:lpstr>Mysheet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Vajjiram, Prabu</dc:creator>
  <cp:lastModifiedBy>prabhu vajjiram</cp:lastModifiedBy>
  <dcterms:created xsi:type="dcterms:W3CDTF">2024-04-23T19:30:40Z</dcterms:created>
  <dcterms:modified xsi:type="dcterms:W3CDTF">2024-11-24T23:49:01Z</dcterms:modified>
</cp:coreProperties>
</file>