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5" i="1"/>
  <c r="R13" i="1"/>
  <c r="D54" i="1" l="1"/>
  <c r="D56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5" i="1"/>
  <c r="N5" i="1" s="1"/>
  <c r="D40" i="1"/>
  <c r="N35" i="1" l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7" i="1"/>
  <c r="L7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5" i="1"/>
  <c r="B35" i="1"/>
  <c r="G34" i="1"/>
  <c r="O34" i="1" s="1"/>
  <c r="E34" i="1"/>
  <c r="D34" i="1"/>
  <c r="G33" i="1"/>
  <c r="O33" i="1" s="1"/>
  <c r="E33" i="1"/>
  <c r="D33" i="1"/>
  <c r="G32" i="1"/>
  <c r="O32" i="1" s="1"/>
  <c r="E32" i="1"/>
  <c r="D32" i="1"/>
  <c r="G31" i="1"/>
  <c r="O31" i="1" s="1"/>
  <c r="E31" i="1"/>
  <c r="D31" i="1"/>
  <c r="G30" i="1"/>
  <c r="O30" i="1" s="1"/>
  <c r="E30" i="1"/>
  <c r="D30" i="1"/>
  <c r="R29" i="1"/>
  <c r="G29" i="1"/>
  <c r="O29" i="1" s="1"/>
  <c r="E29" i="1"/>
  <c r="D29" i="1"/>
  <c r="G28" i="1"/>
  <c r="O28" i="1" s="1"/>
  <c r="E28" i="1"/>
  <c r="D28" i="1"/>
  <c r="G27" i="1"/>
  <c r="O27" i="1" s="1"/>
  <c r="E27" i="1"/>
  <c r="D27" i="1"/>
  <c r="G26" i="1"/>
  <c r="O26" i="1" s="1"/>
  <c r="E26" i="1"/>
  <c r="D26" i="1"/>
  <c r="G25" i="1"/>
  <c r="O25" i="1" s="1"/>
  <c r="E25" i="1"/>
  <c r="D25" i="1"/>
  <c r="R24" i="1"/>
  <c r="G24" i="1"/>
  <c r="O24" i="1" s="1"/>
  <c r="E24" i="1"/>
  <c r="D24" i="1"/>
  <c r="G23" i="1"/>
  <c r="O23" i="1" s="1"/>
  <c r="E23" i="1"/>
  <c r="D23" i="1"/>
  <c r="G22" i="1"/>
  <c r="O22" i="1" s="1"/>
  <c r="E22" i="1"/>
  <c r="D22" i="1"/>
  <c r="G21" i="1"/>
  <c r="O21" i="1" s="1"/>
  <c r="E21" i="1"/>
  <c r="D21" i="1"/>
  <c r="G20" i="1"/>
  <c r="O20" i="1" s="1"/>
  <c r="E20" i="1"/>
  <c r="D20" i="1"/>
  <c r="R19" i="1"/>
  <c r="K5" i="1" s="1"/>
  <c r="L5" i="1" s="1"/>
  <c r="G19" i="1"/>
  <c r="O19" i="1" s="1"/>
  <c r="E19" i="1"/>
  <c r="D19" i="1"/>
  <c r="G18" i="1"/>
  <c r="O18" i="1" s="1"/>
  <c r="E18" i="1"/>
  <c r="D18" i="1"/>
  <c r="G17" i="1"/>
  <c r="O17" i="1" s="1"/>
  <c r="E17" i="1"/>
  <c r="D17" i="1"/>
  <c r="G16" i="1"/>
  <c r="O16" i="1" s="1"/>
  <c r="E16" i="1"/>
  <c r="D16" i="1"/>
  <c r="G15" i="1"/>
  <c r="O15" i="1" s="1"/>
  <c r="E15" i="1"/>
  <c r="D15" i="1"/>
  <c r="G14" i="1"/>
  <c r="O14" i="1" s="1"/>
  <c r="E14" i="1"/>
  <c r="D14" i="1"/>
  <c r="G13" i="1"/>
  <c r="O13" i="1" s="1"/>
  <c r="E13" i="1"/>
  <c r="D13" i="1"/>
  <c r="G12" i="1"/>
  <c r="O12" i="1" s="1"/>
  <c r="E12" i="1"/>
  <c r="D12" i="1"/>
  <c r="G11" i="1"/>
  <c r="O11" i="1" s="1"/>
  <c r="E11" i="1"/>
  <c r="D11" i="1"/>
  <c r="G10" i="1"/>
  <c r="O10" i="1" s="1"/>
  <c r="E10" i="1"/>
  <c r="D10" i="1"/>
  <c r="G9" i="1"/>
  <c r="O9" i="1" s="1"/>
  <c r="E9" i="1"/>
  <c r="D9" i="1"/>
  <c r="G8" i="1"/>
  <c r="O8" i="1" s="1"/>
  <c r="E8" i="1"/>
  <c r="D8" i="1"/>
  <c r="G7" i="1"/>
  <c r="O7" i="1" s="1"/>
  <c r="E7" i="1"/>
  <c r="D7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G6" i="1"/>
  <c r="O6" i="1" s="1"/>
  <c r="E6" i="1"/>
  <c r="D6" i="1"/>
  <c r="G5" i="1"/>
  <c r="E5" i="1"/>
  <c r="D5" i="1"/>
  <c r="D35" i="1" l="1"/>
  <c r="D42" i="1"/>
  <c r="D44" i="1"/>
  <c r="K6" i="1"/>
  <c r="L6" i="1" s="1"/>
  <c r="L35" i="1" s="1"/>
  <c r="D50" i="1" s="1"/>
  <c r="D52" i="1" s="1"/>
  <c r="G35" i="1"/>
  <c r="O5" i="1"/>
  <c r="O35" i="1" s="1"/>
  <c r="J35" i="1"/>
  <c r="D46" i="1" s="1"/>
  <c r="D48" i="1" s="1"/>
</calcChain>
</file>

<file path=xl/sharedStrings.xml><?xml version="1.0" encoding="utf-8"?>
<sst xmlns="http://schemas.openxmlformats.org/spreadsheetml/2006/main" count="93" uniqueCount="77">
  <si>
    <t>CI</t>
  </si>
  <si>
    <t>fi</t>
  </si>
  <si>
    <t>xi</t>
  </si>
  <si>
    <t>xifi</t>
  </si>
  <si>
    <t>(xi-A)(A=145)</t>
  </si>
  <si>
    <t>di(h=10)</t>
  </si>
  <si>
    <t>CF</t>
  </si>
  <si>
    <t>0-10</t>
  </si>
  <si>
    <t>10-20</t>
  </si>
  <si>
    <t>20 - 30</t>
  </si>
  <si>
    <t>30 - 40</t>
  </si>
  <si>
    <t>40 - 50</t>
  </si>
  <si>
    <t>50 - 60</t>
  </si>
  <si>
    <t xml:space="preserve">60 - 70 </t>
  </si>
  <si>
    <t>A.M=</t>
  </si>
  <si>
    <r>
      <t>A+(</t>
    </r>
    <r>
      <rPr>
        <sz val="11"/>
        <color theme="1"/>
        <rFont val="Calibri"/>
        <family val="2"/>
      </rPr>
      <t>∑difi)*h/∑fi</t>
    </r>
  </si>
  <si>
    <t>70 - 80</t>
  </si>
  <si>
    <t>145+(-3870/250)</t>
  </si>
  <si>
    <t>90 - 100</t>
  </si>
  <si>
    <t>100 - 110</t>
  </si>
  <si>
    <t>120 - 130</t>
  </si>
  <si>
    <t>median=</t>
  </si>
  <si>
    <t>L+(N/2-pcf)*h/fi</t>
  </si>
  <si>
    <t>130 - 140</t>
  </si>
  <si>
    <t>110+(125-113)*10/131</t>
  </si>
  <si>
    <t>140 - 150</t>
  </si>
  <si>
    <t>150 - 160</t>
  </si>
  <si>
    <t xml:space="preserve">170 - 180 </t>
  </si>
  <si>
    <t>1st quartile =</t>
  </si>
  <si>
    <t>L+(N/4-pcf)*h/fi</t>
  </si>
  <si>
    <t>180 - 190</t>
  </si>
  <si>
    <t>80+(62.5-59)*10/75</t>
  </si>
  <si>
    <t>190 - 200</t>
  </si>
  <si>
    <t>200 - 210</t>
  </si>
  <si>
    <t>210 - 220</t>
  </si>
  <si>
    <t>220 - 230</t>
  </si>
  <si>
    <t>3rd quartile=</t>
  </si>
  <si>
    <t>L+(3N/4-pcf)*h/fi</t>
  </si>
  <si>
    <t>230 - 240</t>
  </si>
  <si>
    <t>160+(187.5-183)*10/191</t>
  </si>
  <si>
    <t>240 - 250</t>
  </si>
  <si>
    <t>250 - 260</t>
  </si>
  <si>
    <t>260 - 270</t>
  </si>
  <si>
    <t>270 - 280</t>
  </si>
  <si>
    <t>280 - 290</t>
  </si>
  <si>
    <t>290 - 300</t>
  </si>
  <si>
    <t>total=</t>
  </si>
  <si>
    <t>Quartile DEVIATION =</t>
  </si>
  <si>
    <t>absolute</t>
  </si>
  <si>
    <t>relative</t>
  </si>
  <si>
    <t>Q3-Q1          =</t>
  </si>
  <si>
    <t>(Q3-Q1 )/(Q3+Q1)  =</t>
  </si>
  <si>
    <t>MAD(about mean) =</t>
  </si>
  <si>
    <t>xi-A.M</t>
  </si>
  <si>
    <t>xi-median</t>
  </si>
  <si>
    <t>MAD(about median) =</t>
  </si>
  <si>
    <t>Range =</t>
  </si>
  <si>
    <t>(H-L)/(H+L)  =</t>
  </si>
  <si>
    <t>H-L  =</t>
  </si>
  <si>
    <t>STD DEV</t>
  </si>
  <si>
    <t>di^2</t>
  </si>
  <si>
    <t>(di*fi)^2</t>
  </si>
  <si>
    <t>di*fi</t>
  </si>
  <si>
    <t>fi(di^2)</t>
  </si>
  <si>
    <t>√(∑fi(di^2)/N - ∑((fi*di)/N)^2)*h  =</t>
  </si>
  <si>
    <t>COFF.  Of variation</t>
  </si>
  <si>
    <t>(σ/mean)*100 %   =</t>
  </si>
  <si>
    <t>MEASURES OF DISPERSION</t>
  </si>
  <si>
    <t>|fi(xi-A.M)|</t>
  </si>
  <si>
    <t>|fi(xi-median)|</t>
  </si>
  <si>
    <t>80 - 90</t>
  </si>
  <si>
    <t>110 - 120</t>
  </si>
  <si>
    <t>160 - 170</t>
  </si>
  <si>
    <r>
      <rPr>
        <b/>
        <sz val="11"/>
        <color theme="1" tint="4.9989318521683403E-2"/>
        <rFont val="Calibri"/>
        <family val="2"/>
      </rPr>
      <t>∑fi|(xi-mean)|/</t>
    </r>
    <r>
      <rPr>
        <b/>
        <sz val="11"/>
        <color theme="1" tint="4.9989318521683403E-2"/>
        <rFont val="Calibri"/>
        <family val="2"/>
        <scheme val="minor"/>
      </rPr>
      <t xml:space="preserve"> N     =</t>
    </r>
  </si>
  <si>
    <r>
      <rPr>
        <b/>
        <sz val="11"/>
        <color theme="1" tint="4.9989318521683403E-2"/>
        <rFont val="Calibri"/>
        <family val="2"/>
      </rPr>
      <t>(∑fi|(xi-mean)|/</t>
    </r>
    <r>
      <rPr>
        <b/>
        <sz val="11"/>
        <color theme="1" tint="4.9989318521683403E-2"/>
        <rFont val="Calibri"/>
        <family val="2"/>
        <scheme val="minor"/>
      </rPr>
      <t xml:space="preserve"> N)/mean=</t>
    </r>
  </si>
  <si>
    <r>
      <rPr>
        <b/>
        <sz val="11"/>
        <color theme="1" tint="4.9989318521683403E-2"/>
        <rFont val="Calibri"/>
        <family val="2"/>
      </rPr>
      <t>∑fi(xi-median)/</t>
    </r>
    <r>
      <rPr>
        <b/>
        <sz val="11"/>
        <color theme="1" tint="4.9989318521683403E-2"/>
        <rFont val="Calibri"/>
        <family val="2"/>
        <scheme val="minor"/>
      </rPr>
      <t xml:space="preserve"> N     =</t>
    </r>
  </si>
  <si>
    <r>
      <rPr>
        <b/>
        <sz val="11"/>
        <color theme="1" tint="4.9989318521683403E-2"/>
        <rFont val="Calibri"/>
        <family val="2"/>
      </rPr>
      <t>(∑fi(xi-median)/</t>
    </r>
    <r>
      <rPr>
        <b/>
        <sz val="11"/>
        <color theme="1" tint="4.9989318521683403E-2"/>
        <rFont val="Calibri"/>
        <family val="2"/>
        <scheme val="minor"/>
      </rPr>
      <t xml:space="preserve"> N)/median=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</si>
</sst>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6" fontId="0" fillId="0" borderId="0" xfId="0" quotePrefix="1" applyNumberFormat="1"/>
    <xf numFmtId="16" fontId="0" fillId="0" borderId="0" xfId="0" applyNumberFormat="1"/>
    <xf numFmtId="0" fontId="2" fillId="2" borderId="0" xfId="0" applyFont="1" applyFill="1"/>
    <xf numFmtId="16" fontId="2" fillId="2" borderId="0" xfId="0" applyNumberFormat="1" applyFont="1" applyFill="1"/>
    <xf numFmtId="0" fontId="3" fillId="0" borderId="0" xfId="0" applyFont="1"/>
    <xf numFmtId="16" fontId="4" fillId="5" borderId="0" xfId="0" applyNumberFormat="1" applyFont="1" applyFill="1"/>
    <xf numFmtId="0" fontId="4" fillId="2" borderId="0" xfId="0" applyFont="1" applyFill="1"/>
    <xf numFmtId="16" fontId="5" fillId="3" borderId="0" xfId="0" applyNumberFormat="1" applyFont="1" applyFill="1"/>
    <xf numFmtId="0" fontId="5" fillId="3" borderId="0" xfId="0" applyFont="1" applyFill="1"/>
    <xf numFmtId="16" fontId="4" fillId="6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6" fillId="2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8" workbookViewId="0">
      <selection activeCell="H18" sqref="H18"/>
    </sheetView>
  </sheetViews>
  <sheetFormatPr defaultRowHeight="15" x14ac:dyDescent="0.25"/>
  <cols>
    <col min="1" max="1" width="12.5703125" customWidth="1"/>
    <col min="2" max="2" width="24.85546875" customWidth="1"/>
    <col min="3" max="3" width="27" customWidth="1"/>
    <col min="5" max="5" width="12.42578125" customWidth="1"/>
    <col min="6" max="6" width="10" customWidth="1"/>
    <col min="10" max="10" width="11" customWidth="1"/>
    <col min="11" max="11" width="9.85546875" customWidth="1"/>
    <col min="12" max="12" width="13.7109375" customWidth="1"/>
    <col min="13" max="15" width="13" customWidth="1"/>
    <col min="17" max="17" width="12.5703125" customWidth="1"/>
    <col min="18" max="18" width="21.140625" customWidth="1"/>
  </cols>
  <sheetData>
    <row r="1" spans="1:18" x14ac:dyDescent="0.25">
      <c r="A1">
        <v>15544</v>
      </c>
    </row>
    <row r="2" spans="1:18" ht="33" customHeight="1" x14ac:dyDescent="0.55000000000000004">
      <c r="E2" s="6" t="s">
        <v>67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62</v>
      </c>
      <c r="H4" t="s">
        <v>6</v>
      </c>
      <c r="I4" t="s">
        <v>53</v>
      </c>
      <c r="J4" t="s">
        <v>68</v>
      </c>
      <c r="K4" t="s">
        <v>54</v>
      </c>
      <c r="L4" t="s">
        <v>69</v>
      </c>
      <c r="M4" t="s">
        <v>60</v>
      </c>
      <c r="N4" t="s">
        <v>63</v>
      </c>
      <c r="O4" t="s">
        <v>61</v>
      </c>
    </row>
    <row r="5" spans="1:18" x14ac:dyDescent="0.25">
      <c r="A5" s="1" t="s">
        <v>7</v>
      </c>
      <c r="B5">
        <v>3</v>
      </c>
      <c r="C5">
        <v>5</v>
      </c>
      <c r="D5">
        <f>PRODUCT(B5:C5)</f>
        <v>15</v>
      </c>
      <c r="E5">
        <f>SUM(C5,-145)</f>
        <v>-140</v>
      </c>
      <c r="F5">
        <v>-14</v>
      </c>
      <c r="G5">
        <f>PRODUCT(B5,F5)</f>
        <v>-42</v>
      </c>
      <c r="H5">
        <v>3</v>
      </c>
      <c r="I5">
        <f>(C5-129.52)</f>
        <v>-124.52000000000001</v>
      </c>
      <c r="J5">
        <f>(B5*I5*-1)</f>
        <v>373.56000000000006</v>
      </c>
      <c r="K5">
        <f>(C5-R19)</f>
        <v>-105.91603053435115</v>
      </c>
      <c r="L5">
        <f>(B5*K5*-1)</f>
        <v>317.74809160305347</v>
      </c>
      <c r="M5">
        <f>(F5*F5)</f>
        <v>196</v>
      </c>
      <c r="N5">
        <f>(M5*B5)</f>
        <v>588</v>
      </c>
      <c r="O5">
        <f>(G5*G5)</f>
        <v>1764</v>
      </c>
    </row>
    <row r="6" spans="1:18" x14ac:dyDescent="0.25">
      <c r="A6" s="2" t="s">
        <v>8</v>
      </c>
      <c r="B6">
        <v>2</v>
      </c>
      <c r="C6">
        <v>15</v>
      </c>
      <c r="D6">
        <f>PRODUCT(B6:C6)</f>
        <v>30</v>
      </c>
      <c r="E6">
        <f t="shared" ref="E6:E34" si="0">SUM(C6,-145)</f>
        <v>-130</v>
      </c>
      <c r="F6">
        <v>-13</v>
      </c>
      <c r="G6">
        <f t="shared" ref="G6:G34" si="1">PRODUCT(B6,F6)</f>
        <v>-26</v>
      </c>
      <c r="H6">
        <f>SUM(H5,B6)</f>
        <v>5</v>
      </c>
      <c r="I6">
        <f t="shared" ref="I6:I34" si="2">(C6-129.52)</f>
        <v>-114.52000000000001</v>
      </c>
      <c r="J6">
        <f>(B6*I6*-1)</f>
        <v>229.04000000000002</v>
      </c>
      <c r="K6">
        <f>(C6-R19)</f>
        <v>-95.916030534351151</v>
      </c>
      <c r="L6">
        <f t="shared" ref="L6:L15" si="3">(B6*K6*-1)</f>
        <v>191.8320610687023</v>
      </c>
      <c r="M6">
        <f t="shared" ref="M6:M34" si="4">(F6*F6)</f>
        <v>169</v>
      </c>
      <c r="N6">
        <f t="shared" ref="N6:N34" si="5">(M6*B6)</f>
        <v>338</v>
      </c>
      <c r="O6">
        <f t="shared" ref="O6:O34" si="6">(G6*G6)</f>
        <v>676</v>
      </c>
    </row>
    <row r="7" spans="1:18" x14ac:dyDescent="0.25">
      <c r="A7" t="s">
        <v>9</v>
      </c>
      <c r="B7">
        <v>4</v>
      </c>
      <c r="C7">
        <v>25</v>
      </c>
      <c r="D7">
        <f t="shared" ref="D7:D34" si="7">PRODUCT(B7:C7)</f>
        <v>100</v>
      </c>
      <c r="E7">
        <f t="shared" si="0"/>
        <v>-120</v>
      </c>
      <c r="F7">
        <v>-12</v>
      </c>
      <c r="G7">
        <f t="shared" si="1"/>
        <v>-48</v>
      </c>
      <c r="H7">
        <f t="shared" ref="H7:H34" si="8">SUM(H6,B7)</f>
        <v>9</v>
      </c>
      <c r="I7">
        <f t="shared" si="2"/>
        <v>-104.52000000000001</v>
      </c>
      <c r="J7">
        <f t="shared" ref="J7:J20" si="9">(B7*I7*-1)</f>
        <v>418.08000000000004</v>
      </c>
      <c r="K7">
        <f>(C7-110.9160305)</f>
        <v>-85.916030500000005</v>
      </c>
      <c r="L7">
        <f t="shared" si="3"/>
        <v>343.66412200000002</v>
      </c>
      <c r="M7">
        <f t="shared" si="4"/>
        <v>144</v>
      </c>
      <c r="N7">
        <f t="shared" si="5"/>
        <v>576</v>
      </c>
      <c r="O7">
        <f t="shared" si="6"/>
        <v>2304</v>
      </c>
    </row>
    <row r="8" spans="1:18" x14ac:dyDescent="0.25">
      <c r="A8" s="3" t="s">
        <v>10</v>
      </c>
      <c r="B8">
        <v>6</v>
      </c>
      <c r="C8">
        <v>35</v>
      </c>
      <c r="D8">
        <f t="shared" si="7"/>
        <v>210</v>
      </c>
      <c r="E8">
        <f t="shared" si="0"/>
        <v>-110</v>
      </c>
      <c r="F8">
        <v>-11</v>
      </c>
      <c r="G8">
        <f t="shared" si="1"/>
        <v>-66</v>
      </c>
      <c r="H8">
        <f t="shared" si="8"/>
        <v>15</v>
      </c>
      <c r="I8">
        <f t="shared" si="2"/>
        <v>-94.52000000000001</v>
      </c>
      <c r="J8">
        <f t="shared" si="9"/>
        <v>567.12000000000012</v>
      </c>
      <c r="K8">
        <f t="shared" ref="K8:K34" si="10">(C8-110.9160305)</f>
        <v>-75.916030500000005</v>
      </c>
      <c r="L8">
        <f t="shared" si="3"/>
        <v>455.49618300000003</v>
      </c>
      <c r="M8">
        <f t="shared" si="4"/>
        <v>121</v>
      </c>
      <c r="N8">
        <f t="shared" si="5"/>
        <v>726</v>
      </c>
      <c r="O8">
        <f t="shared" si="6"/>
        <v>4356</v>
      </c>
    </row>
    <row r="9" spans="1:18" x14ac:dyDescent="0.25">
      <c r="A9" t="s">
        <v>11</v>
      </c>
      <c r="B9">
        <v>8</v>
      </c>
      <c r="C9">
        <v>45</v>
      </c>
      <c r="D9">
        <f t="shared" si="7"/>
        <v>360</v>
      </c>
      <c r="E9">
        <f t="shared" si="0"/>
        <v>-100</v>
      </c>
      <c r="F9">
        <v>-10</v>
      </c>
      <c r="G9">
        <f t="shared" si="1"/>
        <v>-80</v>
      </c>
      <c r="H9">
        <f t="shared" si="8"/>
        <v>23</v>
      </c>
      <c r="I9">
        <f t="shared" si="2"/>
        <v>-84.52000000000001</v>
      </c>
      <c r="J9">
        <f t="shared" si="9"/>
        <v>676.16000000000008</v>
      </c>
      <c r="K9">
        <f t="shared" si="10"/>
        <v>-65.916030500000005</v>
      </c>
      <c r="L9">
        <f t="shared" si="3"/>
        <v>527.32824400000004</v>
      </c>
      <c r="M9">
        <f t="shared" si="4"/>
        <v>100</v>
      </c>
      <c r="N9">
        <f t="shared" si="5"/>
        <v>800</v>
      </c>
      <c r="O9">
        <f t="shared" si="6"/>
        <v>6400</v>
      </c>
    </row>
    <row r="10" spans="1:18" x14ac:dyDescent="0.25">
      <c r="A10" s="3" t="s">
        <v>12</v>
      </c>
      <c r="B10">
        <v>10</v>
      </c>
      <c r="C10">
        <v>55</v>
      </c>
      <c r="D10">
        <f t="shared" si="7"/>
        <v>550</v>
      </c>
      <c r="E10">
        <f t="shared" si="0"/>
        <v>-90</v>
      </c>
      <c r="F10">
        <v>-9</v>
      </c>
      <c r="G10">
        <f t="shared" si="1"/>
        <v>-90</v>
      </c>
      <c r="H10">
        <f t="shared" si="8"/>
        <v>33</v>
      </c>
      <c r="I10">
        <f t="shared" si="2"/>
        <v>-74.52000000000001</v>
      </c>
      <c r="J10">
        <f t="shared" si="9"/>
        <v>745.2</v>
      </c>
      <c r="K10">
        <f t="shared" si="10"/>
        <v>-55.916030500000005</v>
      </c>
      <c r="L10">
        <f t="shared" si="3"/>
        <v>559.16030500000011</v>
      </c>
      <c r="M10">
        <f t="shared" si="4"/>
        <v>81</v>
      </c>
      <c r="N10">
        <f t="shared" si="5"/>
        <v>810</v>
      </c>
      <c r="O10">
        <f t="shared" si="6"/>
        <v>8100</v>
      </c>
    </row>
    <row r="11" spans="1:18" x14ac:dyDescent="0.25">
      <c r="A11" t="s">
        <v>13</v>
      </c>
      <c r="B11">
        <v>12</v>
      </c>
      <c r="C11">
        <v>65</v>
      </c>
      <c r="D11">
        <f t="shared" si="7"/>
        <v>780</v>
      </c>
      <c r="E11">
        <f t="shared" si="0"/>
        <v>-80</v>
      </c>
      <c r="F11">
        <v>-8</v>
      </c>
      <c r="G11">
        <f t="shared" si="1"/>
        <v>-96</v>
      </c>
      <c r="H11">
        <f t="shared" si="8"/>
        <v>45</v>
      </c>
      <c r="I11">
        <f t="shared" si="2"/>
        <v>-64.52000000000001</v>
      </c>
      <c r="J11">
        <f t="shared" si="9"/>
        <v>774.24000000000012</v>
      </c>
      <c r="K11">
        <f t="shared" si="10"/>
        <v>-45.916030500000005</v>
      </c>
      <c r="L11">
        <f t="shared" si="3"/>
        <v>550.99236600000006</v>
      </c>
      <c r="M11">
        <f t="shared" si="4"/>
        <v>64</v>
      </c>
      <c r="N11">
        <f t="shared" si="5"/>
        <v>768</v>
      </c>
      <c r="O11">
        <f t="shared" si="6"/>
        <v>9216</v>
      </c>
      <c r="Q11" t="s">
        <v>14</v>
      </c>
      <c r="R11" t="s">
        <v>15</v>
      </c>
    </row>
    <row r="12" spans="1:18" x14ac:dyDescent="0.25">
      <c r="A12" s="3" t="s">
        <v>16</v>
      </c>
      <c r="B12">
        <v>14</v>
      </c>
      <c r="C12">
        <v>75</v>
      </c>
      <c r="D12">
        <f t="shared" si="7"/>
        <v>1050</v>
      </c>
      <c r="E12">
        <f t="shared" si="0"/>
        <v>-70</v>
      </c>
      <c r="F12">
        <v>-7</v>
      </c>
      <c r="G12">
        <f t="shared" si="1"/>
        <v>-98</v>
      </c>
      <c r="H12">
        <f t="shared" si="8"/>
        <v>59</v>
      </c>
      <c r="I12">
        <f t="shared" si="2"/>
        <v>-54.52000000000001</v>
      </c>
      <c r="J12">
        <f t="shared" si="9"/>
        <v>763.2800000000002</v>
      </c>
      <c r="K12">
        <f t="shared" si="10"/>
        <v>-35.916030500000005</v>
      </c>
      <c r="L12">
        <f t="shared" si="3"/>
        <v>502.82442700000007</v>
      </c>
      <c r="M12">
        <f t="shared" si="4"/>
        <v>49</v>
      </c>
      <c r="N12">
        <f t="shared" si="5"/>
        <v>686</v>
      </c>
      <c r="O12">
        <f t="shared" si="6"/>
        <v>9604</v>
      </c>
      <c r="R12" t="s">
        <v>17</v>
      </c>
    </row>
    <row r="13" spans="1:18" x14ac:dyDescent="0.25">
      <c r="A13" t="s">
        <v>70</v>
      </c>
      <c r="B13">
        <v>16</v>
      </c>
      <c r="C13">
        <v>85</v>
      </c>
      <c r="D13">
        <f t="shared" si="7"/>
        <v>1360</v>
      </c>
      <c r="E13">
        <f t="shared" si="0"/>
        <v>-60</v>
      </c>
      <c r="F13">
        <v>-6</v>
      </c>
      <c r="G13">
        <f t="shared" si="1"/>
        <v>-96</v>
      </c>
      <c r="H13">
        <f t="shared" si="8"/>
        <v>75</v>
      </c>
      <c r="I13">
        <f t="shared" si="2"/>
        <v>-44.52000000000001</v>
      </c>
      <c r="J13">
        <f t="shared" si="9"/>
        <v>712.32000000000016</v>
      </c>
      <c r="K13">
        <f t="shared" si="10"/>
        <v>-25.916030500000005</v>
      </c>
      <c r="L13">
        <f t="shared" si="3"/>
        <v>414.65648800000008</v>
      </c>
      <c r="M13">
        <f t="shared" si="4"/>
        <v>36</v>
      </c>
      <c r="N13">
        <f t="shared" si="5"/>
        <v>576</v>
      </c>
      <c r="O13">
        <f t="shared" si="6"/>
        <v>9216</v>
      </c>
      <c r="Q13" s="4" t="s">
        <v>14</v>
      </c>
      <c r="R13" s="4">
        <f>(145-3870/250)</f>
        <v>129.52000000000001</v>
      </c>
    </row>
    <row r="14" spans="1:18" x14ac:dyDescent="0.25">
      <c r="A14" t="s">
        <v>18</v>
      </c>
      <c r="B14">
        <v>18</v>
      </c>
      <c r="C14">
        <v>95</v>
      </c>
      <c r="D14">
        <f t="shared" si="7"/>
        <v>1710</v>
      </c>
      <c r="E14">
        <f t="shared" si="0"/>
        <v>-50</v>
      </c>
      <c r="F14">
        <v>-5</v>
      </c>
      <c r="G14">
        <f t="shared" si="1"/>
        <v>-90</v>
      </c>
      <c r="H14">
        <f t="shared" si="8"/>
        <v>93</v>
      </c>
      <c r="I14">
        <f t="shared" si="2"/>
        <v>-34.52000000000001</v>
      </c>
      <c r="J14">
        <f t="shared" si="9"/>
        <v>621.36000000000013</v>
      </c>
      <c r="K14">
        <f t="shared" si="10"/>
        <v>-15.916030500000005</v>
      </c>
      <c r="L14">
        <f t="shared" si="3"/>
        <v>286.48854900000009</v>
      </c>
      <c r="M14">
        <f t="shared" si="4"/>
        <v>25</v>
      </c>
      <c r="N14">
        <f t="shared" si="5"/>
        <v>450</v>
      </c>
      <c r="O14">
        <f t="shared" si="6"/>
        <v>8100</v>
      </c>
    </row>
    <row r="15" spans="1:18" x14ac:dyDescent="0.25">
      <c r="A15" s="3" t="s">
        <v>19</v>
      </c>
      <c r="B15">
        <v>20</v>
      </c>
      <c r="C15">
        <v>105</v>
      </c>
      <c r="D15">
        <f t="shared" si="7"/>
        <v>2100</v>
      </c>
      <c r="E15">
        <f t="shared" si="0"/>
        <v>-40</v>
      </c>
      <c r="F15">
        <v>-4</v>
      </c>
      <c r="G15">
        <f t="shared" si="1"/>
        <v>-80</v>
      </c>
      <c r="H15">
        <f t="shared" si="8"/>
        <v>113</v>
      </c>
      <c r="I15">
        <f t="shared" si="2"/>
        <v>-24.52000000000001</v>
      </c>
      <c r="J15">
        <f t="shared" si="9"/>
        <v>490.4000000000002</v>
      </c>
      <c r="K15">
        <f t="shared" si="10"/>
        <v>-5.9160305000000051</v>
      </c>
      <c r="L15">
        <f t="shared" si="3"/>
        <v>118.3206100000001</v>
      </c>
      <c r="M15">
        <f t="shared" si="4"/>
        <v>16</v>
      </c>
      <c r="N15">
        <f t="shared" si="5"/>
        <v>320</v>
      </c>
      <c r="O15">
        <f t="shared" si="6"/>
        <v>6400</v>
      </c>
    </row>
    <row r="16" spans="1:18" x14ac:dyDescent="0.25">
      <c r="A16" t="s">
        <v>71</v>
      </c>
      <c r="B16">
        <v>18</v>
      </c>
      <c r="C16">
        <v>115</v>
      </c>
      <c r="D16">
        <f t="shared" si="7"/>
        <v>2070</v>
      </c>
      <c r="E16">
        <f t="shared" si="0"/>
        <v>-30</v>
      </c>
      <c r="F16">
        <v>-3</v>
      </c>
      <c r="G16">
        <f t="shared" si="1"/>
        <v>-54</v>
      </c>
      <c r="H16">
        <f t="shared" si="8"/>
        <v>131</v>
      </c>
      <c r="I16">
        <f t="shared" si="2"/>
        <v>-14.52000000000001</v>
      </c>
      <c r="J16">
        <f t="shared" si="9"/>
        <v>261.36000000000018</v>
      </c>
      <c r="K16">
        <f t="shared" si="10"/>
        <v>4.0839694999999949</v>
      </c>
      <c r="L16">
        <f>(B16*K16)</f>
        <v>73.511450999999909</v>
      </c>
      <c r="M16">
        <f t="shared" si="4"/>
        <v>9</v>
      </c>
      <c r="N16">
        <f t="shared" si="5"/>
        <v>162</v>
      </c>
      <c r="O16">
        <f t="shared" si="6"/>
        <v>2916</v>
      </c>
    </row>
    <row r="17" spans="1:18" x14ac:dyDescent="0.25">
      <c r="A17" t="s">
        <v>20</v>
      </c>
      <c r="B17">
        <v>16</v>
      </c>
      <c r="C17">
        <v>125</v>
      </c>
      <c r="D17">
        <f t="shared" si="7"/>
        <v>2000</v>
      </c>
      <c r="E17">
        <f t="shared" si="0"/>
        <v>-20</v>
      </c>
      <c r="F17">
        <v>-2</v>
      </c>
      <c r="G17">
        <f t="shared" si="1"/>
        <v>-32</v>
      </c>
      <c r="H17">
        <f t="shared" si="8"/>
        <v>147</v>
      </c>
      <c r="I17">
        <f t="shared" si="2"/>
        <v>-4.5200000000000102</v>
      </c>
      <c r="J17">
        <f t="shared" si="9"/>
        <v>72.320000000000164</v>
      </c>
      <c r="K17">
        <f t="shared" si="10"/>
        <v>14.083969499999995</v>
      </c>
      <c r="L17">
        <f t="shared" ref="L17:L34" si="11">(B17*K17)</f>
        <v>225.34351199999992</v>
      </c>
      <c r="M17">
        <f t="shared" si="4"/>
        <v>4</v>
      </c>
      <c r="N17">
        <f t="shared" si="5"/>
        <v>64</v>
      </c>
      <c r="O17">
        <f t="shared" si="6"/>
        <v>1024</v>
      </c>
      <c r="Q17" t="s">
        <v>21</v>
      </c>
      <c r="R17" t="s">
        <v>22</v>
      </c>
    </row>
    <row r="18" spans="1:18" x14ac:dyDescent="0.25">
      <c r="A18" s="3" t="s">
        <v>23</v>
      </c>
      <c r="B18">
        <v>14</v>
      </c>
      <c r="C18">
        <v>135</v>
      </c>
      <c r="D18">
        <f t="shared" si="7"/>
        <v>1890</v>
      </c>
      <c r="E18">
        <f t="shared" si="0"/>
        <v>-10</v>
      </c>
      <c r="F18">
        <v>-1</v>
      </c>
      <c r="G18">
        <f t="shared" si="1"/>
        <v>-14</v>
      </c>
      <c r="H18">
        <f t="shared" si="8"/>
        <v>161</v>
      </c>
      <c r="I18">
        <f t="shared" si="2"/>
        <v>5.4799999999999898</v>
      </c>
      <c r="J18">
        <f t="shared" si="9"/>
        <v>-76.719999999999857</v>
      </c>
      <c r="K18">
        <f t="shared" si="10"/>
        <v>24.083969499999995</v>
      </c>
      <c r="L18">
        <f t="shared" si="11"/>
        <v>337.17557299999993</v>
      </c>
      <c r="M18">
        <f t="shared" si="4"/>
        <v>1</v>
      </c>
      <c r="N18">
        <f t="shared" si="5"/>
        <v>14</v>
      </c>
      <c r="O18">
        <f t="shared" si="6"/>
        <v>196</v>
      </c>
      <c r="R18" t="s">
        <v>24</v>
      </c>
    </row>
    <row r="19" spans="1:18" x14ac:dyDescent="0.25">
      <c r="A19" t="s">
        <v>25</v>
      </c>
      <c r="B19">
        <v>12</v>
      </c>
      <c r="C19">
        <v>145</v>
      </c>
      <c r="D19">
        <f t="shared" si="7"/>
        <v>1740</v>
      </c>
      <c r="E19">
        <f t="shared" si="0"/>
        <v>0</v>
      </c>
      <c r="F19">
        <v>0</v>
      </c>
      <c r="G19">
        <f t="shared" si="1"/>
        <v>0</v>
      </c>
      <c r="H19">
        <f t="shared" si="8"/>
        <v>173</v>
      </c>
      <c r="I19">
        <f t="shared" si="2"/>
        <v>15.47999999999999</v>
      </c>
      <c r="J19">
        <f t="shared" si="9"/>
        <v>-185.75999999999988</v>
      </c>
      <c r="K19">
        <f t="shared" si="10"/>
        <v>34.083969499999995</v>
      </c>
      <c r="L19">
        <f t="shared" si="11"/>
        <v>409.00763399999994</v>
      </c>
      <c r="M19">
        <f t="shared" si="4"/>
        <v>0</v>
      </c>
      <c r="N19">
        <f t="shared" si="5"/>
        <v>0</v>
      </c>
      <c r="O19">
        <f t="shared" si="6"/>
        <v>0</v>
      </c>
      <c r="Q19" s="4" t="s">
        <v>21</v>
      </c>
      <c r="R19" s="4">
        <f>(110+(125-113)*10/131)</f>
        <v>110.91603053435115</v>
      </c>
    </row>
    <row r="20" spans="1:18" x14ac:dyDescent="0.25">
      <c r="A20" s="3" t="s">
        <v>26</v>
      </c>
      <c r="B20">
        <v>10</v>
      </c>
      <c r="C20">
        <v>155</v>
      </c>
      <c r="D20">
        <f t="shared" si="7"/>
        <v>1550</v>
      </c>
      <c r="E20">
        <f t="shared" si="0"/>
        <v>10</v>
      </c>
      <c r="F20">
        <v>1</v>
      </c>
      <c r="G20">
        <f t="shared" si="1"/>
        <v>10</v>
      </c>
      <c r="H20">
        <f t="shared" si="8"/>
        <v>183</v>
      </c>
      <c r="I20">
        <f t="shared" si="2"/>
        <v>25.47999999999999</v>
      </c>
      <c r="J20">
        <f t="shared" si="9"/>
        <v>-254.7999999999999</v>
      </c>
      <c r="K20">
        <f t="shared" si="10"/>
        <v>44.083969499999995</v>
      </c>
      <c r="L20">
        <f t="shared" si="11"/>
        <v>440.83969499999995</v>
      </c>
      <c r="M20">
        <f t="shared" si="4"/>
        <v>1</v>
      </c>
      <c r="N20">
        <f t="shared" si="5"/>
        <v>10</v>
      </c>
      <c r="O20">
        <f t="shared" si="6"/>
        <v>100</v>
      </c>
    </row>
    <row r="21" spans="1:18" x14ac:dyDescent="0.25">
      <c r="A21" t="s">
        <v>72</v>
      </c>
      <c r="B21">
        <v>8</v>
      </c>
      <c r="C21">
        <v>165</v>
      </c>
      <c r="D21">
        <f t="shared" si="7"/>
        <v>1320</v>
      </c>
      <c r="E21">
        <f t="shared" si="0"/>
        <v>20</v>
      </c>
      <c r="F21">
        <v>2</v>
      </c>
      <c r="G21">
        <f t="shared" si="1"/>
        <v>16</v>
      </c>
      <c r="H21">
        <f t="shared" si="8"/>
        <v>191</v>
      </c>
      <c r="I21">
        <f t="shared" si="2"/>
        <v>35.47999999999999</v>
      </c>
      <c r="J21">
        <f t="shared" ref="J21:J34" si="12">(B21*I21)</f>
        <v>283.83999999999992</v>
      </c>
      <c r="K21">
        <f t="shared" si="10"/>
        <v>54.083969499999995</v>
      </c>
      <c r="L21">
        <f t="shared" si="11"/>
        <v>432.67175599999996</v>
      </c>
      <c r="M21">
        <f t="shared" si="4"/>
        <v>4</v>
      </c>
      <c r="N21">
        <f t="shared" si="5"/>
        <v>32</v>
      </c>
      <c r="O21">
        <f t="shared" si="6"/>
        <v>256</v>
      </c>
    </row>
    <row r="22" spans="1:18" x14ac:dyDescent="0.25">
      <c r="A22" s="3" t="s">
        <v>27</v>
      </c>
      <c r="B22">
        <v>6</v>
      </c>
      <c r="C22">
        <v>175</v>
      </c>
      <c r="D22">
        <f t="shared" si="7"/>
        <v>1050</v>
      </c>
      <c r="E22">
        <f t="shared" si="0"/>
        <v>30</v>
      </c>
      <c r="F22">
        <v>3</v>
      </c>
      <c r="G22">
        <f t="shared" si="1"/>
        <v>18</v>
      </c>
      <c r="H22">
        <f t="shared" si="8"/>
        <v>197</v>
      </c>
      <c r="I22">
        <f t="shared" si="2"/>
        <v>45.47999999999999</v>
      </c>
      <c r="J22">
        <f t="shared" si="12"/>
        <v>272.87999999999994</v>
      </c>
      <c r="K22">
        <f t="shared" si="10"/>
        <v>64.083969499999995</v>
      </c>
      <c r="L22">
        <f t="shared" si="11"/>
        <v>384.50381699999997</v>
      </c>
      <c r="M22">
        <f t="shared" si="4"/>
        <v>9</v>
      </c>
      <c r="N22">
        <f t="shared" si="5"/>
        <v>54</v>
      </c>
      <c r="O22">
        <f t="shared" si="6"/>
        <v>324</v>
      </c>
      <c r="Q22" t="s">
        <v>28</v>
      </c>
      <c r="R22" t="s">
        <v>29</v>
      </c>
    </row>
    <row r="23" spans="1:18" x14ac:dyDescent="0.25">
      <c r="A23" t="s">
        <v>30</v>
      </c>
      <c r="B23">
        <v>4</v>
      </c>
      <c r="C23">
        <v>185</v>
      </c>
      <c r="D23">
        <f t="shared" si="7"/>
        <v>740</v>
      </c>
      <c r="E23">
        <f t="shared" si="0"/>
        <v>40</v>
      </c>
      <c r="F23">
        <v>4</v>
      </c>
      <c r="G23">
        <f t="shared" si="1"/>
        <v>16</v>
      </c>
      <c r="H23">
        <f t="shared" si="8"/>
        <v>201</v>
      </c>
      <c r="I23">
        <f t="shared" si="2"/>
        <v>55.47999999999999</v>
      </c>
      <c r="J23">
        <f t="shared" si="12"/>
        <v>221.91999999999996</v>
      </c>
      <c r="K23">
        <f t="shared" si="10"/>
        <v>74.083969499999995</v>
      </c>
      <c r="L23">
        <f t="shared" si="11"/>
        <v>296.33587799999998</v>
      </c>
      <c r="M23">
        <f t="shared" si="4"/>
        <v>16</v>
      </c>
      <c r="N23">
        <f t="shared" si="5"/>
        <v>64</v>
      </c>
      <c r="O23">
        <f t="shared" si="6"/>
        <v>256</v>
      </c>
      <c r="R23" t="s">
        <v>31</v>
      </c>
    </row>
    <row r="24" spans="1:18" x14ac:dyDescent="0.25">
      <c r="A24" s="3" t="s">
        <v>32</v>
      </c>
      <c r="B24">
        <v>2</v>
      </c>
      <c r="C24">
        <v>195</v>
      </c>
      <c r="D24">
        <f t="shared" si="7"/>
        <v>390</v>
      </c>
      <c r="E24">
        <f t="shared" si="0"/>
        <v>50</v>
      </c>
      <c r="F24">
        <v>5</v>
      </c>
      <c r="G24">
        <f t="shared" si="1"/>
        <v>10</v>
      </c>
      <c r="H24">
        <f>SUM(H23,B24)</f>
        <v>203</v>
      </c>
      <c r="I24">
        <f t="shared" si="2"/>
        <v>65.47999999999999</v>
      </c>
      <c r="J24">
        <f t="shared" si="12"/>
        <v>130.95999999999998</v>
      </c>
      <c r="K24">
        <f t="shared" si="10"/>
        <v>84.083969499999995</v>
      </c>
      <c r="L24">
        <f t="shared" si="11"/>
        <v>168.16793899999999</v>
      </c>
      <c r="M24">
        <f t="shared" si="4"/>
        <v>25</v>
      </c>
      <c r="N24">
        <f t="shared" si="5"/>
        <v>50</v>
      </c>
      <c r="O24">
        <f t="shared" si="6"/>
        <v>100</v>
      </c>
      <c r="Q24" s="4" t="s">
        <v>28</v>
      </c>
      <c r="R24" s="4">
        <f>(80+(62.5-59)*10/75)</f>
        <v>80.466666666666669</v>
      </c>
    </row>
    <row r="25" spans="1:18" x14ac:dyDescent="0.25">
      <c r="A25" s="3" t="s">
        <v>33</v>
      </c>
      <c r="B25">
        <v>4</v>
      </c>
      <c r="C25">
        <v>205</v>
      </c>
      <c r="D25">
        <f t="shared" si="7"/>
        <v>820</v>
      </c>
      <c r="E25">
        <f t="shared" si="0"/>
        <v>60</v>
      </c>
      <c r="F25">
        <v>6</v>
      </c>
      <c r="G25">
        <f t="shared" si="1"/>
        <v>24</v>
      </c>
      <c r="H25">
        <f t="shared" si="8"/>
        <v>207</v>
      </c>
      <c r="I25">
        <f t="shared" si="2"/>
        <v>75.47999999999999</v>
      </c>
      <c r="J25">
        <f t="shared" si="12"/>
        <v>301.91999999999996</v>
      </c>
      <c r="K25">
        <f t="shared" si="10"/>
        <v>94.083969499999995</v>
      </c>
      <c r="L25">
        <f t="shared" si="11"/>
        <v>376.33587799999998</v>
      </c>
      <c r="M25">
        <f t="shared" si="4"/>
        <v>36</v>
      </c>
      <c r="N25">
        <f t="shared" si="5"/>
        <v>144</v>
      </c>
      <c r="O25">
        <f t="shared" si="6"/>
        <v>576</v>
      </c>
    </row>
    <row r="26" spans="1:18" x14ac:dyDescent="0.25">
      <c r="A26" s="3" t="s">
        <v>34</v>
      </c>
      <c r="B26">
        <v>8</v>
      </c>
      <c r="C26">
        <v>215</v>
      </c>
      <c r="D26">
        <f t="shared" si="7"/>
        <v>1720</v>
      </c>
      <c r="E26">
        <f t="shared" si="0"/>
        <v>70</v>
      </c>
      <c r="F26">
        <v>7</v>
      </c>
      <c r="G26">
        <f t="shared" si="1"/>
        <v>56</v>
      </c>
      <c r="H26">
        <f t="shared" si="8"/>
        <v>215</v>
      </c>
      <c r="I26">
        <f t="shared" si="2"/>
        <v>85.47999999999999</v>
      </c>
      <c r="J26">
        <f t="shared" si="12"/>
        <v>683.83999999999992</v>
      </c>
      <c r="K26">
        <f t="shared" si="10"/>
        <v>104.08396949999999</v>
      </c>
      <c r="L26">
        <f t="shared" si="11"/>
        <v>832.67175599999996</v>
      </c>
      <c r="M26">
        <f t="shared" si="4"/>
        <v>49</v>
      </c>
      <c r="N26">
        <f t="shared" si="5"/>
        <v>392</v>
      </c>
      <c r="O26">
        <f t="shared" si="6"/>
        <v>3136</v>
      </c>
    </row>
    <row r="27" spans="1:18" x14ac:dyDescent="0.25">
      <c r="A27" s="3" t="s">
        <v>35</v>
      </c>
      <c r="B27">
        <v>7</v>
      </c>
      <c r="C27">
        <v>225</v>
      </c>
      <c r="D27">
        <f t="shared" si="7"/>
        <v>1575</v>
      </c>
      <c r="E27">
        <f t="shared" si="0"/>
        <v>80</v>
      </c>
      <c r="F27">
        <v>8</v>
      </c>
      <c r="G27">
        <f t="shared" si="1"/>
        <v>56</v>
      </c>
      <c r="H27">
        <f t="shared" si="8"/>
        <v>222</v>
      </c>
      <c r="I27">
        <f t="shared" si="2"/>
        <v>95.47999999999999</v>
      </c>
      <c r="J27">
        <f t="shared" si="12"/>
        <v>668.3599999999999</v>
      </c>
      <c r="K27">
        <f t="shared" si="10"/>
        <v>114.08396949999999</v>
      </c>
      <c r="L27">
        <f t="shared" si="11"/>
        <v>798.58778649999999</v>
      </c>
      <c r="M27">
        <f t="shared" si="4"/>
        <v>64</v>
      </c>
      <c r="N27">
        <f t="shared" si="5"/>
        <v>448</v>
      </c>
      <c r="O27">
        <f t="shared" si="6"/>
        <v>3136</v>
      </c>
      <c r="Q27" t="s">
        <v>36</v>
      </c>
      <c r="R27" t="s">
        <v>37</v>
      </c>
    </row>
    <row r="28" spans="1:18" x14ac:dyDescent="0.25">
      <c r="A28" s="3" t="s">
        <v>38</v>
      </c>
      <c r="B28">
        <v>5</v>
      </c>
      <c r="C28">
        <v>235</v>
      </c>
      <c r="D28">
        <f t="shared" si="7"/>
        <v>1175</v>
      </c>
      <c r="E28">
        <f t="shared" si="0"/>
        <v>90</v>
      </c>
      <c r="F28">
        <v>9</v>
      </c>
      <c r="G28">
        <f t="shared" si="1"/>
        <v>45</v>
      </c>
      <c r="H28">
        <f t="shared" si="8"/>
        <v>227</v>
      </c>
      <c r="I28">
        <f t="shared" si="2"/>
        <v>105.47999999999999</v>
      </c>
      <c r="J28">
        <f t="shared" si="12"/>
        <v>527.4</v>
      </c>
      <c r="K28">
        <f t="shared" si="10"/>
        <v>124.08396949999999</v>
      </c>
      <c r="L28">
        <f t="shared" si="11"/>
        <v>620.41984749999995</v>
      </c>
      <c r="M28">
        <f t="shared" si="4"/>
        <v>81</v>
      </c>
      <c r="N28">
        <f t="shared" si="5"/>
        <v>405</v>
      </c>
      <c r="O28">
        <f t="shared" si="6"/>
        <v>2025</v>
      </c>
      <c r="R28" t="s">
        <v>39</v>
      </c>
    </row>
    <row r="29" spans="1:18" x14ac:dyDescent="0.25">
      <c r="A29" s="3" t="s">
        <v>40</v>
      </c>
      <c r="B29">
        <v>8</v>
      </c>
      <c r="C29">
        <v>245</v>
      </c>
      <c r="D29">
        <f t="shared" si="7"/>
        <v>1960</v>
      </c>
      <c r="E29">
        <f t="shared" si="0"/>
        <v>100</v>
      </c>
      <c r="F29">
        <v>10</v>
      </c>
      <c r="G29">
        <f t="shared" si="1"/>
        <v>80</v>
      </c>
      <c r="H29">
        <f t="shared" si="8"/>
        <v>235</v>
      </c>
      <c r="I29">
        <f t="shared" si="2"/>
        <v>115.47999999999999</v>
      </c>
      <c r="J29">
        <f t="shared" si="12"/>
        <v>923.83999999999992</v>
      </c>
      <c r="K29">
        <f t="shared" si="10"/>
        <v>134.08396949999999</v>
      </c>
      <c r="L29">
        <f t="shared" si="11"/>
        <v>1072.671756</v>
      </c>
      <c r="M29">
        <f t="shared" si="4"/>
        <v>100</v>
      </c>
      <c r="N29">
        <f t="shared" si="5"/>
        <v>800</v>
      </c>
      <c r="O29">
        <f t="shared" si="6"/>
        <v>6400</v>
      </c>
      <c r="Q29" s="4" t="s">
        <v>36</v>
      </c>
      <c r="R29" s="4">
        <f>(160+(187.5-183)*10/191)</f>
        <v>160.23560209424085</v>
      </c>
    </row>
    <row r="30" spans="1:18" x14ac:dyDescent="0.25">
      <c r="A30" s="3" t="s">
        <v>41</v>
      </c>
      <c r="B30">
        <v>2</v>
      </c>
      <c r="C30">
        <v>255</v>
      </c>
      <c r="D30">
        <f t="shared" si="7"/>
        <v>510</v>
      </c>
      <c r="E30">
        <f t="shared" si="0"/>
        <v>110</v>
      </c>
      <c r="F30">
        <v>11</v>
      </c>
      <c r="G30">
        <f t="shared" si="1"/>
        <v>22</v>
      </c>
      <c r="H30">
        <f t="shared" si="8"/>
        <v>237</v>
      </c>
      <c r="I30">
        <f t="shared" si="2"/>
        <v>125.47999999999999</v>
      </c>
      <c r="J30">
        <f t="shared" si="12"/>
        <v>250.95999999999998</v>
      </c>
      <c r="K30">
        <f t="shared" si="10"/>
        <v>144.08396949999999</v>
      </c>
      <c r="L30">
        <f t="shared" si="11"/>
        <v>288.16793899999999</v>
      </c>
      <c r="M30">
        <f t="shared" si="4"/>
        <v>121</v>
      </c>
      <c r="N30">
        <f t="shared" si="5"/>
        <v>242</v>
      </c>
      <c r="O30">
        <f t="shared" si="6"/>
        <v>484</v>
      </c>
    </row>
    <row r="31" spans="1:18" x14ac:dyDescent="0.25">
      <c r="A31" s="3" t="s">
        <v>42</v>
      </c>
      <c r="B31">
        <v>3</v>
      </c>
      <c r="C31">
        <v>265</v>
      </c>
      <c r="D31">
        <f t="shared" si="7"/>
        <v>795</v>
      </c>
      <c r="E31">
        <f t="shared" si="0"/>
        <v>120</v>
      </c>
      <c r="F31">
        <v>12</v>
      </c>
      <c r="G31">
        <f t="shared" si="1"/>
        <v>36</v>
      </c>
      <c r="H31">
        <f t="shared" si="8"/>
        <v>240</v>
      </c>
      <c r="I31">
        <f t="shared" si="2"/>
        <v>135.47999999999999</v>
      </c>
      <c r="J31">
        <f t="shared" si="12"/>
        <v>406.43999999999994</v>
      </c>
      <c r="K31">
        <f t="shared" si="10"/>
        <v>154.08396949999999</v>
      </c>
      <c r="L31">
        <f t="shared" si="11"/>
        <v>462.25190850000001</v>
      </c>
      <c r="M31">
        <f t="shared" si="4"/>
        <v>144</v>
      </c>
      <c r="N31">
        <f t="shared" si="5"/>
        <v>432</v>
      </c>
      <c r="O31">
        <f t="shared" si="6"/>
        <v>1296</v>
      </c>
    </row>
    <row r="32" spans="1:18" x14ac:dyDescent="0.25">
      <c r="A32" s="3" t="s">
        <v>43</v>
      </c>
      <c r="B32">
        <v>5</v>
      </c>
      <c r="C32">
        <v>275</v>
      </c>
      <c r="D32">
        <f t="shared" si="7"/>
        <v>1375</v>
      </c>
      <c r="E32">
        <f t="shared" si="0"/>
        <v>130</v>
      </c>
      <c r="F32">
        <v>13</v>
      </c>
      <c r="G32">
        <f t="shared" si="1"/>
        <v>65</v>
      </c>
      <c r="H32">
        <f t="shared" si="8"/>
        <v>245</v>
      </c>
      <c r="I32">
        <f t="shared" si="2"/>
        <v>145.47999999999999</v>
      </c>
      <c r="J32">
        <f t="shared" si="12"/>
        <v>727.4</v>
      </c>
      <c r="K32">
        <f t="shared" si="10"/>
        <v>164.08396949999999</v>
      </c>
      <c r="L32">
        <f t="shared" si="11"/>
        <v>820.41984749999995</v>
      </c>
      <c r="M32">
        <f t="shared" si="4"/>
        <v>169</v>
      </c>
      <c r="N32">
        <f t="shared" si="5"/>
        <v>845</v>
      </c>
      <c r="O32">
        <f t="shared" si="6"/>
        <v>4225</v>
      </c>
    </row>
    <row r="33" spans="1:15" x14ac:dyDescent="0.25">
      <c r="A33" s="3" t="s">
        <v>44</v>
      </c>
      <c r="B33">
        <v>4</v>
      </c>
      <c r="C33">
        <v>285</v>
      </c>
      <c r="D33">
        <f t="shared" si="7"/>
        <v>1140</v>
      </c>
      <c r="E33">
        <f t="shared" si="0"/>
        <v>140</v>
      </c>
      <c r="F33">
        <v>14</v>
      </c>
      <c r="G33">
        <f t="shared" si="1"/>
        <v>56</v>
      </c>
      <c r="H33">
        <f t="shared" si="8"/>
        <v>249</v>
      </c>
      <c r="I33">
        <f t="shared" si="2"/>
        <v>155.47999999999999</v>
      </c>
      <c r="J33">
        <f t="shared" si="12"/>
        <v>621.91999999999996</v>
      </c>
      <c r="K33">
        <f t="shared" si="10"/>
        <v>174.08396949999999</v>
      </c>
      <c r="L33">
        <f t="shared" si="11"/>
        <v>696.33587799999998</v>
      </c>
      <c r="M33">
        <f t="shared" si="4"/>
        <v>196</v>
      </c>
      <c r="N33">
        <f t="shared" si="5"/>
        <v>784</v>
      </c>
      <c r="O33">
        <f t="shared" si="6"/>
        <v>3136</v>
      </c>
    </row>
    <row r="34" spans="1:15" x14ac:dyDescent="0.25">
      <c r="A34" s="3" t="s">
        <v>45</v>
      </c>
      <c r="B34">
        <v>1</v>
      </c>
      <c r="C34">
        <v>295</v>
      </c>
      <c r="D34">
        <f t="shared" si="7"/>
        <v>295</v>
      </c>
      <c r="E34">
        <f t="shared" si="0"/>
        <v>150</v>
      </c>
      <c r="F34">
        <v>15</v>
      </c>
      <c r="G34">
        <f t="shared" si="1"/>
        <v>15</v>
      </c>
      <c r="H34">
        <f t="shared" si="8"/>
        <v>250</v>
      </c>
      <c r="I34">
        <f t="shared" si="2"/>
        <v>165.48</v>
      </c>
      <c r="J34">
        <f t="shared" si="12"/>
        <v>165.48</v>
      </c>
      <c r="K34">
        <f t="shared" si="10"/>
        <v>184.08396949999999</v>
      </c>
      <c r="L34">
        <f t="shared" si="11"/>
        <v>184.08396949999999</v>
      </c>
      <c r="M34">
        <f t="shared" si="4"/>
        <v>225</v>
      </c>
      <c r="N34">
        <f t="shared" si="5"/>
        <v>225</v>
      </c>
      <c r="O34">
        <f t="shared" si="6"/>
        <v>225</v>
      </c>
    </row>
    <row r="35" spans="1:15" x14ac:dyDescent="0.25">
      <c r="A35" s="5" t="s">
        <v>46</v>
      </c>
      <c r="B35" s="4">
        <f>SUM(B5:B34)</f>
        <v>250</v>
      </c>
      <c r="C35" s="4"/>
      <c r="D35" s="4">
        <f>SUM(D5:D34)</f>
        <v>32380</v>
      </c>
      <c r="E35" s="4"/>
      <c r="F35" s="4"/>
      <c r="G35" s="4">
        <f>SUM(G5:G34)</f>
        <v>-387</v>
      </c>
      <c r="H35" s="4"/>
      <c r="I35" s="4"/>
      <c r="J35" s="4">
        <f>SUM(J5:J34)</f>
        <v>12374.320000000002</v>
      </c>
      <c r="K35" s="4"/>
      <c r="L35" s="4">
        <f>SUM(L5:L34)</f>
        <v>13188.015268171754</v>
      </c>
      <c r="M35" s="4"/>
      <c r="N35" s="4">
        <f>SUM(N5:N34)</f>
        <v>11805</v>
      </c>
      <c r="O35" s="4">
        <f>SUM(O5:O34)</f>
        <v>95947</v>
      </c>
    </row>
    <row r="36" spans="1:15" x14ac:dyDescent="0.25">
      <c r="A36" s="3"/>
    </row>
    <row r="37" spans="1:15" x14ac:dyDescent="0.25">
      <c r="A37" s="3"/>
    </row>
    <row r="38" spans="1:15" ht="14.25" customHeight="1" x14ac:dyDescent="0.25">
      <c r="A38" s="7" t="s">
        <v>48</v>
      </c>
      <c r="B38" s="8" t="s">
        <v>56</v>
      </c>
      <c r="C38" s="8" t="s">
        <v>58</v>
      </c>
      <c r="D38" s="8">
        <v>300</v>
      </c>
    </row>
    <row r="39" spans="1:15" x14ac:dyDescent="0.25">
      <c r="A39" s="9"/>
      <c r="B39" s="10"/>
      <c r="C39" s="10"/>
      <c r="D39" s="10"/>
    </row>
    <row r="40" spans="1:15" x14ac:dyDescent="0.25">
      <c r="A40" s="11" t="s">
        <v>49</v>
      </c>
      <c r="B40" s="8" t="s">
        <v>56</v>
      </c>
      <c r="C40" s="8" t="s">
        <v>57</v>
      </c>
      <c r="D40" s="8">
        <f>(300/300)</f>
        <v>1</v>
      </c>
    </row>
    <row r="41" spans="1:15" x14ac:dyDescent="0.25">
      <c r="A41" s="9"/>
      <c r="B41" s="10"/>
      <c r="C41" s="10"/>
      <c r="D41" s="10"/>
    </row>
    <row r="42" spans="1:15" x14ac:dyDescent="0.25">
      <c r="A42" s="7" t="s">
        <v>48</v>
      </c>
      <c r="B42" s="8" t="s">
        <v>47</v>
      </c>
      <c r="C42" s="8" t="s">
        <v>50</v>
      </c>
      <c r="D42" s="8">
        <f>(R29-R24)</f>
        <v>79.768935427574178</v>
      </c>
    </row>
    <row r="43" spans="1:15" x14ac:dyDescent="0.25">
      <c r="A43" s="9"/>
      <c r="B43" s="10"/>
      <c r="C43" s="10"/>
      <c r="D43" s="10"/>
    </row>
    <row r="44" spans="1:15" x14ac:dyDescent="0.25">
      <c r="A44" s="11" t="s">
        <v>49</v>
      </c>
      <c r="B44" s="12" t="s">
        <v>47</v>
      </c>
      <c r="C44" s="12" t="s">
        <v>51</v>
      </c>
      <c r="D44" s="12">
        <f>((R29-R24)/(R29+R24))</f>
        <v>0.33140084569294037</v>
      </c>
    </row>
    <row r="45" spans="1:15" x14ac:dyDescent="0.25">
      <c r="A45" s="9"/>
      <c r="B45" s="10"/>
      <c r="C45" s="10"/>
      <c r="D45" s="10"/>
    </row>
    <row r="46" spans="1:15" x14ac:dyDescent="0.25">
      <c r="A46" s="7" t="s">
        <v>48</v>
      </c>
      <c r="B46" s="8" t="s">
        <v>52</v>
      </c>
      <c r="C46" s="8" t="s">
        <v>73</v>
      </c>
      <c r="D46" s="8">
        <f>(J35/250)</f>
        <v>49.497280000000003</v>
      </c>
    </row>
    <row r="47" spans="1:15" x14ac:dyDescent="0.25">
      <c r="A47" s="9"/>
      <c r="B47" s="10"/>
      <c r="C47" s="10"/>
      <c r="D47" s="10"/>
    </row>
    <row r="48" spans="1:15" x14ac:dyDescent="0.25">
      <c r="A48" s="11" t="s">
        <v>49</v>
      </c>
      <c r="B48" s="8" t="s">
        <v>52</v>
      </c>
      <c r="C48" s="8" t="s">
        <v>74</v>
      </c>
      <c r="D48" s="8">
        <f>(D46/129.52)</f>
        <v>0.38215935762816555</v>
      </c>
    </row>
    <row r="49" spans="1:4" x14ac:dyDescent="0.25">
      <c r="A49" s="10"/>
      <c r="B49" s="10"/>
      <c r="C49" s="10"/>
      <c r="D49" s="10"/>
    </row>
    <row r="50" spans="1:4" x14ac:dyDescent="0.25">
      <c r="A50" s="7" t="s">
        <v>48</v>
      </c>
      <c r="B50" s="8" t="s">
        <v>55</v>
      </c>
      <c r="C50" s="8" t="s">
        <v>75</v>
      </c>
      <c r="D50" s="8">
        <f>(L35/250)</f>
        <v>52.752061072687013</v>
      </c>
    </row>
    <row r="51" spans="1:4" x14ac:dyDescent="0.25">
      <c r="A51" s="9"/>
      <c r="B51" s="10"/>
      <c r="C51" s="10"/>
      <c r="D51" s="10"/>
    </row>
    <row r="52" spans="1:4" x14ac:dyDescent="0.25">
      <c r="A52" s="11" t="s">
        <v>49</v>
      </c>
      <c r="B52" s="8" t="s">
        <v>55</v>
      </c>
      <c r="C52" s="8" t="s">
        <v>76</v>
      </c>
      <c r="D52" s="8">
        <f>(D50/R19)</f>
        <v>0.47560357883840321</v>
      </c>
    </row>
    <row r="53" spans="1:4" x14ac:dyDescent="0.25">
      <c r="A53" s="10"/>
      <c r="B53" s="10"/>
      <c r="C53" s="10"/>
      <c r="D53" s="10"/>
    </row>
    <row r="54" spans="1:4" x14ac:dyDescent="0.25">
      <c r="A54" s="13" t="s">
        <v>48</v>
      </c>
      <c r="B54" s="8" t="s">
        <v>59</v>
      </c>
      <c r="C54" s="14" t="s">
        <v>64</v>
      </c>
      <c r="D54" s="8">
        <f>SQRT((11805/250 -95947/62500))</f>
        <v>6.7590567389244489</v>
      </c>
    </row>
    <row r="55" spans="1:4" x14ac:dyDescent="0.25">
      <c r="A55" s="10"/>
      <c r="B55" s="10"/>
      <c r="C55" s="10"/>
      <c r="D55" s="10"/>
    </row>
    <row r="56" spans="1:4" x14ac:dyDescent="0.25">
      <c r="A56" s="15" t="s">
        <v>49</v>
      </c>
      <c r="B56" s="8" t="s">
        <v>65</v>
      </c>
      <c r="C56" s="14" t="s">
        <v>66</v>
      </c>
      <c r="D56" s="8">
        <f>(D54*100/R13)</f>
        <v>5.2185428805778624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2016-11-10T04:13:51Z</dcterms:modified>
</cp:coreProperties>
</file>