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conn msba\studies\BDM\homework\team work\"/>
    </mc:Choice>
  </mc:AlternateContent>
  <bookViews>
    <workbookView xWindow="0" yWindow="0" windowWidth="20490" windowHeight="7760" firstSheet="4" activeTab="5"/>
  </bookViews>
  <sheets>
    <sheet name="ZeroAssetAge" sheetId="1" r:id="rId1"/>
    <sheet name="Tornado Chart" sheetId="2" r:id="rId2"/>
    <sheet name="Goal Seek" sheetId="3" r:id="rId3"/>
    <sheet name="3D Chart" sheetId="4" r:id="rId4"/>
    <sheet name="ZeroAssetAge Vs Retirement Age" sheetId="6" r:id="rId5"/>
    <sheet name="ZeroAssetAge Vs Post Ret.Age" sheetId="8" r:id="rId6"/>
  </sheets>
  <definedNames>
    <definedName name="Annual_Expense">ZeroAssetAge!$C$20</definedName>
    <definedName name="Bob_contribution">ZeroAssetAge!$C$8</definedName>
    <definedName name="Current_Age">ZeroAssetAge!$C$11</definedName>
    <definedName name="Current_Income">ZeroAssetAge!$C$6</definedName>
    <definedName name="Employer_Contribution">ZeroAssetAge!$C$12</definedName>
    <definedName name="First_Year_Retirement_Expense_Percentage">ZeroAssetAge!$C$21</definedName>
    <definedName name="Inflation_Rate">ZeroAssetAge!$C$19</definedName>
    <definedName name="Initial_annual_income">ZeroAssetAge!$C$30</definedName>
    <definedName name="Post_retirement_age">ZeroAssetAge!$O$30</definedName>
    <definedName name="Post_Retirement_Investment_Return">ZeroAssetAge!$C$15</definedName>
    <definedName name="Post_retirement_tax">ZeroAssetAge!$C$25</definedName>
    <definedName name="Pre_Retirement_Investment_Return">ZeroAssetAge!$C$14</definedName>
    <definedName name="Pre_retirement_tax">ZeroAssetAge!$C$24</definedName>
    <definedName name="Pre_retirment_savings">ZeroAssetAge!$C$9</definedName>
    <definedName name="Research_Support">ZeroAssetAge!$C$7</definedName>
    <definedName name="Retirement_Base_age">ZeroAssetAge!$C$5</definedName>
    <definedName name="Retirement_Fund_By_Employer">ZeroAssetAge!$C$10</definedName>
    <definedName name="Salary_Increment">ZeroAssetAge!$C$16</definedName>
    <definedName name="solver_typ" localSheetId="0" hidden="1">2</definedName>
    <definedName name="solver_ver" localSheetId="0" hidden="1">16</definedName>
    <definedName name="Zero_Asset_Age">ZeroAssetAge!$F$5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M31" i="1"/>
  <c r="L31" i="1"/>
  <c r="C31" i="1"/>
  <c r="D31" i="1" s="1"/>
  <c r="B31" i="1"/>
  <c r="N30" i="1"/>
  <c r="M30" i="1"/>
  <c r="L30" i="1"/>
  <c r="J30" i="1"/>
  <c r="H30" i="1"/>
  <c r="D30" i="1"/>
  <c r="B33" i="1" l="1"/>
  <c r="M32" i="1"/>
  <c r="L32" i="1"/>
  <c r="C32" i="1"/>
  <c r="H31" i="1"/>
  <c r="E31" i="1" s="1"/>
  <c r="F31" i="1" s="1"/>
  <c r="E30" i="1"/>
  <c r="F30" i="1" s="1"/>
  <c r="O30" i="1"/>
  <c r="P30" i="1" s="1"/>
  <c r="K30" i="1"/>
  <c r="G30" i="1" l="1"/>
  <c r="I30" i="1"/>
  <c r="D32" i="1"/>
  <c r="J31" i="1"/>
  <c r="K31" i="1" s="1"/>
  <c r="G31" i="1"/>
  <c r="I31" i="1"/>
  <c r="H32" i="1"/>
  <c r="H33" i="1" s="1"/>
  <c r="B34" i="1"/>
  <c r="M33" i="1"/>
  <c r="L33" i="1"/>
  <c r="C33" i="1"/>
  <c r="E33" i="1" l="1"/>
  <c r="F33" i="1" s="1"/>
  <c r="E32" i="1"/>
  <c r="F32" i="1" s="1"/>
  <c r="J32" i="1"/>
  <c r="N31" i="1"/>
  <c r="O31" i="1" s="1"/>
  <c r="P31" i="1" s="1"/>
  <c r="D33" i="1"/>
  <c r="C34" i="1"/>
  <c r="D34" i="1" s="1"/>
  <c r="B35" i="1"/>
  <c r="M34" i="1"/>
  <c r="H34" i="1"/>
  <c r="L34" i="1"/>
  <c r="E34" i="1" l="1"/>
  <c r="L35" i="1"/>
  <c r="H35" i="1"/>
  <c r="C35" i="1"/>
  <c r="B36" i="1"/>
  <c r="M35" i="1"/>
  <c r="F34" i="1"/>
  <c r="K32" i="1"/>
  <c r="G32" i="1"/>
  <c r="I32" i="1" s="1"/>
  <c r="G33" i="1"/>
  <c r="I33" i="1" s="1"/>
  <c r="B37" i="1" l="1"/>
  <c r="M36" i="1"/>
  <c r="L36" i="1"/>
  <c r="H36" i="1"/>
  <c r="C36" i="1"/>
  <c r="D35" i="1"/>
  <c r="J33" i="1"/>
  <c r="K33" i="1" s="1"/>
  <c r="N32" i="1"/>
  <c r="O32" i="1" s="1"/>
  <c r="P32" i="1" s="1"/>
  <c r="E35" i="1"/>
  <c r="F35" i="1" s="1"/>
  <c r="G34" i="1"/>
  <c r="I34" i="1"/>
  <c r="G35" i="1" l="1"/>
  <c r="I35" i="1" s="1"/>
  <c r="B38" i="1"/>
  <c r="M37" i="1"/>
  <c r="L37" i="1"/>
  <c r="H37" i="1"/>
  <c r="C37" i="1"/>
  <c r="J34" i="1"/>
  <c r="K34" i="1" s="1"/>
  <c r="E36" i="1"/>
  <c r="F36" i="1" s="1"/>
  <c r="N33" i="1"/>
  <c r="O33" i="1" s="1"/>
  <c r="P33" i="1" s="1"/>
  <c r="D36" i="1"/>
  <c r="N34" i="1" l="1"/>
  <c r="O34" i="1" s="1"/>
  <c r="P34" i="1" s="1"/>
  <c r="G36" i="1"/>
  <c r="I36" i="1" s="1"/>
  <c r="J35" i="1"/>
  <c r="K35" i="1" s="1"/>
  <c r="N35" i="1" s="1"/>
  <c r="O35" i="1" s="1"/>
  <c r="P35" i="1" s="1"/>
  <c r="E37" i="1"/>
  <c r="F37" i="1" s="1"/>
  <c r="C38" i="1"/>
  <c r="D38" i="1" s="1"/>
  <c r="B39" i="1"/>
  <c r="M38" i="1"/>
  <c r="L38" i="1"/>
  <c r="H38" i="1"/>
  <c r="D37" i="1"/>
  <c r="E38" i="1" l="1"/>
  <c r="F38" i="1" s="1"/>
  <c r="G37" i="1"/>
  <c r="I37" i="1" s="1"/>
  <c r="J36" i="1"/>
  <c r="K36" i="1" s="1"/>
  <c r="N36" i="1" s="1"/>
  <c r="O36" i="1" s="1"/>
  <c r="P36" i="1" s="1"/>
  <c r="L39" i="1"/>
  <c r="H39" i="1"/>
  <c r="C39" i="1"/>
  <c r="D39" i="1" s="1"/>
  <c r="M39" i="1"/>
  <c r="B40" i="1"/>
  <c r="E39" i="1" l="1"/>
  <c r="G38" i="1"/>
  <c r="I38" i="1" s="1"/>
  <c r="B41" i="1"/>
  <c r="M40" i="1"/>
  <c r="L40" i="1"/>
  <c r="H40" i="1"/>
  <c r="C40" i="1"/>
  <c r="D40" i="1" s="1"/>
  <c r="F39" i="1"/>
  <c r="J37" i="1"/>
  <c r="K37" i="1" s="1"/>
  <c r="N37" i="1" s="1"/>
  <c r="O37" i="1" s="1"/>
  <c r="P37" i="1" s="1"/>
  <c r="G39" i="1" l="1"/>
  <c r="I39" i="1"/>
  <c r="B42" i="1"/>
  <c r="M41" i="1"/>
  <c r="L41" i="1"/>
  <c r="H41" i="1"/>
  <c r="C41" i="1"/>
  <c r="J38" i="1"/>
  <c r="K38" i="1" s="1"/>
  <c r="E40" i="1"/>
  <c r="F40" i="1" s="1"/>
  <c r="G40" i="1" l="1"/>
  <c r="I40" i="1" s="1"/>
  <c r="J39" i="1"/>
  <c r="K39" i="1" s="1"/>
  <c r="C42" i="1"/>
  <c r="B43" i="1"/>
  <c r="M42" i="1"/>
  <c r="L42" i="1"/>
  <c r="H42" i="1"/>
  <c r="E42" i="1" s="1"/>
  <c r="D42" i="1"/>
  <c r="N38" i="1"/>
  <c r="O38" i="1" s="1"/>
  <c r="P38" i="1" s="1"/>
  <c r="E41" i="1"/>
  <c r="F41" i="1" s="1"/>
  <c r="D41" i="1"/>
  <c r="N39" i="1" l="1"/>
  <c r="O39" i="1" s="1"/>
  <c r="P39" i="1" s="1"/>
  <c r="G41" i="1"/>
  <c r="I41" i="1" s="1"/>
  <c r="L43" i="1"/>
  <c r="H43" i="1"/>
  <c r="C43" i="1"/>
  <c r="B44" i="1"/>
  <c r="M43" i="1"/>
  <c r="J40" i="1"/>
  <c r="K40" i="1" s="1"/>
  <c r="N40" i="1" s="1"/>
  <c r="O40" i="1" s="1"/>
  <c r="P40" i="1" s="1"/>
  <c r="F42" i="1"/>
  <c r="B45" i="1" l="1"/>
  <c r="M44" i="1"/>
  <c r="L44" i="1"/>
  <c r="H44" i="1"/>
  <c r="C44" i="1"/>
  <c r="J41" i="1"/>
  <c r="K41" i="1" s="1"/>
  <c r="G42" i="1"/>
  <c r="I42" i="1" s="1"/>
  <c r="E43" i="1"/>
  <c r="F43" i="1" s="1"/>
  <c r="D43" i="1"/>
  <c r="G43" i="1" l="1"/>
  <c r="I43" i="1" s="1"/>
  <c r="J42" i="1"/>
  <c r="K42" i="1" s="1"/>
  <c r="E44" i="1"/>
  <c r="F44" i="1" s="1"/>
  <c r="N41" i="1"/>
  <c r="O41" i="1" s="1"/>
  <c r="P41" i="1" s="1"/>
  <c r="D44" i="1"/>
  <c r="B46" i="1"/>
  <c r="M45" i="1"/>
  <c r="L45" i="1"/>
  <c r="H45" i="1"/>
  <c r="C45" i="1"/>
  <c r="D45" i="1" s="1"/>
  <c r="G44" i="1" l="1"/>
  <c r="I44" i="1" s="1"/>
  <c r="J43" i="1"/>
  <c r="K43" i="1" s="1"/>
  <c r="N42" i="1"/>
  <c r="O42" i="1" s="1"/>
  <c r="P42" i="1" s="1"/>
  <c r="E45" i="1"/>
  <c r="F45" i="1" s="1"/>
  <c r="C46" i="1"/>
  <c r="D46" i="1" s="1"/>
  <c r="B47" i="1"/>
  <c r="M46" i="1"/>
  <c r="L46" i="1"/>
  <c r="H46" i="1"/>
  <c r="E46" i="1" s="1"/>
  <c r="N43" i="1" l="1"/>
  <c r="O43" i="1" s="1"/>
  <c r="P43" i="1" s="1"/>
  <c r="G45" i="1"/>
  <c r="I45" i="1" s="1"/>
  <c r="F46" i="1"/>
  <c r="H47" i="1"/>
  <c r="C47" i="1"/>
  <c r="B48" i="1"/>
  <c r="M47" i="1"/>
  <c r="L47" i="1" s="1"/>
  <c r="J44" i="1"/>
  <c r="K44" i="1" s="1"/>
  <c r="N44" i="1" s="1"/>
  <c r="O44" i="1" s="1"/>
  <c r="P44" i="1" s="1"/>
  <c r="G46" i="1" l="1"/>
  <c r="I46" i="1"/>
  <c r="B49" i="1"/>
  <c r="M48" i="1"/>
  <c r="L48" i="1" s="1"/>
  <c r="H48" i="1"/>
  <c r="C48" i="1"/>
  <c r="D47" i="1"/>
  <c r="J45" i="1"/>
  <c r="K45" i="1" s="1"/>
  <c r="E47" i="1"/>
  <c r="F47" i="1" s="1"/>
  <c r="E48" i="1" l="1"/>
  <c r="F48" i="1" s="1"/>
  <c r="G47" i="1"/>
  <c r="I47" i="1"/>
  <c r="B50" i="1"/>
  <c r="M49" i="1"/>
  <c r="L49" i="1"/>
  <c r="H49" i="1"/>
  <c r="C49" i="1"/>
  <c r="J46" i="1"/>
  <c r="K46" i="1" s="1"/>
  <c r="N45" i="1"/>
  <c r="O45" i="1" s="1"/>
  <c r="P45" i="1" s="1"/>
  <c r="D48" i="1"/>
  <c r="J47" i="1" l="1"/>
  <c r="K47" i="1" s="1"/>
  <c r="C50" i="1"/>
  <c r="B51" i="1"/>
  <c r="M50" i="1"/>
  <c r="L50" i="1" s="1"/>
  <c r="H50" i="1"/>
  <c r="E50" i="1" s="1"/>
  <c r="D50" i="1"/>
  <c r="N46" i="1"/>
  <c r="O46" i="1" s="1"/>
  <c r="P46" i="1" s="1"/>
  <c r="E49" i="1"/>
  <c r="F49" i="1" s="1"/>
  <c r="G48" i="1"/>
  <c r="I48" i="1" s="1"/>
  <c r="D49" i="1"/>
  <c r="G49" i="1" l="1"/>
  <c r="I49" i="1" s="1"/>
  <c r="F50" i="1"/>
  <c r="J48" i="1"/>
  <c r="K48" i="1" s="1"/>
  <c r="H51" i="1"/>
  <c r="C51" i="1"/>
  <c r="M51" i="1"/>
  <c r="L51" i="1" s="1"/>
  <c r="B52" i="1"/>
  <c r="N47" i="1"/>
  <c r="O47" i="1" s="1"/>
  <c r="P47" i="1" s="1"/>
  <c r="E51" i="1" l="1"/>
  <c r="F51" i="1" s="1"/>
  <c r="D51" i="1"/>
  <c r="G50" i="1"/>
  <c r="I50" i="1" s="1"/>
  <c r="B53" i="1"/>
  <c r="M52" i="1"/>
  <c r="E52" i="1"/>
  <c r="L52" i="1"/>
  <c r="H52" i="1"/>
  <c r="D52" i="1"/>
  <c r="C52" i="1"/>
  <c r="F52" i="1" s="1"/>
  <c r="J52" i="1"/>
  <c r="K52" i="1" s="1"/>
  <c r="J49" i="1"/>
  <c r="K49" i="1" s="1"/>
  <c r="N48" i="1"/>
  <c r="O48" i="1" s="1"/>
  <c r="P48" i="1" s="1"/>
  <c r="G51" i="1" l="1"/>
  <c r="I51" i="1"/>
  <c r="J50" i="1"/>
  <c r="K50" i="1" s="1"/>
  <c r="J51" i="1" s="1"/>
  <c r="K51" i="1" s="1"/>
  <c r="N49" i="1"/>
  <c r="O49" i="1" s="1"/>
  <c r="P49" i="1" s="1"/>
  <c r="G52" i="1"/>
  <c r="I52" i="1" s="1"/>
  <c r="J53" i="1"/>
  <c r="B54" i="1"/>
  <c r="M53" i="1"/>
  <c r="L53" i="1" s="1"/>
  <c r="E53" i="1"/>
  <c r="H53" i="1"/>
  <c r="D53" i="1"/>
  <c r="C53" i="1"/>
  <c r="F53" i="1" s="1"/>
  <c r="K53" i="1" l="1"/>
  <c r="N50" i="1"/>
  <c r="O50" i="1" s="1"/>
  <c r="P50" i="1" s="1"/>
  <c r="C54" i="1"/>
  <c r="H54" i="1"/>
  <c r="J54" i="1"/>
  <c r="B55" i="1"/>
  <c r="M54" i="1"/>
  <c r="L54" i="1" s="1"/>
  <c r="E54" i="1"/>
  <c r="D54" i="1"/>
  <c r="G53" i="1"/>
  <c r="I53" i="1" s="1"/>
  <c r="N51" i="1" l="1"/>
  <c r="O51" i="1" s="1"/>
  <c r="K54" i="1"/>
  <c r="H55" i="1"/>
  <c r="D55" i="1"/>
  <c r="B56" i="1"/>
  <c r="E55" i="1"/>
  <c r="C55" i="1"/>
  <c r="F55" i="1" s="1"/>
  <c r="M55" i="1"/>
  <c r="L55" i="1" s="1"/>
  <c r="J55" i="1"/>
  <c r="F54" i="1"/>
  <c r="P51" i="1" l="1"/>
  <c r="N52" i="1"/>
  <c r="O52" i="1" s="1"/>
  <c r="G54" i="1"/>
  <c r="I54" i="1" s="1"/>
  <c r="G55" i="1"/>
  <c r="I55" i="1" s="1"/>
  <c r="K55" i="1"/>
  <c r="B57" i="1"/>
  <c r="M56" i="1"/>
  <c r="L56" i="1" s="1"/>
  <c r="E56" i="1"/>
  <c r="H56" i="1"/>
  <c r="D56" i="1"/>
  <c r="J56" i="1"/>
  <c r="C56" i="1"/>
  <c r="P52" i="1" l="1"/>
  <c r="N53" i="1"/>
  <c r="O53" i="1" s="1"/>
  <c r="K56" i="1"/>
  <c r="J57" i="1"/>
  <c r="B58" i="1"/>
  <c r="M57" i="1"/>
  <c r="L57" i="1" s="1"/>
  <c r="E57" i="1"/>
  <c r="H57" i="1"/>
  <c r="D57" i="1"/>
  <c r="C57" i="1"/>
  <c r="F56" i="1"/>
  <c r="P53" i="1" l="1"/>
  <c r="N54" i="1"/>
  <c r="O54" i="1" s="1"/>
  <c r="F57" i="1"/>
  <c r="G57" i="1" s="1"/>
  <c r="I57" i="1" s="1"/>
  <c r="C58" i="1"/>
  <c r="J58" i="1"/>
  <c r="B59" i="1"/>
  <c r="M58" i="1"/>
  <c r="L58" i="1" s="1"/>
  <c r="E58" i="1"/>
  <c r="H58" i="1"/>
  <c r="D58" i="1"/>
  <c r="G56" i="1"/>
  <c r="I56" i="1" s="1"/>
  <c r="K57" i="1"/>
  <c r="P54" i="1" l="1"/>
  <c r="N55" i="1"/>
  <c r="O55" i="1" s="1"/>
  <c r="B60" i="1"/>
  <c r="M59" i="1"/>
  <c r="L59" i="1" s="1"/>
  <c r="H59" i="1"/>
  <c r="D59" i="1"/>
  <c r="C59" i="1"/>
  <c r="J59" i="1"/>
  <c r="E59" i="1"/>
  <c r="K58" i="1"/>
  <c r="F58" i="1"/>
  <c r="P55" i="1" l="1"/>
  <c r="N56" i="1"/>
  <c r="O56" i="1" s="1"/>
  <c r="G58" i="1"/>
  <c r="I58" i="1" s="1"/>
  <c r="K59" i="1"/>
  <c r="F59" i="1"/>
  <c r="J60" i="1"/>
  <c r="M60" i="1"/>
  <c r="L60" i="1" s="1"/>
  <c r="H60" i="1"/>
  <c r="C60" i="1"/>
  <c r="B61" i="1"/>
  <c r="E60" i="1"/>
  <c r="D60" i="1"/>
  <c r="P56" i="1" l="1"/>
  <c r="N57" i="1"/>
  <c r="O57" i="1" s="1"/>
  <c r="K60" i="1"/>
  <c r="F60" i="1"/>
  <c r="C61" i="1"/>
  <c r="D61" i="1"/>
  <c r="M61" i="1"/>
  <c r="L61" i="1" s="1"/>
  <c r="H61" i="1"/>
  <c r="E61" i="1"/>
  <c r="B62" i="1"/>
  <c r="J61" i="1"/>
  <c r="G59" i="1"/>
  <c r="I59" i="1" s="1"/>
  <c r="F61" i="1" l="1"/>
  <c r="P57" i="1"/>
  <c r="N58" i="1"/>
  <c r="O58" i="1" s="1"/>
  <c r="K61" i="1"/>
  <c r="G60" i="1"/>
  <c r="I60" i="1"/>
  <c r="G61" i="1"/>
  <c r="I61" i="1" s="1"/>
  <c r="H62" i="1"/>
  <c r="D62" i="1"/>
  <c r="B63" i="1"/>
  <c r="J62" i="1"/>
  <c r="E62" i="1"/>
  <c r="C62" i="1"/>
  <c r="M62" i="1"/>
  <c r="L62" i="1" s="1"/>
  <c r="F62" i="1" l="1"/>
  <c r="P58" i="1"/>
  <c r="N59" i="1"/>
  <c r="O59" i="1" s="1"/>
  <c r="K62" i="1"/>
  <c r="G62" i="1"/>
  <c r="I62" i="1" s="1"/>
  <c r="C63" i="1"/>
  <c r="B64" i="1"/>
  <c r="M63" i="1"/>
  <c r="L63" i="1" s="1"/>
  <c r="E63" i="1"/>
  <c r="J63" i="1"/>
  <c r="H63" i="1"/>
  <c r="D63" i="1"/>
  <c r="P59" i="1" l="1"/>
  <c r="N60" i="1"/>
  <c r="O60" i="1" s="1"/>
  <c r="K63" i="1"/>
  <c r="F63" i="1"/>
  <c r="G63" i="1" s="1"/>
  <c r="H64" i="1"/>
  <c r="D64" i="1"/>
  <c r="J64" i="1"/>
  <c r="C64" i="1"/>
  <c r="B65" i="1"/>
  <c r="M64" i="1"/>
  <c r="L64" i="1" s="1"/>
  <c r="E64" i="1"/>
  <c r="F64" i="1" l="1"/>
  <c r="I63" i="1"/>
  <c r="P60" i="1"/>
  <c r="N61" i="1"/>
  <c r="O61" i="1" s="1"/>
  <c r="G64" i="1"/>
  <c r="I64" i="1" s="1"/>
  <c r="K64" i="1"/>
  <c r="B66" i="1"/>
  <c r="M65" i="1"/>
  <c r="L65" i="1" s="1"/>
  <c r="E65" i="1"/>
  <c r="C65" i="1"/>
  <c r="D65" i="1"/>
  <c r="J65" i="1"/>
  <c r="H65" i="1"/>
  <c r="P61" i="1" l="1"/>
  <c r="N62" i="1"/>
  <c r="O62" i="1" s="1"/>
  <c r="F65" i="1"/>
  <c r="K65" i="1"/>
  <c r="J66" i="1"/>
  <c r="H66" i="1"/>
  <c r="D66" i="1"/>
  <c r="M66" i="1"/>
  <c r="L66" i="1" s="1"/>
  <c r="E66" i="1"/>
  <c r="C66" i="1"/>
  <c r="F66" i="1" s="1"/>
  <c r="B67" i="1"/>
  <c r="G65" i="1"/>
  <c r="I65" i="1" s="1"/>
  <c r="P62" i="1" l="1"/>
  <c r="N63" i="1"/>
  <c r="O63" i="1" s="1"/>
  <c r="C67" i="1"/>
  <c r="J67" i="1"/>
  <c r="B68" i="1"/>
  <c r="M67" i="1"/>
  <c r="L67" i="1" s="1"/>
  <c r="E67" i="1"/>
  <c r="H67" i="1"/>
  <c r="D67" i="1"/>
  <c r="G66" i="1"/>
  <c r="I66" i="1" s="1"/>
  <c r="K66" i="1"/>
  <c r="P63" i="1" l="1"/>
  <c r="N64" i="1"/>
  <c r="O64" i="1" s="1"/>
  <c r="K67" i="1"/>
  <c r="H68" i="1"/>
  <c r="D68" i="1"/>
  <c r="C68" i="1"/>
  <c r="J68" i="1"/>
  <c r="E68" i="1"/>
  <c r="B69" i="1"/>
  <c r="M68" i="1"/>
  <c r="L68" i="1" s="1"/>
  <c r="F67" i="1"/>
  <c r="P64" i="1" l="1"/>
  <c r="N65" i="1"/>
  <c r="O65" i="1" s="1"/>
  <c r="K68" i="1"/>
  <c r="F68" i="1"/>
  <c r="G68" i="1" s="1"/>
  <c r="B70" i="1"/>
  <c r="M69" i="1"/>
  <c r="L69" i="1" s="1"/>
  <c r="E69" i="1"/>
  <c r="H69" i="1"/>
  <c r="D69" i="1"/>
  <c r="C69" i="1"/>
  <c r="J69" i="1"/>
  <c r="G67" i="1"/>
  <c r="I67" i="1" s="1"/>
  <c r="F69" i="1" l="1"/>
  <c r="K69" i="1"/>
  <c r="P65" i="1"/>
  <c r="N66" i="1"/>
  <c r="O66" i="1" s="1"/>
  <c r="I68" i="1"/>
  <c r="J70" i="1"/>
  <c r="B71" i="1"/>
  <c r="M70" i="1"/>
  <c r="L70" i="1" s="1"/>
  <c r="E70" i="1"/>
  <c r="H70" i="1"/>
  <c r="D70" i="1"/>
  <c r="C70" i="1"/>
  <c r="G69" i="1"/>
  <c r="I69" i="1" s="1"/>
  <c r="P66" i="1" l="1"/>
  <c r="N67" i="1"/>
  <c r="O67" i="1" s="1"/>
  <c r="F70" i="1"/>
  <c r="G70" i="1"/>
  <c r="I70" i="1" s="1"/>
  <c r="C71" i="1"/>
  <c r="J71" i="1"/>
  <c r="B72" i="1"/>
  <c r="M71" i="1"/>
  <c r="L71" i="1" s="1"/>
  <c r="E71" i="1"/>
  <c r="H71" i="1"/>
  <c r="D71" i="1"/>
  <c r="K70" i="1"/>
  <c r="P67" i="1" l="1"/>
  <c r="N68" i="1"/>
  <c r="O68" i="1" s="1"/>
  <c r="K71" i="1"/>
  <c r="F71" i="1"/>
  <c r="H72" i="1"/>
  <c r="D72" i="1"/>
  <c r="C72" i="1"/>
  <c r="F72" i="1" s="1"/>
  <c r="J72" i="1"/>
  <c r="M72" i="1"/>
  <c r="L72" i="1" s="1"/>
  <c r="E72" i="1"/>
  <c r="B73" i="1"/>
  <c r="P68" i="1" l="1"/>
  <c r="N69" i="1"/>
  <c r="O69" i="1" s="1"/>
  <c r="B74" i="1"/>
  <c r="M73" i="1"/>
  <c r="L73" i="1" s="1"/>
  <c r="E73" i="1"/>
  <c r="H73" i="1"/>
  <c r="D73" i="1"/>
  <c r="C73" i="1"/>
  <c r="F73" i="1" s="1"/>
  <c r="J73" i="1"/>
  <c r="G71" i="1"/>
  <c r="I71" i="1"/>
  <c r="G72" i="1"/>
  <c r="I72" i="1" s="1"/>
  <c r="K72" i="1"/>
  <c r="P69" i="1" l="1"/>
  <c r="N70" i="1"/>
  <c r="O70" i="1" s="1"/>
  <c r="K73" i="1"/>
  <c r="G73" i="1"/>
  <c r="I73" i="1" s="1"/>
  <c r="J74" i="1"/>
  <c r="B75" i="1"/>
  <c r="M74" i="1"/>
  <c r="L74" i="1" s="1"/>
  <c r="E74" i="1"/>
  <c r="H74" i="1"/>
  <c r="D74" i="1"/>
  <c r="C74" i="1"/>
  <c r="P70" i="1" l="1"/>
  <c r="N71" i="1"/>
  <c r="O71" i="1" s="1"/>
  <c r="F74" i="1"/>
  <c r="G74" i="1" s="1"/>
  <c r="I74" i="1" s="1"/>
  <c r="C75" i="1"/>
  <c r="J75" i="1"/>
  <c r="B76" i="1"/>
  <c r="M75" i="1"/>
  <c r="L75" i="1" s="1"/>
  <c r="E75" i="1"/>
  <c r="H75" i="1"/>
  <c r="D75" i="1"/>
  <c r="K74" i="1"/>
  <c r="P71" i="1" l="1"/>
  <c r="N72" i="1"/>
  <c r="O72" i="1" s="1"/>
  <c r="K75" i="1"/>
  <c r="H76" i="1"/>
  <c r="D76" i="1"/>
  <c r="C76" i="1"/>
  <c r="J76" i="1"/>
  <c r="B77" i="1"/>
  <c r="M76" i="1"/>
  <c r="L76" i="1" s="1"/>
  <c r="E76" i="1"/>
  <c r="F75" i="1"/>
  <c r="P72" i="1" l="1"/>
  <c r="N73" i="1"/>
  <c r="O73" i="1" s="1"/>
  <c r="B78" i="1"/>
  <c r="M77" i="1"/>
  <c r="L77" i="1" s="1"/>
  <c r="E77" i="1"/>
  <c r="H77" i="1"/>
  <c r="D77" i="1"/>
  <c r="C77" i="1"/>
  <c r="F77" i="1" s="1"/>
  <c r="J77" i="1"/>
  <c r="K76" i="1"/>
  <c r="G75" i="1"/>
  <c r="I75" i="1" s="1"/>
  <c r="F76" i="1"/>
  <c r="K77" i="1" l="1"/>
  <c r="P73" i="1"/>
  <c r="N74" i="1"/>
  <c r="O74" i="1" s="1"/>
  <c r="G77" i="1"/>
  <c r="I77" i="1" s="1"/>
  <c r="G76" i="1"/>
  <c r="I76" i="1" s="1"/>
  <c r="J78" i="1"/>
  <c r="B79" i="1"/>
  <c r="M78" i="1"/>
  <c r="L78" i="1" s="1"/>
  <c r="E78" i="1"/>
  <c r="H78" i="1"/>
  <c r="D78" i="1"/>
  <c r="C78" i="1"/>
  <c r="P74" i="1" l="1"/>
  <c r="N75" i="1"/>
  <c r="O75" i="1" s="1"/>
  <c r="F78" i="1"/>
  <c r="G78" i="1" s="1"/>
  <c r="I78" i="1" s="1"/>
  <c r="K78" i="1"/>
  <c r="C79" i="1"/>
  <c r="J79" i="1"/>
  <c r="B80" i="1"/>
  <c r="M79" i="1"/>
  <c r="L79" i="1" s="1"/>
  <c r="E79" i="1"/>
  <c r="D79" i="1"/>
  <c r="H79" i="1"/>
  <c r="P75" i="1" l="1"/>
  <c r="N76" i="1"/>
  <c r="O76" i="1" s="1"/>
  <c r="H80" i="1"/>
  <c r="D80" i="1"/>
  <c r="C80" i="1"/>
  <c r="J80" i="1"/>
  <c r="E80" i="1"/>
  <c r="B81" i="1"/>
  <c r="M80" i="1"/>
  <c r="L80" i="1" s="1"/>
  <c r="F79" i="1"/>
  <c r="K79" i="1"/>
  <c r="P76" i="1" l="1"/>
  <c r="N77" i="1"/>
  <c r="O77" i="1" s="1"/>
  <c r="F80" i="1"/>
  <c r="G80" i="1"/>
  <c r="I80" i="1" s="1"/>
  <c r="B82" i="1"/>
  <c r="M81" i="1"/>
  <c r="L81" i="1" s="1"/>
  <c r="E81" i="1"/>
  <c r="H81" i="1"/>
  <c r="D81" i="1"/>
  <c r="C81" i="1"/>
  <c r="J81" i="1"/>
  <c r="G79" i="1"/>
  <c r="I79" i="1" s="1"/>
  <c r="K80" i="1"/>
  <c r="F81" i="1" l="1"/>
  <c r="P77" i="1"/>
  <c r="N78" i="1"/>
  <c r="O78" i="1" s="1"/>
  <c r="J82" i="1"/>
  <c r="B83" i="1"/>
  <c r="M82" i="1"/>
  <c r="L82" i="1" s="1"/>
  <c r="E82" i="1"/>
  <c r="H82" i="1"/>
  <c r="D82" i="1"/>
  <c r="C82" i="1"/>
  <c r="K81" i="1"/>
  <c r="G81" i="1"/>
  <c r="I81" i="1" s="1"/>
  <c r="F82" i="1" l="1"/>
  <c r="P78" i="1"/>
  <c r="N79" i="1"/>
  <c r="O79" i="1" s="1"/>
  <c r="K82" i="1"/>
  <c r="C83" i="1"/>
  <c r="J83" i="1"/>
  <c r="B84" i="1"/>
  <c r="M83" i="1"/>
  <c r="L83" i="1" s="1"/>
  <c r="E83" i="1"/>
  <c r="H83" i="1"/>
  <c r="D83" i="1"/>
  <c r="G82" i="1"/>
  <c r="I82" i="1" s="1"/>
  <c r="P79" i="1" l="1"/>
  <c r="N80" i="1"/>
  <c r="O80" i="1" s="1"/>
  <c r="H84" i="1"/>
  <c r="D84" i="1"/>
  <c r="C84" i="1"/>
  <c r="J84" i="1"/>
  <c r="E84" i="1"/>
  <c r="B85" i="1"/>
  <c r="M84" i="1"/>
  <c r="L84" i="1" s="1"/>
  <c r="K83" i="1"/>
  <c r="F83" i="1"/>
  <c r="F84" i="1" l="1"/>
  <c r="P80" i="1"/>
  <c r="N81" i="1"/>
  <c r="O81" i="1" s="1"/>
  <c r="K84" i="1"/>
  <c r="B86" i="1"/>
  <c r="M85" i="1"/>
  <c r="L85" i="1" s="1"/>
  <c r="E85" i="1"/>
  <c r="H85" i="1"/>
  <c r="D85" i="1"/>
  <c r="C85" i="1"/>
  <c r="J85" i="1"/>
  <c r="G84" i="1"/>
  <c r="I84" i="1" s="1"/>
  <c r="G83" i="1"/>
  <c r="I83" i="1" s="1"/>
  <c r="P81" i="1" l="1"/>
  <c r="N82" i="1"/>
  <c r="O82" i="1" s="1"/>
  <c r="F85" i="1"/>
  <c r="G85" i="1" s="1"/>
  <c r="I85" i="1" s="1"/>
  <c r="K85" i="1"/>
  <c r="J86" i="1"/>
  <c r="B87" i="1"/>
  <c r="M86" i="1"/>
  <c r="L86" i="1" s="1"/>
  <c r="E86" i="1"/>
  <c r="H86" i="1"/>
  <c r="D86" i="1"/>
  <c r="C86" i="1"/>
  <c r="P82" i="1" l="1"/>
  <c r="N83" i="1"/>
  <c r="O83" i="1" s="1"/>
  <c r="F86" i="1"/>
  <c r="C87" i="1"/>
  <c r="J87" i="1"/>
  <c r="B88" i="1"/>
  <c r="M87" i="1"/>
  <c r="L87" i="1" s="1"/>
  <c r="E87" i="1"/>
  <c r="H87" i="1"/>
  <c r="D87" i="1"/>
  <c r="K86" i="1"/>
  <c r="G86" i="1"/>
  <c r="I86" i="1" s="1"/>
  <c r="P83" i="1" l="1"/>
  <c r="N84" i="1"/>
  <c r="O84" i="1" s="1"/>
  <c r="H88" i="1"/>
  <c r="D88" i="1"/>
  <c r="C88" i="1"/>
  <c r="J88" i="1"/>
  <c r="M88" i="1"/>
  <c r="L88" i="1" s="1"/>
  <c r="E88" i="1"/>
  <c r="B89" i="1"/>
  <c r="K87" i="1"/>
  <c r="F87" i="1"/>
  <c r="P84" i="1" l="1"/>
  <c r="N85" i="1"/>
  <c r="O85" i="1" s="1"/>
  <c r="F88" i="1"/>
  <c r="G88" i="1" s="1"/>
  <c r="I88" i="1" s="1"/>
  <c r="B90" i="1"/>
  <c r="M89" i="1"/>
  <c r="E89" i="1"/>
  <c r="L89" i="1"/>
  <c r="H89" i="1"/>
  <c r="D89" i="1"/>
  <c r="C89" i="1"/>
  <c r="F89" i="1" s="1"/>
  <c r="J89" i="1"/>
  <c r="K89" i="1" s="1"/>
  <c r="G87" i="1"/>
  <c r="I87" i="1" s="1"/>
  <c r="K88" i="1"/>
  <c r="P85" i="1" l="1"/>
  <c r="N86" i="1"/>
  <c r="O86" i="1" s="1"/>
  <c r="G89" i="1"/>
  <c r="I89" i="1" s="1"/>
  <c r="J90" i="1"/>
  <c r="B91" i="1"/>
  <c r="M90" i="1"/>
  <c r="L90" i="1" s="1"/>
  <c r="E90" i="1"/>
  <c r="H90" i="1"/>
  <c r="D90" i="1"/>
  <c r="C90" i="1"/>
  <c r="P86" i="1" l="1"/>
  <c r="N87" i="1"/>
  <c r="O87" i="1" s="1"/>
  <c r="F90" i="1"/>
  <c r="C91" i="1"/>
  <c r="J91" i="1"/>
  <c r="B92" i="1"/>
  <c r="M91" i="1"/>
  <c r="L91" i="1" s="1"/>
  <c r="E91" i="1"/>
  <c r="H91" i="1"/>
  <c r="D91" i="1"/>
  <c r="K90" i="1"/>
  <c r="P87" i="1" l="1"/>
  <c r="N88" i="1"/>
  <c r="O88" i="1" s="1"/>
  <c r="K91" i="1"/>
  <c r="H92" i="1"/>
  <c r="D92" i="1"/>
  <c r="C92" i="1"/>
  <c r="J92" i="1"/>
  <c r="B93" i="1"/>
  <c r="M92" i="1"/>
  <c r="L92" i="1" s="1"/>
  <c r="E92" i="1"/>
  <c r="F91" i="1"/>
  <c r="G90" i="1"/>
  <c r="I90" i="1" s="1"/>
  <c r="P88" i="1" l="1"/>
  <c r="N89" i="1"/>
  <c r="O89" i="1" s="1"/>
  <c r="B94" i="1"/>
  <c r="M93" i="1"/>
  <c r="L93" i="1" s="1"/>
  <c r="E93" i="1"/>
  <c r="H93" i="1"/>
  <c r="D93" i="1"/>
  <c r="C93" i="1"/>
  <c r="F93" i="1" s="1"/>
  <c r="J93" i="1"/>
  <c r="G91" i="1"/>
  <c r="I91" i="1"/>
  <c r="K92" i="1"/>
  <c r="F92" i="1"/>
  <c r="K93" i="1" l="1"/>
  <c r="P89" i="1"/>
  <c r="N90" i="1"/>
  <c r="O90" i="1" s="1"/>
  <c r="G93" i="1"/>
  <c r="I93" i="1" s="1"/>
  <c r="G92" i="1"/>
  <c r="I92" i="1" s="1"/>
  <c r="J94" i="1"/>
  <c r="E94" i="1"/>
  <c r="M94" i="1"/>
  <c r="L94" i="1" s="1"/>
  <c r="H94" i="1"/>
  <c r="D94" i="1"/>
  <c r="C94" i="1"/>
  <c r="F94" i="1" s="1"/>
  <c r="B95" i="1"/>
  <c r="P90" i="1" l="1"/>
  <c r="N91" i="1"/>
  <c r="O91" i="1" s="1"/>
  <c r="B96" i="1"/>
  <c r="M95" i="1"/>
  <c r="L95" i="1" s="1"/>
  <c r="E95" i="1"/>
  <c r="J95" i="1"/>
  <c r="D95" i="1"/>
  <c r="H95" i="1"/>
  <c r="C95" i="1"/>
  <c r="F95" i="1" s="1"/>
  <c r="G94" i="1"/>
  <c r="I94" i="1" s="1"/>
  <c r="K94" i="1"/>
  <c r="K95" i="1" l="1"/>
  <c r="P91" i="1"/>
  <c r="N92" i="1"/>
  <c r="O92" i="1" s="1"/>
  <c r="G95" i="1"/>
  <c r="I95" i="1" s="1"/>
  <c r="J96" i="1"/>
  <c r="B97" i="1"/>
  <c r="L96" i="1"/>
  <c r="E96" i="1"/>
  <c r="D96" i="1"/>
  <c r="M96" i="1"/>
  <c r="H96" i="1"/>
  <c r="C96" i="1"/>
  <c r="F96" i="1" s="1"/>
  <c r="P92" i="1" l="1"/>
  <c r="N93" i="1"/>
  <c r="O93" i="1" s="1"/>
  <c r="C97" i="1"/>
  <c r="J97" i="1"/>
  <c r="H97" i="1"/>
  <c r="M97" i="1"/>
  <c r="L97" i="1" s="1"/>
  <c r="E97" i="1"/>
  <c r="B98" i="1"/>
  <c r="D97" i="1"/>
  <c r="K96" i="1"/>
  <c r="G96" i="1"/>
  <c r="I96" i="1" s="1"/>
  <c r="P93" i="1" l="1"/>
  <c r="N94" i="1"/>
  <c r="O94" i="1" s="1"/>
  <c r="H98" i="1"/>
  <c r="D98" i="1"/>
  <c r="C98" i="1"/>
  <c r="B99" i="1"/>
  <c r="M98" i="1"/>
  <c r="L98" i="1" s="1"/>
  <c r="E98" i="1"/>
  <c r="J98" i="1"/>
  <c r="K97" i="1"/>
  <c r="F97" i="1"/>
  <c r="P94" i="1" l="1"/>
  <c r="N95" i="1"/>
  <c r="O95" i="1" s="1"/>
  <c r="K98" i="1"/>
  <c r="F98" i="1"/>
  <c r="G98" i="1" s="1"/>
  <c r="I98" i="1" s="1"/>
  <c r="G97" i="1"/>
  <c r="I97" i="1"/>
  <c r="B100" i="1"/>
  <c r="M99" i="1"/>
  <c r="L99" i="1" s="1"/>
  <c r="E99" i="1"/>
  <c r="H99" i="1"/>
  <c r="D99" i="1"/>
  <c r="J99" i="1"/>
  <c r="C99" i="1"/>
  <c r="F99" i="1" s="1"/>
  <c r="P95" i="1" l="1"/>
  <c r="N96" i="1"/>
  <c r="O96" i="1" s="1"/>
  <c r="K99" i="1"/>
  <c r="J100" i="1"/>
  <c r="B101" i="1"/>
  <c r="M100" i="1"/>
  <c r="L100" i="1" s="1"/>
  <c r="E100" i="1"/>
  <c r="C100" i="1"/>
  <c r="H100" i="1"/>
  <c r="D100" i="1"/>
  <c r="G99" i="1"/>
  <c r="I99" i="1" s="1"/>
  <c r="P96" i="1" l="1"/>
  <c r="N97" i="1"/>
  <c r="O97" i="1" s="1"/>
  <c r="C101" i="1"/>
  <c r="J101" i="1"/>
  <c r="D101" i="1"/>
  <c r="B102" i="1"/>
  <c r="H101" i="1"/>
  <c r="M101" i="1"/>
  <c r="L101" i="1" s="1"/>
  <c r="E101" i="1"/>
  <c r="F100" i="1"/>
  <c r="K100" i="1"/>
  <c r="P97" i="1" l="1"/>
  <c r="N98" i="1"/>
  <c r="O98" i="1" s="1"/>
  <c r="K101" i="1"/>
  <c r="G100" i="1"/>
  <c r="I100" i="1" s="1"/>
  <c r="H102" i="1"/>
  <c r="D102" i="1"/>
  <c r="C102" i="1"/>
  <c r="M102" i="1"/>
  <c r="L102" i="1" s="1"/>
  <c r="E102" i="1"/>
  <c r="J102" i="1"/>
  <c r="K102" i="1" s="1"/>
  <c r="B103" i="1"/>
  <c r="F101" i="1"/>
  <c r="P98" i="1" l="1"/>
  <c r="N99" i="1"/>
  <c r="O99" i="1" s="1"/>
  <c r="G101" i="1"/>
  <c r="I101" i="1"/>
  <c r="B104" i="1"/>
  <c r="M103" i="1"/>
  <c r="L103" i="1" s="1"/>
  <c r="E103" i="1"/>
  <c r="H103" i="1"/>
  <c r="D103" i="1"/>
  <c r="C103" i="1"/>
  <c r="J103" i="1"/>
  <c r="F102" i="1"/>
  <c r="F103" i="1" l="1"/>
  <c r="P99" i="1"/>
  <c r="N100" i="1"/>
  <c r="O100" i="1" s="1"/>
  <c r="K103" i="1"/>
  <c r="G103" i="1"/>
  <c r="I103" i="1" s="1"/>
  <c r="G102" i="1"/>
  <c r="I102" i="1" s="1"/>
  <c r="J104" i="1"/>
  <c r="B105" i="1"/>
  <c r="M104" i="1"/>
  <c r="L104" i="1" s="1"/>
  <c r="E104" i="1"/>
  <c r="D104" i="1"/>
  <c r="C104" i="1"/>
  <c r="H104" i="1"/>
  <c r="P100" i="1" l="1"/>
  <c r="N101" i="1"/>
  <c r="O101" i="1" s="1"/>
  <c r="C105" i="1"/>
  <c r="J105" i="1"/>
  <c r="H105" i="1"/>
  <c r="M105" i="1"/>
  <c r="L105" i="1" s="1"/>
  <c r="E105" i="1"/>
  <c r="D105" i="1"/>
  <c r="B106" i="1"/>
  <c r="K104" i="1"/>
  <c r="F104" i="1"/>
  <c r="P101" i="1" l="1"/>
  <c r="N102" i="1"/>
  <c r="O102" i="1" s="1"/>
  <c r="G104" i="1"/>
  <c r="I104" i="1" s="1"/>
  <c r="K105" i="1"/>
  <c r="H106" i="1"/>
  <c r="D106" i="1"/>
  <c r="C106" i="1"/>
  <c r="F106" i="1" s="1"/>
  <c r="B107" i="1"/>
  <c r="M106" i="1"/>
  <c r="L106" i="1" s="1"/>
  <c r="E106" i="1"/>
  <c r="J106" i="1"/>
  <c r="K106" i="1" s="1"/>
  <c r="F105" i="1"/>
  <c r="P102" i="1" l="1"/>
  <c r="N103" i="1"/>
  <c r="O103" i="1" s="1"/>
  <c r="G106" i="1"/>
  <c r="I106" i="1" s="1"/>
  <c r="B108" i="1"/>
  <c r="M107" i="1"/>
  <c r="L107" i="1" s="1"/>
  <c r="E107" i="1"/>
  <c r="H107" i="1"/>
  <c r="D107" i="1"/>
  <c r="J107" i="1"/>
  <c r="C107" i="1"/>
  <c r="F107" i="1" s="1"/>
  <c r="G105" i="1"/>
  <c r="I105" i="1"/>
  <c r="P103" i="1" l="1"/>
  <c r="N104" i="1"/>
  <c r="O104" i="1" s="1"/>
  <c r="K107" i="1"/>
  <c r="J108" i="1"/>
  <c r="B109" i="1"/>
  <c r="M108" i="1"/>
  <c r="L108" i="1" s="1"/>
  <c r="E108" i="1"/>
  <c r="H108" i="1"/>
  <c r="D108" i="1"/>
  <c r="C108" i="1"/>
  <c r="G107" i="1"/>
  <c r="I107" i="1" s="1"/>
  <c r="F108" i="1" l="1"/>
  <c r="G108" i="1" s="1"/>
  <c r="I108" i="1" s="1"/>
  <c r="P104" i="1"/>
  <c r="N105" i="1"/>
  <c r="O105" i="1" s="1"/>
  <c r="C109" i="1"/>
  <c r="J109" i="1"/>
  <c r="B110" i="1"/>
  <c r="M109" i="1"/>
  <c r="L109" i="1" s="1"/>
  <c r="E109" i="1"/>
  <c r="D109" i="1"/>
  <c r="H109" i="1"/>
  <c r="K108" i="1"/>
  <c r="P105" i="1" l="1"/>
  <c r="N106" i="1"/>
  <c r="O106" i="1" s="1"/>
  <c r="K109" i="1"/>
  <c r="F109" i="1"/>
  <c r="H110" i="1"/>
  <c r="D110" i="1"/>
  <c r="C110" i="1"/>
  <c r="J110" i="1"/>
  <c r="E110" i="1"/>
  <c r="B111" i="1"/>
  <c r="M110" i="1"/>
  <c r="L110" i="1" s="1"/>
  <c r="P106" i="1" l="1"/>
  <c r="N107" i="1"/>
  <c r="O107" i="1" s="1"/>
  <c r="F110" i="1"/>
  <c r="G110" i="1" s="1"/>
  <c r="G109" i="1"/>
  <c r="I109" i="1" s="1"/>
  <c r="B112" i="1"/>
  <c r="M111" i="1"/>
  <c r="L111" i="1" s="1"/>
  <c r="E111" i="1"/>
  <c r="H111" i="1"/>
  <c r="D111" i="1"/>
  <c r="C111" i="1"/>
  <c r="J111" i="1"/>
  <c r="K110" i="1"/>
  <c r="P107" i="1" l="1"/>
  <c r="N108" i="1"/>
  <c r="O108" i="1" s="1"/>
  <c r="I110" i="1"/>
  <c r="F111" i="1"/>
  <c r="J112" i="1"/>
  <c r="B113" i="1"/>
  <c r="M112" i="1"/>
  <c r="L112" i="1" s="1"/>
  <c r="E112" i="1"/>
  <c r="H112" i="1"/>
  <c r="D112" i="1"/>
  <c r="C112" i="1"/>
  <c r="G111" i="1"/>
  <c r="I111" i="1" s="1"/>
  <c r="K111" i="1"/>
  <c r="P108" i="1" l="1"/>
  <c r="N109" i="1"/>
  <c r="O109" i="1" s="1"/>
  <c r="F112" i="1"/>
  <c r="J113" i="1"/>
  <c r="B114" i="1"/>
  <c r="M113" i="1"/>
  <c r="L113" i="1" s="1"/>
  <c r="C113" i="1"/>
  <c r="E113" i="1"/>
  <c r="H113" i="1"/>
  <c r="D113" i="1"/>
  <c r="K112" i="1"/>
  <c r="G112" i="1"/>
  <c r="I112" i="1" s="1"/>
  <c r="F113" i="1" l="1"/>
  <c r="P109" i="1"/>
  <c r="N110" i="1"/>
  <c r="O110" i="1" s="1"/>
  <c r="C114" i="1"/>
  <c r="J114" i="1"/>
  <c r="M114" i="1"/>
  <c r="L114" i="1" s="1"/>
  <c r="E114" i="1"/>
  <c r="D114" i="1"/>
  <c r="B115" i="1"/>
  <c r="H114" i="1"/>
  <c r="G113" i="1"/>
  <c r="I113" i="1"/>
  <c r="K113" i="1"/>
  <c r="P110" i="1" l="1"/>
  <c r="N111" i="1"/>
  <c r="O111" i="1" s="1"/>
  <c r="H115" i="1"/>
  <c r="D115" i="1"/>
  <c r="C115" i="1"/>
  <c r="M115" i="1"/>
  <c r="L115" i="1" s="1"/>
  <c r="E115" i="1"/>
  <c r="J115" i="1"/>
  <c r="K115" i="1" s="1"/>
  <c r="B116" i="1"/>
  <c r="K114" i="1"/>
  <c r="F114" i="1"/>
  <c r="P111" i="1" l="1"/>
  <c r="N112" i="1"/>
  <c r="O112" i="1" s="1"/>
  <c r="G114" i="1"/>
  <c r="I114" i="1" s="1"/>
  <c r="B117" i="1"/>
  <c r="M116" i="1"/>
  <c r="L116" i="1" s="1"/>
  <c r="E116" i="1"/>
  <c r="H116" i="1"/>
  <c r="D116" i="1"/>
  <c r="C116" i="1"/>
  <c r="F116" i="1" s="1"/>
  <c r="J116" i="1"/>
  <c r="F115" i="1"/>
  <c r="P112" i="1" l="1"/>
  <c r="N113" i="1"/>
  <c r="O113" i="1" s="1"/>
  <c r="K116" i="1"/>
  <c r="G116" i="1"/>
  <c r="I116" i="1" s="1"/>
  <c r="G115" i="1"/>
  <c r="I115" i="1" s="1"/>
  <c r="J117" i="1"/>
  <c r="B118" i="1"/>
  <c r="M117" i="1"/>
  <c r="L117" i="1" s="1"/>
  <c r="E117" i="1"/>
  <c r="H117" i="1"/>
  <c r="D117" i="1"/>
  <c r="C117" i="1"/>
  <c r="F117" i="1" s="1"/>
  <c r="P113" i="1" l="1"/>
  <c r="N114" i="1"/>
  <c r="O114" i="1" s="1"/>
  <c r="C118" i="1"/>
  <c r="J118" i="1"/>
  <c r="B119" i="1"/>
  <c r="M118" i="1"/>
  <c r="L118" i="1" s="1"/>
  <c r="E118" i="1"/>
  <c r="H118" i="1"/>
  <c r="D118" i="1"/>
  <c r="K117" i="1"/>
  <c r="G117" i="1"/>
  <c r="I117" i="1" s="1"/>
  <c r="P114" i="1" l="1"/>
  <c r="N115" i="1"/>
  <c r="O115" i="1" s="1"/>
  <c r="H119" i="1"/>
  <c r="D119" i="1"/>
  <c r="C119" i="1"/>
  <c r="J119" i="1"/>
  <c r="M119" i="1"/>
  <c r="L119" i="1" s="1"/>
  <c r="E119" i="1"/>
  <c r="B120" i="1"/>
  <c r="K118" i="1"/>
  <c r="F118" i="1"/>
  <c r="P115" i="1" l="1"/>
  <c r="N116" i="1"/>
  <c r="O116" i="1" s="1"/>
  <c r="G118" i="1"/>
  <c r="I118" i="1" s="1"/>
  <c r="B121" i="1"/>
  <c r="M120" i="1"/>
  <c r="L120" i="1" s="1"/>
  <c r="E120" i="1"/>
  <c r="H120" i="1"/>
  <c r="D120" i="1"/>
  <c r="C120" i="1"/>
  <c r="F120" i="1" s="1"/>
  <c r="J120" i="1"/>
  <c r="F119" i="1"/>
  <c r="K119" i="1"/>
  <c r="P116" i="1" l="1"/>
  <c r="N117" i="1"/>
  <c r="O117" i="1" s="1"/>
  <c r="G119" i="1"/>
  <c r="I119" i="1"/>
  <c r="J121" i="1"/>
  <c r="B122" i="1"/>
  <c r="M121" i="1"/>
  <c r="L121" i="1" s="1"/>
  <c r="E121" i="1"/>
  <c r="H121" i="1"/>
  <c r="D121" i="1"/>
  <c r="C121" i="1"/>
  <c r="F121" i="1" s="1"/>
  <c r="K120" i="1"/>
  <c r="G120" i="1"/>
  <c r="I120" i="1" s="1"/>
  <c r="P117" i="1" l="1"/>
  <c r="N118" i="1"/>
  <c r="O118" i="1" s="1"/>
  <c r="K121" i="1"/>
  <c r="C122" i="1"/>
  <c r="J122" i="1"/>
  <c r="B123" i="1"/>
  <c r="M122" i="1"/>
  <c r="L122" i="1" s="1"/>
  <c r="E122" i="1"/>
  <c r="H122" i="1"/>
  <c r="D122" i="1"/>
  <c r="G121" i="1"/>
  <c r="I121" i="1" s="1"/>
  <c r="P118" i="1" l="1"/>
  <c r="N119" i="1"/>
  <c r="O119" i="1" s="1"/>
  <c r="H123" i="1"/>
  <c r="D123" i="1"/>
  <c r="C123" i="1"/>
  <c r="J123" i="1"/>
  <c r="B124" i="1"/>
  <c r="M123" i="1"/>
  <c r="L123" i="1" s="1"/>
  <c r="E123" i="1"/>
  <c r="K122" i="1"/>
  <c r="F122" i="1"/>
  <c r="P119" i="1" l="1"/>
  <c r="N120" i="1"/>
  <c r="O120" i="1" s="1"/>
  <c r="F123" i="1"/>
  <c r="G122" i="1"/>
  <c r="I122" i="1" s="1"/>
  <c r="H124" i="1"/>
  <c r="J124" i="1"/>
  <c r="E124" i="1"/>
  <c r="D124" i="1"/>
  <c r="M124" i="1"/>
  <c r="L124" i="1" s="1"/>
  <c r="C124" i="1"/>
  <c r="B125" i="1"/>
  <c r="K123" i="1"/>
  <c r="P120" i="1" l="1"/>
  <c r="N121" i="1"/>
  <c r="O121" i="1" s="1"/>
  <c r="F124" i="1"/>
  <c r="B126" i="1"/>
  <c r="M125" i="1"/>
  <c r="L125" i="1" s="1"/>
  <c r="E125" i="1"/>
  <c r="J125" i="1"/>
  <c r="D125" i="1"/>
  <c r="H125" i="1"/>
  <c r="C125" i="1"/>
  <c r="F125" i="1" s="1"/>
  <c r="G124" i="1"/>
  <c r="I124" i="1" s="1"/>
  <c r="K124" i="1"/>
  <c r="G123" i="1"/>
  <c r="I123" i="1" s="1"/>
  <c r="P121" i="1" l="1"/>
  <c r="N122" i="1"/>
  <c r="O122" i="1" s="1"/>
  <c r="K125" i="1"/>
  <c r="G125" i="1"/>
  <c r="I125" i="1" s="1"/>
  <c r="J126" i="1"/>
  <c r="B127" i="1"/>
  <c r="E126" i="1"/>
  <c r="D126" i="1"/>
  <c r="M126" i="1"/>
  <c r="L126" i="1" s="1"/>
  <c r="H126" i="1"/>
  <c r="C126" i="1"/>
  <c r="F126" i="1" s="1"/>
  <c r="P122" i="1" l="1"/>
  <c r="N123" i="1"/>
  <c r="O123" i="1" s="1"/>
  <c r="H127" i="1"/>
  <c r="D127" i="1"/>
  <c r="C127" i="1"/>
  <c r="J127" i="1"/>
  <c r="B128" i="1"/>
  <c r="M127" i="1"/>
  <c r="L127" i="1" s="1"/>
  <c r="E127" i="1"/>
  <c r="K126" i="1"/>
  <c r="G126" i="1"/>
  <c r="I126" i="1" s="1"/>
  <c r="P123" i="1" l="1"/>
  <c r="N124" i="1"/>
  <c r="O124" i="1" s="1"/>
  <c r="F127" i="1"/>
  <c r="B129" i="1"/>
  <c r="M128" i="1"/>
  <c r="L128" i="1" s="1"/>
  <c r="E128" i="1"/>
  <c r="H128" i="1"/>
  <c r="D128" i="1"/>
  <c r="C128" i="1"/>
  <c r="J128" i="1"/>
  <c r="K127" i="1"/>
  <c r="P124" i="1" l="1"/>
  <c r="N125" i="1"/>
  <c r="O125" i="1" s="1"/>
  <c r="F128" i="1"/>
  <c r="J129" i="1"/>
  <c r="B130" i="1"/>
  <c r="M129" i="1"/>
  <c r="L129" i="1" s="1"/>
  <c r="E129" i="1"/>
  <c r="D129" i="1"/>
  <c r="C129" i="1"/>
  <c r="H129" i="1"/>
  <c r="G128" i="1"/>
  <c r="I128" i="1" s="1"/>
  <c r="K128" i="1"/>
  <c r="G127" i="1"/>
  <c r="I127" i="1"/>
  <c r="P125" i="1" l="1"/>
  <c r="N126" i="1"/>
  <c r="O126" i="1" s="1"/>
  <c r="F129" i="1"/>
  <c r="G129" i="1" s="1"/>
  <c r="I129" i="1" s="1"/>
  <c r="C130" i="1"/>
  <c r="J130" i="1"/>
  <c r="M130" i="1"/>
  <c r="L130" i="1" s="1"/>
  <c r="E130" i="1"/>
  <c r="D130" i="1"/>
  <c r="B131" i="1"/>
  <c r="H130" i="1"/>
  <c r="K129" i="1"/>
  <c r="P126" i="1" l="1"/>
  <c r="N127" i="1"/>
  <c r="O127" i="1" s="1"/>
  <c r="H131" i="1"/>
  <c r="D131" i="1"/>
  <c r="C131" i="1"/>
  <c r="M131" i="1"/>
  <c r="L131" i="1" s="1"/>
  <c r="E131" i="1"/>
  <c r="J131" i="1"/>
  <c r="B132" i="1"/>
  <c r="K130" i="1"/>
  <c r="F130" i="1"/>
  <c r="P127" i="1" l="1"/>
  <c r="N128" i="1"/>
  <c r="O128" i="1" s="1"/>
  <c r="F131" i="1"/>
  <c r="G131" i="1" s="1"/>
  <c r="K131" i="1"/>
  <c r="B133" i="1"/>
  <c r="M132" i="1"/>
  <c r="L132" i="1" s="1"/>
  <c r="E132" i="1"/>
  <c r="H132" i="1"/>
  <c r="D132" i="1"/>
  <c r="C132" i="1"/>
  <c r="J132" i="1"/>
  <c r="K132" i="1" s="1"/>
  <c r="G130" i="1"/>
  <c r="I130" i="1" s="1"/>
  <c r="F132" i="1" l="1"/>
  <c r="P128" i="1"/>
  <c r="N129" i="1"/>
  <c r="O129" i="1" s="1"/>
  <c r="I131" i="1"/>
  <c r="J133" i="1"/>
  <c r="B134" i="1"/>
  <c r="M133" i="1"/>
  <c r="L133" i="1" s="1"/>
  <c r="E133" i="1"/>
  <c r="H133" i="1"/>
  <c r="D133" i="1"/>
  <c r="C133" i="1"/>
  <c r="G132" i="1"/>
  <c r="I132" i="1" s="1"/>
  <c r="P129" i="1" l="1"/>
  <c r="N130" i="1"/>
  <c r="O130" i="1" s="1"/>
  <c r="F133" i="1"/>
  <c r="G133" i="1" s="1"/>
  <c r="I133" i="1" s="1"/>
  <c r="C134" i="1"/>
  <c r="J134" i="1"/>
  <c r="B135" i="1"/>
  <c r="H134" i="1"/>
  <c r="M134" i="1"/>
  <c r="L134" i="1" s="1"/>
  <c r="E134" i="1"/>
  <c r="D134" i="1"/>
  <c r="K133" i="1"/>
  <c r="P130" i="1" l="1"/>
  <c r="N131" i="1"/>
  <c r="O131" i="1" s="1"/>
  <c r="K134" i="1"/>
  <c r="F134" i="1"/>
  <c r="H135" i="1"/>
  <c r="D135" i="1"/>
  <c r="C135" i="1"/>
  <c r="J135" i="1"/>
  <c r="B136" i="1"/>
  <c r="E135" i="1"/>
  <c r="M135" i="1"/>
  <c r="L135" i="1" s="1"/>
  <c r="P131" i="1" l="1"/>
  <c r="N132" i="1"/>
  <c r="O132" i="1" s="1"/>
  <c r="F135" i="1"/>
  <c r="G135" i="1" s="1"/>
  <c r="I135" i="1" s="1"/>
  <c r="G134" i="1"/>
  <c r="I134" i="1" s="1"/>
  <c r="B137" i="1"/>
  <c r="M136" i="1"/>
  <c r="L136" i="1" s="1"/>
  <c r="E136" i="1"/>
  <c r="H136" i="1"/>
  <c r="D136" i="1"/>
  <c r="C136" i="1"/>
  <c r="J136" i="1"/>
  <c r="K135" i="1"/>
  <c r="F136" i="1" l="1"/>
  <c r="P132" i="1"/>
  <c r="N133" i="1"/>
  <c r="O133" i="1" s="1"/>
  <c r="K136" i="1"/>
  <c r="G136" i="1"/>
  <c r="I136" i="1" s="1"/>
  <c r="J137" i="1"/>
  <c r="B138" i="1"/>
  <c r="M137" i="1"/>
  <c r="L137" i="1" s="1"/>
  <c r="E137" i="1"/>
  <c r="D137" i="1"/>
  <c r="C137" i="1"/>
  <c r="H137" i="1"/>
  <c r="P133" i="1" l="1"/>
  <c r="N134" i="1"/>
  <c r="O134" i="1" s="1"/>
  <c r="F137" i="1"/>
  <c r="C138" i="1"/>
  <c r="J138" i="1"/>
  <c r="M138" i="1"/>
  <c r="L138" i="1" s="1"/>
  <c r="E138" i="1"/>
  <c r="D138" i="1"/>
  <c r="B139" i="1"/>
  <c r="H138" i="1"/>
  <c r="K137" i="1"/>
  <c r="P134" i="1" l="1"/>
  <c r="N135" i="1"/>
  <c r="O135" i="1" s="1"/>
  <c r="F138" i="1"/>
  <c r="G138" i="1" s="1"/>
  <c r="I138" i="1" s="1"/>
  <c r="K138" i="1"/>
  <c r="H139" i="1"/>
  <c r="D139" i="1"/>
  <c r="C139" i="1"/>
  <c r="M139" i="1"/>
  <c r="L139" i="1" s="1"/>
  <c r="E139" i="1"/>
  <c r="J139" i="1"/>
  <c r="K139" i="1" s="1"/>
  <c r="B140" i="1"/>
  <c r="G137" i="1"/>
  <c r="I137" i="1" s="1"/>
  <c r="P135" i="1" l="1"/>
  <c r="N136" i="1"/>
  <c r="O136" i="1" s="1"/>
  <c r="B141" i="1"/>
  <c r="M140" i="1"/>
  <c r="L140" i="1" s="1"/>
  <c r="E140" i="1"/>
  <c r="H140" i="1"/>
  <c r="D140" i="1"/>
  <c r="C140" i="1"/>
  <c r="J140" i="1"/>
  <c r="F139" i="1"/>
  <c r="F140" i="1" l="1"/>
  <c r="P136" i="1"/>
  <c r="N137" i="1"/>
  <c r="O137" i="1" s="1"/>
  <c r="G140" i="1"/>
  <c r="I140" i="1" s="1"/>
  <c r="J141" i="1"/>
  <c r="B142" i="1"/>
  <c r="M141" i="1"/>
  <c r="L141" i="1" s="1"/>
  <c r="E141" i="1"/>
  <c r="H141" i="1"/>
  <c r="D141" i="1"/>
  <c r="C141" i="1"/>
  <c r="G139" i="1"/>
  <c r="I139" i="1" s="1"/>
  <c r="K140" i="1"/>
  <c r="F141" i="1" l="1"/>
  <c r="P137" i="1"/>
  <c r="N138" i="1"/>
  <c r="O138" i="1" s="1"/>
  <c r="C142" i="1"/>
  <c r="J142" i="1"/>
  <c r="B143" i="1"/>
  <c r="H142" i="1"/>
  <c r="M142" i="1"/>
  <c r="L142" i="1" s="1"/>
  <c r="E142" i="1"/>
  <c r="D142" i="1"/>
  <c r="K141" i="1"/>
  <c r="G141" i="1"/>
  <c r="I141" i="1" s="1"/>
  <c r="P138" i="1" l="1"/>
  <c r="N139" i="1"/>
  <c r="O139" i="1" s="1"/>
  <c r="H143" i="1"/>
  <c r="D143" i="1"/>
  <c r="C143" i="1"/>
  <c r="J143" i="1"/>
  <c r="B144" i="1"/>
  <c r="M143" i="1"/>
  <c r="L143" i="1" s="1"/>
  <c r="E143" i="1"/>
  <c r="K142" i="1"/>
  <c r="F142" i="1"/>
  <c r="P139" i="1" l="1"/>
  <c r="N140" i="1"/>
  <c r="O140" i="1" s="1"/>
  <c r="B145" i="1"/>
  <c r="M144" i="1"/>
  <c r="L144" i="1" s="1"/>
  <c r="E144" i="1"/>
  <c r="H144" i="1"/>
  <c r="D144" i="1"/>
  <c r="C144" i="1"/>
  <c r="F144" i="1" s="1"/>
  <c r="J144" i="1"/>
  <c r="G142" i="1"/>
  <c r="I142" i="1"/>
  <c r="K143" i="1"/>
  <c r="F143" i="1"/>
  <c r="K144" i="1" l="1"/>
  <c r="P140" i="1"/>
  <c r="N141" i="1"/>
  <c r="O141" i="1" s="1"/>
  <c r="G144" i="1"/>
  <c r="I144" i="1" s="1"/>
  <c r="G143" i="1"/>
  <c r="I143" i="1" s="1"/>
  <c r="J145" i="1"/>
  <c r="B146" i="1"/>
  <c r="M145" i="1"/>
  <c r="L145" i="1" s="1"/>
  <c r="E145" i="1"/>
  <c r="D145" i="1"/>
  <c r="C145" i="1"/>
  <c r="H145" i="1"/>
  <c r="P141" i="1" l="1"/>
  <c r="N142" i="1"/>
  <c r="O142" i="1" s="1"/>
  <c r="F145" i="1"/>
  <c r="G145" i="1" s="1"/>
  <c r="I145" i="1" s="1"/>
  <c r="K145" i="1"/>
  <c r="H146" i="1"/>
  <c r="D146" i="1"/>
  <c r="C146" i="1"/>
  <c r="J146" i="1"/>
  <c r="M146" i="1"/>
  <c r="L146" i="1" s="1"/>
  <c r="E146" i="1"/>
  <c r="P142" i="1" l="1"/>
  <c r="N143" i="1"/>
  <c r="O143" i="1" s="1"/>
  <c r="F146" i="1"/>
  <c r="G146" i="1" s="1"/>
  <c r="I146" i="1" s="1"/>
  <c r="K146" i="1"/>
  <c r="P143" i="1" l="1"/>
  <c r="N144" i="1"/>
  <c r="O144" i="1" s="1"/>
  <c r="P144" i="1" l="1"/>
  <c r="N145" i="1"/>
  <c r="O145" i="1" s="1"/>
  <c r="P145" i="1" l="1"/>
  <c r="N146" i="1"/>
  <c r="O146" i="1" s="1"/>
  <c r="P146" i="1" s="1"/>
  <c r="F5" i="1" s="1"/>
  <c r="B31" i="3" l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D30" i="3"/>
  <c r="C19" i="3"/>
  <c r="C21" i="3"/>
  <c r="C7" i="3"/>
  <c r="C9" i="3"/>
  <c r="C16" i="3"/>
  <c r="C20" i="3"/>
  <c r="O30" i="3"/>
  <c r="C15" i="3"/>
  <c r="C12" i="3"/>
  <c r="C14" i="3"/>
  <c r="C30" i="3"/>
  <c r="C24" i="3"/>
  <c r="O31" i="3" l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H30" i="3"/>
  <c r="E30" i="3" s="1"/>
  <c r="F30" i="3" s="1"/>
  <c r="J30" i="3"/>
  <c r="C31" i="3"/>
  <c r="K30" i="3" l="1"/>
  <c r="J31" i="3" s="1"/>
  <c r="H31" i="3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G30" i="3"/>
  <c r="I30" i="3" s="1"/>
  <c r="C32" i="3"/>
  <c r="D31" i="3"/>
  <c r="E31" i="3" l="1"/>
  <c r="F31" i="3" s="1"/>
  <c r="G31" i="3" s="1"/>
  <c r="I31" i="3" s="1"/>
  <c r="E32" i="3"/>
  <c r="F32" i="3" s="1"/>
  <c r="D32" i="3"/>
  <c r="C33" i="3"/>
  <c r="K31" i="3" l="1"/>
  <c r="J32" i="3" s="1"/>
  <c r="K32" i="3" s="1"/>
  <c r="J33" i="3" s="1"/>
  <c r="G32" i="3"/>
  <c r="I32" i="3" s="1"/>
  <c r="D33" i="3"/>
  <c r="E33" i="3"/>
  <c r="F33" i="3" s="1"/>
  <c r="C34" i="3"/>
  <c r="K33" i="3" l="1"/>
  <c r="J34" i="3" s="1"/>
  <c r="G33" i="3"/>
  <c r="I33" i="3" s="1"/>
  <c r="D34" i="3"/>
  <c r="E34" i="3"/>
  <c r="F34" i="3" s="1"/>
  <c r="C35" i="3"/>
  <c r="K34" i="3" l="1"/>
  <c r="J35" i="3" s="1"/>
  <c r="G34" i="3"/>
  <c r="I34" i="3" s="1"/>
  <c r="D35" i="3"/>
  <c r="E35" i="3"/>
  <c r="F35" i="3" s="1"/>
  <c r="C36" i="3"/>
  <c r="K35" i="3" l="1"/>
  <c r="J36" i="3" s="1"/>
  <c r="G35" i="3"/>
  <c r="I35" i="3" s="1"/>
  <c r="E36" i="3"/>
  <c r="F36" i="3" s="1"/>
  <c r="D36" i="3"/>
  <c r="C37" i="3"/>
  <c r="G36" i="3" l="1"/>
  <c r="I36" i="3" s="1"/>
  <c r="C38" i="3"/>
  <c r="D37" i="3"/>
  <c r="E37" i="3"/>
  <c r="F37" i="3" s="1"/>
  <c r="K36" i="3"/>
  <c r="J37" i="3" s="1"/>
  <c r="G37" i="3" l="1"/>
  <c r="I37" i="3" s="1"/>
  <c r="D38" i="3"/>
  <c r="C39" i="3"/>
  <c r="E38" i="3"/>
  <c r="F38" i="3" s="1"/>
  <c r="K37" i="3"/>
  <c r="J38" i="3" s="1"/>
  <c r="G38" i="3" l="1"/>
  <c r="I38" i="3" s="1"/>
  <c r="E39" i="3"/>
  <c r="F39" i="3" s="1"/>
  <c r="D39" i="3"/>
  <c r="C40" i="3"/>
  <c r="K38" i="3"/>
  <c r="J39" i="3" s="1"/>
  <c r="K39" i="3" l="1"/>
  <c r="J40" i="3" s="1"/>
  <c r="G39" i="3"/>
  <c r="I39" i="3" s="1"/>
  <c r="D40" i="3"/>
  <c r="E40" i="3"/>
  <c r="F40" i="3" s="1"/>
  <c r="C41" i="3"/>
  <c r="K40" i="3" l="1"/>
  <c r="J41" i="3" s="1"/>
  <c r="G40" i="3"/>
  <c r="I40" i="3" s="1"/>
  <c r="D41" i="3"/>
  <c r="C42" i="3"/>
  <c r="E41" i="3"/>
  <c r="F41" i="3" s="1"/>
  <c r="K41" i="3" l="1"/>
  <c r="J42" i="3" s="1"/>
  <c r="G41" i="3"/>
  <c r="I41" i="3" s="1"/>
  <c r="E42" i="3"/>
  <c r="F42" i="3" s="1"/>
  <c r="D42" i="3"/>
  <c r="C43" i="3"/>
  <c r="K42" i="3" l="1"/>
  <c r="J43" i="3" s="1"/>
  <c r="G42" i="3"/>
  <c r="I42" i="3" s="1"/>
  <c r="D43" i="3"/>
  <c r="E43" i="3"/>
  <c r="F43" i="3" s="1"/>
  <c r="C44" i="3"/>
  <c r="K43" i="3" l="1"/>
  <c r="J44" i="3" s="1"/>
  <c r="G43" i="3"/>
  <c r="I43" i="3" s="1"/>
  <c r="E44" i="3"/>
  <c r="F44" i="3" s="1"/>
  <c r="D44" i="3"/>
  <c r="C45" i="3"/>
  <c r="K44" i="3" l="1"/>
  <c r="J45" i="3" s="1"/>
  <c r="G44" i="3"/>
  <c r="I44" i="3" s="1"/>
  <c r="C46" i="3"/>
  <c r="D45" i="3"/>
  <c r="E45" i="3"/>
  <c r="F45" i="3" s="1"/>
  <c r="K45" i="3" l="1"/>
  <c r="J46" i="3" s="1"/>
  <c r="G45" i="3"/>
  <c r="I45" i="3" s="1"/>
  <c r="D46" i="3"/>
  <c r="C47" i="3"/>
  <c r="E46" i="3"/>
  <c r="F46" i="3" s="1"/>
  <c r="K46" i="3" l="1"/>
  <c r="J47" i="3" s="1"/>
  <c r="G46" i="3"/>
  <c r="I46" i="3" s="1"/>
  <c r="D47" i="3"/>
  <c r="E47" i="3"/>
  <c r="F47" i="3" s="1"/>
  <c r="C48" i="3"/>
  <c r="K47" i="3" l="1"/>
  <c r="J48" i="3" s="1"/>
  <c r="G47" i="3"/>
  <c r="I47" i="3" s="1"/>
  <c r="C49" i="3"/>
  <c r="E48" i="3"/>
  <c r="F48" i="3" s="1"/>
  <c r="D48" i="3"/>
  <c r="K48" i="3" l="1"/>
  <c r="J49" i="3" s="1"/>
  <c r="G48" i="3"/>
  <c r="I48" i="3" s="1"/>
  <c r="Q30" i="3"/>
  <c r="D49" i="3"/>
  <c r="E49" i="3"/>
  <c r="F49" i="3" s="1"/>
  <c r="C50" i="3"/>
  <c r="K49" i="3" l="1"/>
  <c r="J50" i="3" s="1"/>
  <c r="G49" i="3"/>
  <c r="I49" i="3" s="1"/>
  <c r="E50" i="3"/>
  <c r="F50" i="3" s="1"/>
  <c r="D50" i="3"/>
  <c r="C51" i="3"/>
  <c r="Q31" i="3"/>
  <c r="P30" i="3"/>
  <c r="R30" i="3" l="1"/>
  <c r="S30" i="3" s="1"/>
  <c r="G50" i="3"/>
  <c r="I50" i="3" s="1"/>
  <c r="E51" i="3"/>
  <c r="F51" i="3" s="1"/>
  <c r="D51" i="3"/>
  <c r="C52" i="3"/>
  <c r="Q32" i="3"/>
  <c r="P31" i="3"/>
  <c r="K50" i="3"/>
  <c r="J51" i="3" s="1"/>
  <c r="G51" i="3" l="1"/>
  <c r="I51" i="3" s="1"/>
  <c r="Q33" i="3"/>
  <c r="P32" i="3"/>
  <c r="T30" i="3"/>
  <c r="R31" i="3"/>
  <c r="S31" i="3" s="1"/>
  <c r="K51" i="3"/>
  <c r="J52" i="3" s="1"/>
  <c r="D52" i="3"/>
  <c r="C53" i="3"/>
  <c r="E52" i="3"/>
  <c r="F52" i="3" s="1"/>
  <c r="G52" i="3" l="1"/>
  <c r="I52" i="3" s="1"/>
  <c r="K52" i="3"/>
  <c r="J53" i="3" s="1"/>
  <c r="Q34" i="3"/>
  <c r="P33" i="3"/>
  <c r="R32" i="3"/>
  <c r="S32" i="3" s="1"/>
  <c r="T31" i="3"/>
  <c r="D53" i="3"/>
  <c r="E53" i="3"/>
  <c r="F53" i="3" s="1"/>
  <c r="C54" i="3"/>
  <c r="E54" i="3" l="1"/>
  <c r="F54" i="3" s="1"/>
  <c r="D54" i="3"/>
  <c r="C55" i="3"/>
  <c r="K53" i="3"/>
  <c r="J54" i="3" s="1"/>
  <c r="G53" i="3"/>
  <c r="I53" i="3" s="1"/>
  <c r="R33" i="3"/>
  <c r="S33" i="3" s="1"/>
  <c r="T32" i="3"/>
  <c r="Q35" i="3"/>
  <c r="P34" i="3"/>
  <c r="G54" i="3" l="1"/>
  <c r="I54" i="3" s="1"/>
  <c r="E55" i="3"/>
  <c r="F55" i="3" s="1"/>
  <c r="D55" i="3"/>
  <c r="C56" i="3"/>
  <c r="Q36" i="3"/>
  <c r="P35" i="3"/>
  <c r="R34" i="3"/>
  <c r="S34" i="3" s="1"/>
  <c r="T33" i="3"/>
  <c r="K54" i="3"/>
  <c r="J55" i="3" s="1"/>
  <c r="K55" i="3" l="1"/>
  <c r="J56" i="3" s="1"/>
  <c r="G55" i="3"/>
  <c r="I55" i="3" s="1"/>
  <c r="Q37" i="3"/>
  <c r="P36" i="3"/>
  <c r="T34" i="3"/>
  <c r="R35" i="3"/>
  <c r="S35" i="3" s="1"/>
  <c r="E56" i="3"/>
  <c r="F56" i="3" s="1"/>
  <c r="C57" i="3"/>
  <c r="D56" i="3"/>
  <c r="K56" i="3" l="1"/>
  <c r="J57" i="3" s="1"/>
  <c r="G56" i="3"/>
  <c r="I56" i="3" s="1"/>
  <c r="T35" i="3"/>
  <c r="R36" i="3"/>
  <c r="S36" i="3" s="1"/>
  <c r="Q38" i="3"/>
  <c r="P37" i="3"/>
  <c r="E57" i="3"/>
  <c r="D57" i="3"/>
  <c r="C58" i="3"/>
  <c r="K57" i="3" l="1"/>
  <c r="J58" i="3" s="1"/>
  <c r="D58" i="3"/>
  <c r="E58" i="3"/>
  <c r="F58" i="3" s="1"/>
  <c r="C59" i="3"/>
  <c r="F57" i="3"/>
  <c r="Q39" i="3"/>
  <c r="P38" i="3"/>
  <c r="T36" i="3"/>
  <c r="R37" i="3"/>
  <c r="S37" i="3" s="1"/>
  <c r="K58" i="3" l="1"/>
  <c r="J59" i="3" s="1"/>
  <c r="G58" i="3"/>
  <c r="I58" i="3" s="1"/>
  <c r="Q40" i="3"/>
  <c r="P39" i="3"/>
  <c r="T37" i="3"/>
  <c r="R38" i="3"/>
  <c r="S38" i="3" s="1"/>
  <c r="G57" i="3"/>
  <c r="I57" i="3" s="1"/>
  <c r="D59" i="3"/>
  <c r="E59" i="3"/>
  <c r="F59" i="3" s="1"/>
  <c r="C60" i="3"/>
  <c r="K59" i="3" l="1"/>
  <c r="J60" i="3" s="1"/>
  <c r="G59" i="3"/>
  <c r="I59" i="3" s="1"/>
  <c r="T38" i="3"/>
  <c r="R39" i="3"/>
  <c r="S39" i="3" s="1"/>
  <c r="Q41" i="3"/>
  <c r="P40" i="3"/>
  <c r="D60" i="3"/>
  <c r="E60" i="3"/>
  <c r="F60" i="3" s="1"/>
  <c r="C61" i="3"/>
  <c r="K60" i="3" l="1"/>
  <c r="J61" i="3" s="1"/>
  <c r="G60" i="3"/>
  <c r="I60" i="3" s="1"/>
  <c r="E61" i="3"/>
  <c r="F61" i="3" s="1"/>
  <c r="D61" i="3"/>
  <c r="C62" i="3"/>
  <c r="Q42" i="3"/>
  <c r="P41" i="3"/>
  <c r="T39" i="3"/>
  <c r="R40" i="3"/>
  <c r="S40" i="3" s="1"/>
  <c r="K61" i="3" l="1"/>
  <c r="J62" i="3" s="1"/>
  <c r="G61" i="3"/>
  <c r="I61" i="3" s="1"/>
  <c r="Q43" i="3"/>
  <c r="P42" i="3"/>
  <c r="T40" i="3"/>
  <c r="R41" i="3"/>
  <c r="S41" i="3" s="1"/>
  <c r="D62" i="3"/>
  <c r="C63" i="3"/>
  <c r="E62" i="3"/>
  <c r="F62" i="3" s="1"/>
  <c r="K62" i="3" l="1"/>
  <c r="J63" i="3" s="1"/>
  <c r="Q44" i="3"/>
  <c r="P43" i="3"/>
  <c r="T41" i="3"/>
  <c r="R42" i="3"/>
  <c r="S42" i="3" s="1"/>
  <c r="G62" i="3"/>
  <c r="I62" i="3" s="1"/>
  <c r="D63" i="3"/>
  <c r="E63" i="3"/>
  <c r="F63" i="3" s="1"/>
  <c r="C64" i="3"/>
  <c r="K63" i="3" l="1"/>
  <c r="J64" i="3" s="1"/>
  <c r="G63" i="3"/>
  <c r="I63" i="3" s="1"/>
  <c r="D64" i="3"/>
  <c r="E64" i="3"/>
  <c r="F64" i="3" s="1"/>
  <c r="C65" i="3"/>
  <c r="Q45" i="3"/>
  <c r="P44" i="3"/>
  <c r="T42" i="3"/>
  <c r="R43" i="3"/>
  <c r="S43" i="3" s="1"/>
  <c r="K64" i="3" l="1"/>
  <c r="J65" i="3" s="1"/>
  <c r="Q46" i="3"/>
  <c r="P45" i="3"/>
  <c r="T43" i="3"/>
  <c r="R44" i="3"/>
  <c r="S44" i="3" s="1"/>
  <c r="D65" i="3"/>
  <c r="E65" i="3"/>
  <c r="F65" i="3" s="1"/>
  <c r="C66" i="3"/>
  <c r="G64" i="3"/>
  <c r="I64" i="3" s="1"/>
  <c r="K65" i="3" l="1"/>
  <c r="J66" i="3" s="1"/>
  <c r="G65" i="3"/>
  <c r="I65" i="3" s="1"/>
  <c r="Q47" i="3"/>
  <c r="P46" i="3"/>
  <c r="E66" i="3"/>
  <c r="F66" i="3" s="1"/>
  <c r="D66" i="3"/>
  <c r="C67" i="3"/>
  <c r="T44" i="3"/>
  <c r="R45" i="3"/>
  <c r="S45" i="3" s="1"/>
  <c r="K66" i="3" l="1"/>
  <c r="J67" i="3" s="1"/>
  <c r="G66" i="3"/>
  <c r="I66" i="3" s="1"/>
  <c r="Q48" i="3"/>
  <c r="P47" i="3"/>
  <c r="T45" i="3"/>
  <c r="R46" i="3"/>
  <c r="S46" i="3" s="1"/>
  <c r="D67" i="3"/>
  <c r="C68" i="3"/>
  <c r="E67" i="3"/>
  <c r="F67" i="3" s="1"/>
  <c r="K67" i="3" l="1"/>
  <c r="J68" i="3" s="1"/>
  <c r="G67" i="3"/>
  <c r="I67" i="3" s="1"/>
  <c r="P48" i="3"/>
  <c r="Q49" i="3"/>
  <c r="T46" i="3"/>
  <c r="R47" i="3"/>
  <c r="S47" i="3" s="1"/>
  <c r="D68" i="3"/>
  <c r="E68" i="3"/>
  <c r="F68" i="3" s="1"/>
  <c r="C69" i="3"/>
  <c r="K68" i="3" l="1"/>
  <c r="J69" i="3" s="1"/>
  <c r="G68" i="3"/>
  <c r="I68" i="3" s="1"/>
  <c r="R48" i="3"/>
  <c r="S48" i="3" s="1"/>
  <c r="T47" i="3"/>
  <c r="C70" i="3"/>
  <c r="E69" i="3"/>
  <c r="F69" i="3" s="1"/>
  <c r="D69" i="3"/>
  <c r="P49" i="3"/>
  <c r="Q50" i="3"/>
  <c r="K69" i="3" l="1"/>
  <c r="J70" i="3" s="1"/>
  <c r="G69" i="3"/>
  <c r="I69" i="3" s="1"/>
  <c r="R49" i="3"/>
  <c r="S49" i="3" s="1"/>
  <c r="T48" i="3"/>
  <c r="P50" i="3"/>
  <c r="Q51" i="3"/>
  <c r="D70" i="3"/>
  <c r="C71" i="3"/>
  <c r="E70" i="3"/>
  <c r="F70" i="3" s="1"/>
  <c r="K70" i="3" l="1"/>
  <c r="J71" i="3" s="1"/>
  <c r="G70" i="3"/>
  <c r="I70" i="3" s="1"/>
  <c r="R50" i="3"/>
  <c r="S50" i="3" s="1"/>
  <c r="T49" i="3"/>
  <c r="P51" i="3"/>
  <c r="Q52" i="3"/>
  <c r="D71" i="3"/>
  <c r="E71" i="3"/>
  <c r="F71" i="3" s="1"/>
  <c r="C72" i="3"/>
  <c r="K71" i="3" l="1"/>
  <c r="J72" i="3" s="1"/>
  <c r="R51" i="3"/>
  <c r="S51" i="3" s="1"/>
  <c r="T50" i="3"/>
  <c r="D72" i="3"/>
  <c r="E72" i="3"/>
  <c r="F72" i="3" s="1"/>
  <c r="C73" i="3"/>
  <c r="P52" i="3"/>
  <c r="Q53" i="3"/>
  <c r="G71" i="3"/>
  <c r="I71" i="3" s="1"/>
  <c r="K72" i="3" l="1"/>
  <c r="J73" i="3" s="1"/>
  <c r="G72" i="3"/>
  <c r="I72" i="3" s="1"/>
  <c r="E73" i="3"/>
  <c r="F73" i="3" s="1"/>
  <c r="D73" i="3"/>
  <c r="C74" i="3"/>
  <c r="R52" i="3"/>
  <c r="S52" i="3" s="1"/>
  <c r="T51" i="3"/>
  <c r="P53" i="3"/>
  <c r="Q54" i="3"/>
  <c r="K73" i="3" l="1"/>
  <c r="J74" i="3" s="1"/>
  <c r="R53" i="3"/>
  <c r="S53" i="3" s="1"/>
  <c r="T52" i="3"/>
  <c r="P54" i="3"/>
  <c r="Q55" i="3"/>
  <c r="E74" i="3"/>
  <c r="F74" i="3" s="1"/>
  <c r="C75" i="3"/>
  <c r="D74" i="3"/>
  <c r="G73" i="3"/>
  <c r="I73" i="3" s="1"/>
  <c r="K74" i="3" l="1"/>
  <c r="J75" i="3" s="1"/>
  <c r="G74" i="3"/>
  <c r="I74" i="3" s="1"/>
  <c r="D75" i="3"/>
  <c r="C76" i="3"/>
  <c r="E75" i="3"/>
  <c r="F75" i="3" s="1"/>
  <c r="R54" i="3"/>
  <c r="S54" i="3" s="1"/>
  <c r="T53" i="3"/>
  <c r="P55" i="3"/>
  <c r="Q56" i="3"/>
  <c r="K75" i="3" l="1"/>
  <c r="J76" i="3" s="1"/>
  <c r="G75" i="3"/>
  <c r="I75" i="3" s="1"/>
  <c r="R55" i="3"/>
  <c r="S55" i="3" s="1"/>
  <c r="T54" i="3"/>
  <c r="Q57" i="3"/>
  <c r="P56" i="3"/>
  <c r="E76" i="3"/>
  <c r="F76" i="3" s="1"/>
  <c r="D76" i="3"/>
  <c r="C77" i="3"/>
  <c r="K76" i="3" l="1"/>
  <c r="J77" i="3" s="1"/>
  <c r="G76" i="3"/>
  <c r="I76" i="3" s="1"/>
  <c r="R56" i="3"/>
  <c r="S56" i="3" s="1"/>
  <c r="T55" i="3"/>
  <c r="D77" i="3"/>
  <c r="C78" i="3"/>
  <c r="E77" i="3"/>
  <c r="F77" i="3" s="1"/>
  <c r="P57" i="3"/>
  <c r="Q58" i="3"/>
  <c r="K77" i="3" l="1"/>
  <c r="J78" i="3" s="1"/>
  <c r="G77" i="3"/>
  <c r="I77" i="3" s="1"/>
  <c r="D78" i="3"/>
  <c r="C79" i="3"/>
  <c r="E78" i="3"/>
  <c r="F78" i="3" s="1"/>
  <c r="R57" i="3"/>
  <c r="S57" i="3" s="1"/>
  <c r="T56" i="3"/>
  <c r="P58" i="3"/>
  <c r="Q59" i="3"/>
  <c r="K78" i="3" l="1"/>
  <c r="J79" i="3" s="1"/>
  <c r="P59" i="3"/>
  <c r="Q60" i="3"/>
  <c r="E79" i="3"/>
  <c r="F79" i="3" s="1"/>
  <c r="D79" i="3"/>
  <c r="C80" i="3"/>
  <c r="T57" i="3"/>
  <c r="R58" i="3"/>
  <c r="S58" i="3" s="1"/>
  <c r="G78" i="3"/>
  <c r="I78" i="3" s="1"/>
  <c r="K79" i="3" l="1"/>
  <c r="J80" i="3" s="1"/>
  <c r="T58" i="3"/>
  <c r="R59" i="3"/>
  <c r="S59" i="3" s="1"/>
  <c r="G79" i="3"/>
  <c r="I79" i="3" s="1"/>
  <c r="D80" i="3"/>
  <c r="E80" i="3"/>
  <c r="F80" i="3" s="1"/>
  <c r="C81" i="3"/>
  <c r="P60" i="3"/>
  <c r="Q61" i="3"/>
  <c r="K80" i="3" l="1"/>
  <c r="J81" i="3" s="1"/>
  <c r="D81" i="3"/>
  <c r="E81" i="3"/>
  <c r="F81" i="3" s="1"/>
  <c r="C82" i="3"/>
  <c r="G80" i="3"/>
  <c r="I80" i="3" s="1"/>
  <c r="P61" i="3"/>
  <c r="Q62" i="3"/>
  <c r="T59" i="3"/>
  <c r="R60" i="3"/>
  <c r="S60" i="3" s="1"/>
  <c r="K81" i="3" l="1"/>
  <c r="J82" i="3" s="1"/>
  <c r="G81" i="3"/>
  <c r="I81" i="3" s="1"/>
  <c r="P62" i="3"/>
  <c r="Q63" i="3"/>
  <c r="E82" i="3"/>
  <c r="F82" i="3" s="1"/>
  <c r="C83" i="3"/>
  <c r="D82" i="3"/>
  <c r="T60" i="3"/>
  <c r="R61" i="3"/>
  <c r="S61" i="3" s="1"/>
  <c r="K82" i="3" l="1"/>
  <c r="J83" i="3" s="1"/>
  <c r="G82" i="3"/>
  <c r="I82" i="3" s="1"/>
  <c r="T61" i="3"/>
  <c r="R62" i="3"/>
  <c r="S62" i="3" s="1"/>
  <c r="C84" i="3"/>
  <c r="D83" i="3"/>
  <c r="E83" i="3"/>
  <c r="F83" i="3" s="1"/>
  <c r="P63" i="3"/>
  <c r="Q64" i="3"/>
  <c r="P64" i="3" s="1"/>
  <c r="G83" i="3" l="1"/>
  <c r="I83" i="3" s="1"/>
  <c r="T62" i="3"/>
  <c r="R63" i="3"/>
  <c r="S63" i="3" s="1"/>
  <c r="E84" i="3"/>
  <c r="F84" i="3" s="1"/>
  <c r="D84" i="3"/>
  <c r="K83" i="3"/>
  <c r="J84" i="3" s="1"/>
  <c r="G84" i="3" l="1"/>
  <c r="I84" i="3" s="1"/>
  <c r="K84" i="3"/>
  <c r="T63" i="3"/>
  <c r="R64" i="3"/>
  <c r="S64" i="3" s="1"/>
  <c r="T64" i="3" s="1"/>
</calcChain>
</file>

<file path=xl/sharedStrings.xml><?xml version="1.0" encoding="utf-8"?>
<sst xmlns="http://schemas.openxmlformats.org/spreadsheetml/2006/main" count="84" uniqueCount="37">
  <si>
    <t>Retirement Case</t>
  </si>
  <si>
    <t>Parameters</t>
  </si>
  <si>
    <t>Retirement Age</t>
  </si>
  <si>
    <t>Current Salary</t>
  </si>
  <si>
    <t>Research support(2/9 of his current salary)</t>
  </si>
  <si>
    <t>Bob's retirement self contribution</t>
  </si>
  <si>
    <t xml:space="preserve">Current Savings </t>
  </si>
  <si>
    <t>Retirement Fund by Employer</t>
  </si>
  <si>
    <t xml:space="preserve">Current Age </t>
  </si>
  <si>
    <t>Savings Return</t>
  </si>
  <si>
    <t>Pre-retirement Investment Return</t>
  </si>
  <si>
    <t>Post-retirement Investment Return</t>
  </si>
  <si>
    <t>Salary increment</t>
  </si>
  <si>
    <t>Expenses</t>
  </si>
  <si>
    <t>Inflation rate</t>
  </si>
  <si>
    <t>Annual expense before retirement</t>
  </si>
  <si>
    <t>1st year retirement expense</t>
  </si>
  <si>
    <t>Tax Rate</t>
  </si>
  <si>
    <t>Before Retirement</t>
  </si>
  <si>
    <t>After Retirement</t>
  </si>
  <si>
    <t>Age</t>
  </si>
  <si>
    <t xml:space="preserve">Income </t>
  </si>
  <si>
    <t>Employer Contribution</t>
  </si>
  <si>
    <t>Bob's Contribution(Before Tax)</t>
  </si>
  <si>
    <t>Tax Paid</t>
  </si>
  <si>
    <t>Gross Income</t>
  </si>
  <si>
    <t>Income(Post tax)</t>
  </si>
  <si>
    <t>Starting year assets</t>
  </si>
  <si>
    <t>Year end assets</t>
  </si>
  <si>
    <t>Employer Contribution %</t>
  </si>
  <si>
    <t>Withdrawal</t>
  </si>
  <si>
    <t>Zero Asset Age</t>
  </si>
  <si>
    <t>Break Even</t>
  </si>
  <si>
    <t>[Retirement Case.xlsx]ZeroAssetAge'!$F$5</t>
  </si>
  <si>
    <t>3D Chart</t>
  </si>
  <si>
    <t>Retirement_Base_age</t>
  </si>
  <si>
    <t>Post_retirement_tax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</si>
</sst>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" fontId="0" fillId="0" borderId="0" xfId="0" applyNumberFormat="1"/>
    <xf numFmtId="0" fontId="0" fillId="0" borderId="5" xfId="0" applyBorder="1"/>
    <xf numFmtId="44" fontId="0" fillId="0" borderId="5" xfId="1" applyFont="1" applyBorder="1"/>
    <xf numFmtId="44" fontId="0" fillId="0" borderId="5" xfId="0" applyNumberFormat="1" applyBorder="1"/>
    <xf numFmtId="1" fontId="0" fillId="0" borderId="5" xfId="0" applyNumberFormat="1" applyBorder="1"/>
    <xf numFmtId="0" fontId="0" fillId="0" borderId="1" xfId="0" applyFill="1" applyBorder="1"/>
    <xf numFmtId="0" fontId="2" fillId="0" borderId="5" xfId="0" applyFont="1" applyBorder="1"/>
    <xf numFmtId="0" fontId="0" fillId="2" borderId="5" xfId="0" applyFill="1" applyBorder="1"/>
    <xf numFmtId="12" fontId="0" fillId="0" borderId="5" xfId="1" applyNumberFormat="1" applyFont="1" applyBorder="1"/>
    <xf numFmtId="44" fontId="0" fillId="2" borderId="5" xfId="1" applyFont="1" applyFill="1" applyBorder="1"/>
    <xf numFmtId="1" fontId="0" fillId="0" borderId="5" xfId="1" applyNumberFormat="1" applyFont="1" applyBorder="1"/>
    <xf numFmtId="9" fontId="0" fillId="0" borderId="5" xfId="0" applyNumberFormat="1" applyBorder="1"/>
    <xf numFmtId="10" fontId="0" fillId="0" borderId="5" xfId="0" applyNumberFormat="1" applyBorder="1"/>
    <xf numFmtId="0" fontId="3" fillId="3" borderId="5" xfId="0" applyFont="1" applyFill="1" applyBorder="1"/>
    <xf numFmtId="0" fontId="0" fillId="0" borderId="6" xfId="0" applyBorder="1"/>
    <xf numFmtId="0" fontId="4" fillId="0" borderId="5" xfId="0" applyFont="1" applyFill="1" applyBorder="1" applyAlignment="1">
      <alignment horizontal="left"/>
    </xf>
    <xf numFmtId="0" fontId="4" fillId="0" borderId="5" xfId="0" quotePrefix="1" applyFont="1" applyFill="1" applyBorder="1" applyAlignment="1">
      <alignment horizontal="left"/>
    </xf>
    <xf numFmtId="0" fontId="0" fillId="0" borderId="5" xfId="0" applyNumberFormat="1" applyFill="1" applyBorder="1" applyAlignment="1"/>
    <xf numFmtId="9" fontId="0" fillId="0" borderId="5" xfId="0" applyNumberFormat="1" applyFill="1" applyBorder="1" applyAlignment="1"/>
    <xf numFmtId="2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1" applyNumberFormat="1" applyFont="1" applyBorder="1" applyAlignment="1">
      <alignment horizontal="center"/>
    </xf>
    <xf numFmtId="1" fontId="0" fillId="2" borderId="5" xfId="1" applyNumberFormat="1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2" borderId="5" xfId="1" applyNumberFormat="1" applyFont="1" applyFill="1" applyBorder="1" applyAlignment="1">
      <alignment horizontal="center"/>
    </xf>
    <xf numFmtId="44" fontId="0" fillId="0" borderId="5" xfId="1" applyFont="1" applyBorder="1" applyAlignment="1">
      <alignment horizontal="center"/>
    </xf>
    <xf numFmtId="9" fontId="0" fillId="0" borderId="5" xfId="2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63500</xdr:rowOff>
    </xdr:from>
    <xdr:to>
      <xdr:col>21</xdr:col>
      <xdr:colOff>207924</xdr:colOff>
      <xdr:row>40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500"/>
          <a:ext cx="13009524" cy="730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1</xdr:row>
      <xdr:rowOff>1</xdr:rowOff>
    </xdr:from>
    <xdr:to>
      <xdr:col>9</xdr:col>
      <xdr:colOff>56186</xdr:colOff>
      <xdr:row>25</xdr:row>
      <xdr:rowOff>25401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6" y="184151"/>
          <a:ext cx="5380660" cy="444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10</xdr:col>
      <xdr:colOff>361219</xdr:colOff>
      <xdr:row>59</xdr:row>
      <xdr:rowOff>85095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286500"/>
          <a:ext cx="5847619" cy="50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234950</xdr:colOff>
      <xdr:row>0</xdr:row>
      <xdr:rowOff>139700</xdr:rowOff>
    </xdr:from>
    <xdr:to>
      <xdr:col>18</xdr:col>
      <xdr:colOff>24662</xdr:colOff>
      <xdr:row>24</xdr:row>
      <xdr:rowOff>108331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95DD1E-4743-418C-AE66-D1129608A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1350" y="139700"/>
          <a:ext cx="5276112" cy="43882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17</xdr:row>
      <xdr:rowOff>19050</xdr:rowOff>
    </xdr:from>
    <xdr:to>
      <xdr:col>4</xdr:col>
      <xdr:colOff>608869</xdr:colOff>
      <xdr:row>43</xdr:row>
      <xdr:rowOff>189859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257550"/>
          <a:ext cx="5847619" cy="51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15</xdr:row>
      <xdr:rowOff>9525</xdr:rowOff>
    </xdr:from>
    <xdr:to>
      <xdr:col>5</xdr:col>
      <xdr:colOff>113568</xdr:colOff>
      <xdr:row>41</xdr:row>
      <xdr:rowOff>132715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867025"/>
          <a:ext cx="5857143" cy="5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65534"/>
  <sheetViews>
    <sheetView workbookViewId="0">
      <selection activeCell="E15" sqref="E15"/>
    </sheetView>
  </sheetViews>
  <sheetFormatPr defaultColWidth="8.90625" defaultRowHeight="14.5" x14ac:dyDescent="0.35"/>
  <cols>
    <col min="1" max="1" width="8.90625" style="24"/>
    <col min="2" max="2" width="39.36328125" style="24" customWidth="1"/>
    <col min="3" max="3" width="24.36328125" style="22" customWidth="1"/>
    <col min="4" max="4" width="21.54296875" style="23" customWidth="1"/>
    <col min="5" max="5" width="28.90625" style="23" customWidth="1"/>
    <col min="6" max="8" width="12.54296875" style="24" customWidth="1"/>
    <col min="9" max="9" width="16.08984375" style="24" customWidth="1"/>
    <col min="10" max="10" width="18.36328125" style="24" customWidth="1"/>
    <col min="11" max="11" width="17.36328125" style="25" customWidth="1"/>
    <col min="12" max="12" width="16.1796875" style="24" customWidth="1"/>
    <col min="13" max="13" width="14.36328125" style="24" customWidth="1"/>
    <col min="14" max="14" width="21.54296875" style="24" customWidth="1"/>
    <col min="15" max="15" width="16" style="24" customWidth="1"/>
    <col min="16" max="16" width="11.36328125" style="24" customWidth="1"/>
    <col min="17" max="17" width="18.36328125" style="24" customWidth="1"/>
    <col min="18" max="18" width="14.6328125" style="24" customWidth="1"/>
    <col min="19" max="19" width="12" style="24" customWidth="1"/>
    <col min="20" max="16384" width="8.90625" style="24"/>
  </cols>
  <sheetData>
    <row r="1" spans="1:6" x14ac:dyDescent="0.35">
      <c r="A1" s="48" t="s">
        <v>0</v>
      </c>
      <c r="B1" s="48"/>
    </row>
    <row r="3" spans="1:6" x14ac:dyDescent="0.35">
      <c r="B3" s="26" t="s">
        <v>1</v>
      </c>
      <c r="C3" s="27"/>
    </row>
    <row r="4" spans="1:6" x14ac:dyDescent="0.35">
      <c r="B4" s="28"/>
      <c r="C4" s="29"/>
    </row>
    <row r="5" spans="1:6" x14ac:dyDescent="0.35">
      <c r="B5" s="28" t="s">
        <v>2</v>
      </c>
      <c r="C5" s="30">
        <v>65</v>
      </c>
      <c r="E5" s="31" t="s">
        <v>31</v>
      </c>
      <c r="F5" s="32">
        <f>INDEX(B29:B184,MATCH(1,P29:P184,0),1)</f>
        <v>87</v>
      </c>
    </row>
    <row r="6" spans="1:6" x14ac:dyDescent="0.35">
      <c r="B6" s="28" t="s">
        <v>3</v>
      </c>
      <c r="C6" s="33">
        <v>95000</v>
      </c>
    </row>
    <row r="7" spans="1:6" x14ac:dyDescent="0.35">
      <c r="B7" s="28" t="s">
        <v>4</v>
      </c>
      <c r="C7" s="27">
        <v>0.222222</v>
      </c>
    </row>
    <row r="8" spans="1:6" x14ac:dyDescent="0.35">
      <c r="B8" s="28" t="s">
        <v>5</v>
      </c>
      <c r="C8" s="34">
        <v>7500</v>
      </c>
    </row>
    <row r="9" spans="1:6" x14ac:dyDescent="0.35">
      <c r="B9" s="28" t="s">
        <v>6</v>
      </c>
      <c r="C9" s="35">
        <v>137000</v>
      </c>
    </row>
    <row r="10" spans="1:6" x14ac:dyDescent="0.35">
      <c r="B10" s="28" t="s">
        <v>7</v>
      </c>
      <c r="C10" s="35">
        <v>9500</v>
      </c>
    </row>
    <row r="11" spans="1:6" x14ac:dyDescent="0.35">
      <c r="B11" s="28" t="s">
        <v>8</v>
      </c>
      <c r="C11" s="29">
        <v>46</v>
      </c>
    </row>
    <row r="12" spans="1:6" x14ac:dyDescent="0.35">
      <c r="B12" s="28" t="s">
        <v>29</v>
      </c>
      <c r="C12" s="36">
        <v>0.1</v>
      </c>
    </row>
    <row r="13" spans="1:6" x14ac:dyDescent="0.35">
      <c r="B13" s="26" t="s">
        <v>9</v>
      </c>
      <c r="C13" s="27"/>
    </row>
    <row r="14" spans="1:6" x14ac:dyDescent="0.35">
      <c r="B14" s="28" t="s">
        <v>10</v>
      </c>
      <c r="C14" s="36">
        <v>0.09</v>
      </c>
    </row>
    <row r="15" spans="1:6" x14ac:dyDescent="0.35">
      <c r="B15" s="28" t="s">
        <v>11</v>
      </c>
      <c r="C15" s="36">
        <v>0.05</v>
      </c>
    </row>
    <row r="16" spans="1:6" x14ac:dyDescent="0.35">
      <c r="B16" s="28" t="s">
        <v>12</v>
      </c>
      <c r="C16" s="36">
        <v>2.5000000000000001E-2</v>
      </c>
    </row>
    <row r="17" spans="2:16" x14ac:dyDescent="0.35">
      <c r="B17" s="28"/>
      <c r="C17" s="27"/>
    </row>
    <row r="18" spans="2:16" x14ac:dyDescent="0.35">
      <c r="B18" s="26" t="s">
        <v>13</v>
      </c>
      <c r="C18" s="27"/>
    </row>
    <row r="19" spans="2:16" x14ac:dyDescent="0.35">
      <c r="B19" s="28" t="s">
        <v>14</v>
      </c>
      <c r="C19" s="36">
        <v>0.02</v>
      </c>
    </row>
    <row r="20" spans="2:16" x14ac:dyDescent="0.35">
      <c r="B20" s="28" t="s">
        <v>15</v>
      </c>
      <c r="C20" s="33">
        <v>75000</v>
      </c>
    </row>
    <row r="21" spans="2:16" x14ac:dyDescent="0.35">
      <c r="B21" s="28" t="s">
        <v>16</v>
      </c>
      <c r="C21" s="36">
        <v>0.5</v>
      </c>
    </row>
    <row r="22" spans="2:16" x14ac:dyDescent="0.35">
      <c r="B22" s="28"/>
      <c r="C22" s="27"/>
    </row>
    <row r="23" spans="2:16" x14ac:dyDescent="0.35">
      <c r="B23" s="26" t="s">
        <v>17</v>
      </c>
      <c r="C23" s="27"/>
    </row>
    <row r="24" spans="2:16" x14ac:dyDescent="0.35">
      <c r="B24" s="28" t="s">
        <v>18</v>
      </c>
      <c r="C24" s="36">
        <v>0.33</v>
      </c>
    </row>
    <row r="25" spans="2:16" x14ac:dyDescent="0.35">
      <c r="B25" s="28" t="s">
        <v>19</v>
      </c>
      <c r="C25" s="36">
        <v>0.3</v>
      </c>
    </row>
    <row r="27" spans="2:16" ht="15" thickBot="1" x14ac:dyDescent="0.4"/>
    <row r="28" spans="2:16" x14ac:dyDescent="0.35">
      <c r="B28" s="46" t="s">
        <v>18</v>
      </c>
      <c r="C28" s="47"/>
      <c r="D28" s="47"/>
      <c r="E28" s="47"/>
      <c r="F28" s="47"/>
      <c r="G28" s="47"/>
      <c r="H28" s="47"/>
      <c r="I28" s="47"/>
      <c r="J28" s="47"/>
      <c r="K28" s="47"/>
      <c r="L28" s="47" t="s">
        <v>19</v>
      </c>
      <c r="M28" s="47"/>
      <c r="N28" s="47"/>
      <c r="O28" s="47"/>
      <c r="P28" s="47"/>
    </row>
    <row r="29" spans="2:16" x14ac:dyDescent="0.35">
      <c r="B29" s="37" t="s">
        <v>20</v>
      </c>
      <c r="C29" s="38" t="s">
        <v>21</v>
      </c>
      <c r="D29" s="39" t="s">
        <v>22</v>
      </c>
      <c r="E29" s="39" t="s">
        <v>23</v>
      </c>
      <c r="F29" s="40" t="s">
        <v>25</v>
      </c>
      <c r="G29" s="41" t="s">
        <v>24</v>
      </c>
      <c r="H29" s="41" t="s">
        <v>13</v>
      </c>
      <c r="I29" s="41" t="s">
        <v>26</v>
      </c>
      <c r="J29" s="41" t="s">
        <v>27</v>
      </c>
      <c r="K29" s="41" t="s">
        <v>28</v>
      </c>
      <c r="L29" s="41" t="s">
        <v>30</v>
      </c>
      <c r="M29" s="41" t="s">
        <v>13</v>
      </c>
      <c r="N29" s="42" t="s">
        <v>27</v>
      </c>
      <c r="O29" s="42" t="s">
        <v>28</v>
      </c>
      <c r="P29" s="43" t="s">
        <v>32</v>
      </c>
    </row>
    <row r="30" spans="2:16" x14ac:dyDescent="0.35">
      <c r="B30" s="37">
        <v>46</v>
      </c>
      <c r="C30" s="39">
        <v>95000</v>
      </c>
      <c r="D30" s="39">
        <f>$C$10</f>
        <v>9500</v>
      </c>
      <c r="E30" s="39">
        <f>MIN($C$8,((((1+$C$7)*C30)*(1-$C$24))-H30)/(1-$C$24))</f>
        <v>4170.7914925373034</v>
      </c>
      <c r="F30" s="44">
        <f>(1+$C$7)*C30-E30</f>
        <v>111940.29850746269</v>
      </c>
      <c r="G30" s="44">
        <f>F30*$C$24</f>
        <v>36940.298507462692</v>
      </c>
      <c r="H30" s="44">
        <f>$C$20</f>
        <v>75000</v>
      </c>
      <c r="I30" s="44">
        <f>F30-H30-G30</f>
        <v>0</v>
      </c>
      <c r="J30" s="42">
        <f>$C$9</f>
        <v>137000</v>
      </c>
      <c r="K30" s="42">
        <f>(J30+D30+E30)*(1+$C$14)</f>
        <v>164231.16272686567</v>
      </c>
      <c r="L30" s="42">
        <f t="shared" ref="L30:L61" si="0">IF(B30&lt;=Retirement_Base_age,0,M30/(1-$C$25))</f>
        <v>0</v>
      </c>
      <c r="M30" s="42">
        <f>IF(B30&gt;$C$5,IF(B30=$C$5+1,($C$21*INDEX(B30:C84,MATCH($C$5,B30:B84,0),2)), M30*(1+$C$19)),0)</f>
        <v>0</v>
      </c>
      <c r="N30" s="42">
        <f>0</f>
        <v>0</v>
      </c>
      <c r="O30" s="42">
        <f>(1+$C$15)*(N30-L30)</f>
        <v>0</v>
      </c>
      <c r="P30" s="41">
        <f>IF(O30&lt;0,1,0)</f>
        <v>0</v>
      </c>
    </row>
    <row r="31" spans="2:16" x14ac:dyDescent="0.35">
      <c r="B31" s="45">
        <f>B30+1</f>
        <v>47</v>
      </c>
      <c r="C31" s="39">
        <f t="shared" ref="C31:C62" si="1">IF(B31&lt;=Retirement_Base_age,(1+$C$16)*C30,0)</f>
        <v>97374.999999999985</v>
      </c>
      <c r="D31" s="39">
        <f t="shared" ref="D31:D62" si="2">IF(B31&lt;=Retirement_Base_age,$C$12*C31,0)</f>
        <v>9737.4999999999982</v>
      </c>
      <c r="E31" s="39">
        <f t="shared" ref="E31:E62" si="3">IF(B31&lt;=Retirement_Base_age,MIN($C$8,((((1+$C$7)*C31)*(1-$C$24))-H31)/(1-$C$24)),0)</f>
        <v>4834.7627723880369</v>
      </c>
      <c r="F31" s="44">
        <f t="shared" ref="F31:F94" si="4">(1+$C$7)*C31-E31</f>
        <v>114179.10447761194</v>
      </c>
      <c r="G31" s="44">
        <f t="shared" ref="G31:G94" si="5">F31*$C$24</f>
        <v>37679.104477611938</v>
      </c>
      <c r="H31" s="44">
        <f t="shared" ref="H31:H62" si="6">IF(B31&lt;=Retirement_Base_age,(1+$C$19)*H30,0)</f>
        <v>76500</v>
      </c>
      <c r="I31" s="44">
        <f t="shared" ref="I31:I94" si="7">F31-H31-G31</f>
        <v>0</v>
      </c>
      <c r="J31" s="44">
        <f t="shared" ref="J31:J62" si="8">IF(B31&lt;=Retirement_Base_age,K30,0)</f>
        <v>164231.16272686567</v>
      </c>
      <c r="K31" s="42">
        <f t="shared" ref="K31:K94" si="9">(J31+D31+E31)*(1+$C$14)</f>
        <v>194895.73379418656</v>
      </c>
      <c r="L31" s="42">
        <f t="shared" si="0"/>
        <v>0</v>
      </c>
      <c r="M31" s="42">
        <f>IF(B31&gt;$C$5,IF(B31=$C$5+1,($C$21*INDEX(B30:C84,MATCH($C$5,B30:B84,0),2)), M30*(1+$C$19)),0)</f>
        <v>0</v>
      </c>
      <c r="N31" s="42">
        <f>IF(AND(K30&gt;0,K31=0),INDEX(B30:K84,MATCH($C$5,B30:B84,0),10), O30)</f>
        <v>0</v>
      </c>
      <c r="O31" s="42">
        <f t="shared" ref="O31:O94" si="10">(1+$C$15)*(N31-L31)</f>
        <v>0</v>
      </c>
      <c r="P31" s="41">
        <f t="shared" ref="P31:P94" si="11">IF(O31&lt;0,1,0)</f>
        <v>0</v>
      </c>
    </row>
    <row r="32" spans="2:16" x14ac:dyDescent="0.35">
      <c r="B32" s="45">
        <f>B31+1</f>
        <v>48</v>
      </c>
      <c r="C32" s="39">
        <f t="shared" si="1"/>
        <v>99809.374999999971</v>
      </c>
      <c r="D32" s="39">
        <f t="shared" si="2"/>
        <v>9980.9374999999982</v>
      </c>
      <c r="E32" s="39">
        <f t="shared" si="3"/>
        <v>5526.5273640857522</v>
      </c>
      <c r="F32" s="44">
        <f t="shared" si="4"/>
        <v>116462.6865671642</v>
      </c>
      <c r="G32" s="44">
        <f t="shared" si="5"/>
        <v>38432.686567164186</v>
      </c>
      <c r="H32" s="44">
        <f t="shared" si="6"/>
        <v>78030</v>
      </c>
      <c r="I32" s="44">
        <f t="shared" si="7"/>
        <v>0</v>
      </c>
      <c r="J32" s="44">
        <f t="shared" si="8"/>
        <v>194895.73379418656</v>
      </c>
      <c r="K32" s="42">
        <f t="shared" si="9"/>
        <v>229339.48653751682</v>
      </c>
      <c r="L32" s="42">
        <f t="shared" si="0"/>
        <v>0</v>
      </c>
      <c r="M32" s="42">
        <f t="shared" ref="M32:M95" si="12">IF(B32&gt;$C$5,IF(B32=$C$5+1,($C$21*INDEX(B31:C85,MATCH($C$5,B31:B85,0),2)), M31*(1+$C$19)),0)</f>
        <v>0</v>
      </c>
      <c r="N32" s="42">
        <f t="shared" ref="N32:N56" si="13">IF(AND(K31&gt;0,K32=0),INDEX(B31:K85,MATCH($C$5,B31:B85,0),10), O31)</f>
        <v>0</v>
      </c>
      <c r="O32" s="42">
        <f t="shared" si="10"/>
        <v>0</v>
      </c>
      <c r="P32" s="41">
        <f t="shared" si="11"/>
        <v>0</v>
      </c>
    </row>
    <row r="33" spans="2:16" x14ac:dyDescent="0.35">
      <c r="B33" s="45">
        <f t="shared" ref="B33:B96" si="14">B32+1</f>
        <v>49</v>
      </c>
      <c r="C33" s="39">
        <f t="shared" si="1"/>
        <v>102304.60937499996</v>
      </c>
      <c r="D33" s="39">
        <f t="shared" si="2"/>
        <v>10230.460937499996</v>
      </c>
      <c r="E33" s="39">
        <f t="shared" si="3"/>
        <v>6247.0039810237104</v>
      </c>
      <c r="F33" s="44">
        <f t="shared" si="4"/>
        <v>118791.94029850748</v>
      </c>
      <c r="G33" s="44">
        <f t="shared" si="5"/>
        <v>39201.340298507472</v>
      </c>
      <c r="H33" s="44">
        <f t="shared" si="6"/>
        <v>79590.600000000006</v>
      </c>
      <c r="I33" s="44">
        <f t="shared" si="7"/>
        <v>0</v>
      </c>
      <c r="J33" s="44">
        <f t="shared" si="8"/>
        <v>229339.48653751682</v>
      </c>
      <c r="K33" s="42">
        <f t="shared" si="9"/>
        <v>267940.4770870842</v>
      </c>
      <c r="L33" s="42">
        <f t="shared" si="0"/>
        <v>0</v>
      </c>
      <c r="M33" s="42">
        <f t="shared" si="12"/>
        <v>0</v>
      </c>
      <c r="N33" s="42">
        <f t="shared" si="13"/>
        <v>0</v>
      </c>
      <c r="O33" s="42">
        <f t="shared" si="10"/>
        <v>0</v>
      </c>
      <c r="P33" s="41">
        <f t="shared" si="11"/>
        <v>0</v>
      </c>
    </row>
    <row r="34" spans="2:16" x14ac:dyDescent="0.35">
      <c r="B34" s="45">
        <f t="shared" si="14"/>
        <v>50</v>
      </c>
      <c r="C34" s="39">
        <f t="shared" si="1"/>
        <v>104862.22460937494</v>
      </c>
      <c r="D34" s="39">
        <f t="shared" si="2"/>
        <v>10486.222460937495</v>
      </c>
      <c r="E34" s="39">
        <f t="shared" si="3"/>
        <v>6997.138782041804</v>
      </c>
      <c r="F34" s="44">
        <f t="shared" si="4"/>
        <v>121167.77910447765</v>
      </c>
      <c r="G34" s="44">
        <f t="shared" si="5"/>
        <v>39985.367104477627</v>
      </c>
      <c r="H34" s="44">
        <f t="shared" si="6"/>
        <v>81182.412000000011</v>
      </c>
      <c r="I34" s="44">
        <f t="shared" si="7"/>
        <v>0</v>
      </c>
      <c r="J34" s="44">
        <f t="shared" si="8"/>
        <v>267940.4770870842</v>
      </c>
      <c r="K34" s="42">
        <f t="shared" si="9"/>
        <v>311111.98377976922</v>
      </c>
      <c r="L34" s="42">
        <f t="shared" si="0"/>
        <v>0</v>
      </c>
      <c r="M34" s="42">
        <f t="shared" si="12"/>
        <v>0</v>
      </c>
      <c r="N34" s="42">
        <f t="shared" si="13"/>
        <v>0</v>
      </c>
      <c r="O34" s="42">
        <f t="shared" si="10"/>
        <v>0</v>
      </c>
      <c r="P34" s="41">
        <f t="shared" si="11"/>
        <v>0</v>
      </c>
    </row>
    <row r="35" spans="2:16" x14ac:dyDescent="0.35">
      <c r="B35" s="45">
        <f t="shared" si="14"/>
        <v>51</v>
      </c>
      <c r="C35" s="39">
        <f t="shared" si="1"/>
        <v>107483.78022460931</v>
      </c>
      <c r="D35" s="39">
        <f t="shared" si="2"/>
        <v>10748.378022460931</v>
      </c>
      <c r="E35" s="39">
        <f t="shared" si="3"/>
        <v>7500</v>
      </c>
      <c r="F35" s="44">
        <f t="shared" si="4"/>
        <v>123869.04083368243</v>
      </c>
      <c r="G35" s="44">
        <f t="shared" si="5"/>
        <v>40876.783475115204</v>
      </c>
      <c r="H35" s="44">
        <f t="shared" si="6"/>
        <v>82806.060240000006</v>
      </c>
      <c r="I35" s="44">
        <f t="shared" si="7"/>
        <v>186.19711856722279</v>
      </c>
      <c r="J35" s="44">
        <f t="shared" si="8"/>
        <v>311111.98377976922</v>
      </c>
      <c r="K35" s="42">
        <f t="shared" si="9"/>
        <v>359002.79436443088</v>
      </c>
      <c r="L35" s="42">
        <f t="shared" si="0"/>
        <v>0</v>
      </c>
      <c r="M35" s="42">
        <f t="shared" si="12"/>
        <v>0</v>
      </c>
      <c r="N35" s="42">
        <f t="shared" si="13"/>
        <v>0</v>
      </c>
      <c r="O35" s="42">
        <f t="shared" si="10"/>
        <v>0</v>
      </c>
      <c r="P35" s="41">
        <f t="shared" si="11"/>
        <v>0</v>
      </c>
    </row>
    <row r="36" spans="2:16" x14ac:dyDescent="0.35">
      <c r="B36" s="45">
        <f t="shared" si="14"/>
        <v>52</v>
      </c>
      <c r="C36" s="39">
        <f t="shared" si="1"/>
        <v>110170.87473022453</v>
      </c>
      <c r="D36" s="39">
        <f t="shared" si="2"/>
        <v>11017.087473022453</v>
      </c>
      <c r="E36" s="39">
        <f t="shared" si="3"/>
        <v>7500</v>
      </c>
      <c r="F36" s="44">
        <f t="shared" si="4"/>
        <v>127153.26685452447</v>
      </c>
      <c r="G36" s="44">
        <f t="shared" si="5"/>
        <v>41960.578061993074</v>
      </c>
      <c r="H36" s="44">
        <f t="shared" si="6"/>
        <v>84462.181444800008</v>
      </c>
      <c r="I36" s="44">
        <f t="shared" si="7"/>
        <v>730.50734773138538</v>
      </c>
      <c r="J36" s="44">
        <f t="shared" si="8"/>
        <v>359002.79436443088</v>
      </c>
      <c r="K36" s="42">
        <f t="shared" si="9"/>
        <v>411496.67120282416</v>
      </c>
      <c r="L36" s="42">
        <f t="shared" si="0"/>
        <v>0</v>
      </c>
      <c r="M36" s="42">
        <f t="shared" si="12"/>
        <v>0</v>
      </c>
      <c r="N36" s="42">
        <f t="shared" si="13"/>
        <v>0</v>
      </c>
      <c r="O36" s="42">
        <f t="shared" si="10"/>
        <v>0</v>
      </c>
      <c r="P36" s="41">
        <f t="shared" si="11"/>
        <v>0</v>
      </c>
    </row>
    <row r="37" spans="2:16" x14ac:dyDescent="0.35">
      <c r="B37" s="45">
        <f t="shared" si="14"/>
        <v>53</v>
      </c>
      <c r="C37" s="39">
        <f t="shared" si="1"/>
        <v>112925.14659848013</v>
      </c>
      <c r="D37" s="39">
        <f t="shared" si="2"/>
        <v>11292.514659848013</v>
      </c>
      <c r="E37" s="39">
        <f t="shared" si="3"/>
        <v>7500</v>
      </c>
      <c r="F37" s="44">
        <f t="shared" si="4"/>
        <v>130519.59852588759</v>
      </c>
      <c r="G37" s="44">
        <f t="shared" si="5"/>
        <v>43071.467513542906</v>
      </c>
      <c r="H37" s="44">
        <f t="shared" si="6"/>
        <v>86151.425073696009</v>
      </c>
      <c r="I37" s="44">
        <f t="shared" si="7"/>
        <v>1296.7059386486726</v>
      </c>
      <c r="J37" s="44">
        <f t="shared" si="8"/>
        <v>411496.67120282416</v>
      </c>
      <c r="K37" s="42">
        <f t="shared" si="9"/>
        <v>469015.2125903127</v>
      </c>
      <c r="L37" s="42">
        <f t="shared" si="0"/>
        <v>0</v>
      </c>
      <c r="M37" s="42">
        <f t="shared" si="12"/>
        <v>0</v>
      </c>
      <c r="N37" s="42">
        <f t="shared" si="13"/>
        <v>0</v>
      </c>
      <c r="O37" s="42">
        <f t="shared" si="10"/>
        <v>0</v>
      </c>
      <c r="P37" s="41">
        <f t="shared" si="11"/>
        <v>0</v>
      </c>
    </row>
    <row r="38" spans="2:16" x14ac:dyDescent="0.35">
      <c r="B38" s="45">
        <f t="shared" si="14"/>
        <v>54</v>
      </c>
      <c r="C38" s="39">
        <f t="shared" si="1"/>
        <v>115748.27526344212</v>
      </c>
      <c r="D38" s="39">
        <f t="shared" si="2"/>
        <v>11574.827526344212</v>
      </c>
      <c r="E38" s="39">
        <f t="shared" si="3"/>
        <v>7500</v>
      </c>
      <c r="F38" s="44">
        <f t="shared" si="4"/>
        <v>133970.08848903474</v>
      </c>
      <c r="G38" s="44">
        <f t="shared" si="5"/>
        <v>44210.129201381467</v>
      </c>
      <c r="H38" s="44">
        <f t="shared" si="6"/>
        <v>87874.45357516993</v>
      </c>
      <c r="I38" s="44">
        <f t="shared" si="7"/>
        <v>1885.5057124833402</v>
      </c>
      <c r="J38" s="44">
        <f t="shared" si="8"/>
        <v>469015.2125903127</v>
      </c>
      <c r="K38" s="42">
        <f t="shared" si="9"/>
        <v>532018.1437271561</v>
      </c>
      <c r="L38" s="42">
        <f t="shared" si="0"/>
        <v>0</v>
      </c>
      <c r="M38" s="42">
        <f t="shared" si="12"/>
        <v>0</v>
      </c>
      <c r="N38" s="42">
        <f t="shared" si="13"/>
        <v>0</v>
      </c>
      <c r="O38" s="42">
        <f t="shared" si="10"/>
        <v>0</v>
      </c>
      <c r="P38" s="41">
        <f t="shared" si="11"/>
        <v>0</v>
      </c>
    </row>
    <row r="39" spans="2:16" x14ac:dyDescent="0.35">
      <c r="B39" s="45">
        <f t="shared" si="14"/>
        <v>55</v>
      </c>
      <c r="C39" s="39">
        <f t="shared" si="1"/>
        <v>118641.98214502816</v>
      </c>
      <c r="D39" s="39">
        <f t="shared" si="2"/>
        <v>11864.198214502816</v>
      </c>
      <c r="E39" s="39">
        <f t="shared" si="3"/>
        <v>7500</v>
      </c>
      <c r="F39" s="44">
        <f t="shared" si="4"/>
        <v>137506.8407012606</v>
      </c>
      <c r="G39" s="44">
        <f t="shared" si="5"/>
        <v>45377.257431416001</v>
      </c>
      <c r="H39" s="44">
        <f t="shared" si="6"/>
        <v>89631.942646673328</v>
      </c>
      <c r="I39" s="44">
        <f t="shared" si="7"/>
        <v>2497.6406231712754</v>
      </c>
      <c r="J39" s="44">
        <f t="shared" si="8"/>
        <v>532018.1437271561</v>
      </c>
      <c r="K39" s="42">
        <f t="shared" si="9"/>
        <v>601006.75271640823</v>
      </c>
      <c r="L39" s="42">
        <f t="shared" si="0"/>
        <v>0</v>
      </c>
      <c r="M39" s="42">
        <f t="shared" si="12"/>
        <v>0</v>
      </c>
      <c r="N39" s="42">
        <f t="shared" si="13"/>
        <v>0</v>
      </c>
      <c r="O39" s="42">
        <f t="shared" si="10"/>
        <v>0</v>
      </c>
      <c r="P39" s="41">
        <f t="shared" si="11"/>
        <v>0</v>
      </c>
    </row>
    <row r="40" spans="2:16" x14ac:dyDescent="0.35">
      <c r="B40" s="45">
        <f t="shared" si="14"/>
        <v>56</v>
      </c>
      <c r="C40" s="39">
        <f t="shared" si="1"/>
        <v>121608.03169865385</v>
      </c>
      <c r="D40" s="39">
        <f t="shared" si="2"/>
        <v>12160.803169865387</v>
      </c>
      <c r="E40" s="39">
        <f t="shared" si="3"/>
        <v>7500</v>
      </c>
      <c r="F40" s="44">
        <f t="shared" si="4"/>
        <v>141132.01171879211</v>
      </c>
      <c r="G40" s="44">
        <f t="shared" si="5"/>
        <v>46573.563867201403</v>
      </c>
      <c r="H40" s="44">
        <f t="shared" si="6"/>
        <v>91424.581499606793</v>
      </c>
      <c r="I40" s="44">
        <f t="shared" si="7"/>
        <v>3133.8663519839174</v>
      </c>
      <c r="J40" s="44">
        <f t="shared" si="8"/>
        <v>601006.75271640823</v>
      </c>
      <c r="K40" s="42">
        <f t="shared" si="9"/>
        <v>676527.6359160383</v>
      </c>
      <c r="L40" s="42">
        <f t="shared" si="0"/>
        <v>0</v>
      </c>
      <c r="M40" s="42">
        <f t="shared" si="12"/>
        <v>0</v>
      </c>
      <c r="N40" s="42">
        <f t="shared" si="13"/>
        <v>0</v>
      </c>
      <c r="O40" s="42">
        <f t="shared" si="10"/>
        <v>0</v>
      </c>
      <c r="P40" s="41">
        <f t="shared" si="11"/>
        <v>0</v>
      </c>
    </row>
    <row r="41" spans="2:16" x14ac:dyDescent="0.35">
      <c r="B41" s="45">
        <f t="shared" si="14"/>
        <v>57</v>
      </c>
      <c r="C41" s="39">
        <f t="shared" si="1"/>
        <v>124648.23249112019</v>
      </c>
      <c r="D41" s="39">
        <f t="shared" si="2"/>
        <v>12464.82324911202</v>
      </c>
      <c r="E41" s="39">
        <f t="shared" si="3"/>
        <v>7500</v>
      </c>
      <c r="F41" s="44">
        <f t="shared" si="4"/>
        <v>144847.81201176188</v>
      </c>
      <c r="G41" s="44">
        <f t="shared" si="5"/>
        <v>47799.777963881425</v>
      </c>
      <c r="H41" s="44">
        <f t="shared" si="6"/>
        <v>93253.073129598924</v>
      </c>
      <c r="I41" s="44">
        <f t="shared" si="7"/>
        <v>3794.9609182815329</v>
      </c>
      <c r="J41" s="44">
        <f t="shared" si="8"/>
        <v>676527.6359160383</v>
      </c>
      <c r="K41" s="42">
        <f t="shared" si="9"/>
        <v>759176.78049001389</v>
      </c>
      <c r="L41" s="42">
        <f t="shared" si="0"/>
        <v>0</v>
      </c>
      <c r="M41" s="42">
        <f t="shared" si="12"/>
        <v>0</v>
      </c>
      <c r="N41" s="42">
        <f t="shared" si="13"/>
        <v>0</v>
      </c>
      <c r="O41" s="42">
        <f t="shared" si="10"/>
        <v>0</v>
      </c>
      <c r="P41" s="41">
        <f t="shared" si="11"/>
        <v>0</v>
      </c>
    </row>
    <row r="42" spans="2:16" x14ac:dyDescent="0.35">
      <c r="B42" s="45">
        <f t="shared" si="14"/>
        <v>58</v>
      </c>
      <c r="C42" s="39">
        <f t="shared" si="1"/>
        <v>127764.43830339819</v>
      </c>
      <c r="D42" s="39">
        <f t="shared" si="2"/>
        <v>12776.44383033982</v>
      </c>
      <c r="E42" s="39">
        <f t="shared" si="3"/>
        <v>7500</v>
      </c>
      <c r="F42" s="44">
        <f t="shared" si="4"/>
        <v>148656.50731205594</v>
      </c>
      <c r="G42" s="44">
        <f t="shared" si="5"/>
        <v>49056.647412978462</v>
      </c>
      <c r="H42" s="44">
        <f t="shared" si="6"/>
        <v>95118.134592190909</v>
      </c>
      <c r="I42" s="44">
        <f t="shared" si="7"/>
        <v>4481.7253068865684</v>
      </c>
      <c r="J42" s="44">
        <f t="shared" si="8"/>
        <v>759176.78049001389</v>
      </c>
      <c r="K42" s="42">
        <f t="shared" si="9"/>
        <v>849604.01450918557</v>
      </c>
      <c r="L42" s="42">
        <f t="shared" si="0"/>
        <v>0</v>
      </c>
      <c r="M42" s="42">
        <f t="shared" si="12"/>
        <v>0</v>
      </c>
      <c r="N42" s="42">
        <f t="shared" si="13"/>
        <v>0</v>
      </c>
      <c r="O42" s="42">
        <f t="shared" si="10"/>
        <v>0</v>
      </c>
      <c r="P42" s="41">
        <f t="shared" si="11"/>
        <v>0</v>
      </c>
    </row>
    <row r="43" spans="2:16" x14ac:dyDescent="0.35">
      <c r="B43" s="45">
        <f t="shared" si="14"/>
        <v>59</v>
      </c>
      <c r="C43" s="39">
        <f t="shared" si="1"/>
        <v>130958.54926098313</v>
      </c>
      <c r="D43" s="39">
        <f t="shared" si="2"/>
        <v>13095.854926098313</v>
      </c>
      <c r="E43" s="39">
        <f t="shared" si="3"/>
        <v>7500</v>
      </c>
      <c r="F43" s="44">
        <f t="shared" si="4"/>
        <v>152560.41999485731</v>
      </c>
      <c r="G43" s="44">
        <f t="shared" si="5"/>
        <v>50344.938598302913</v>
      </c>
      <c r="H43" s="44">
        <f t="shared" si="6"/>
        <v>97020.497284034733</v>
      </c>
      <c r="I43" s="44">
        <f t="shared" si="7"/>
        <v>5194.9841125196617</v>
      </c>
      <c r="J43" s="44">
        <f t="shared" si="8"/>
        <v>849604.01450918557</v>
      </c>
      <c r="K43" s="42">
        <f t="shared" si="9"/>
        <v>948517.85768445942</v>
      </c>
      <c r="L43" s="42">
        <f t="shared" si="0"/>
        <v>0</v>
      </c>
      <c r="M43" s="42">
        <f t="shared" si="12"/>
        <v>0</v>
      </c>
      <c r="N43" s="42">
        <f t="shared" si="13"/>
        <v>0</v>
      </c>
      <c r="O43" s="42">
        <f t="shared" si="10"/>
        <v>0</v>
      </c>
      <c r="P43" s="41">
        <f t="shared" si="11"/>
        <v>0</v>
      </c>
    </row>
    <row r="44" spans="2:16" x14ac:dyDescent="0.35">
      <c r="B44" s="45">
        <f t="shared" si="14"/>
        <v>60</v>
      </c>
      <c r="C44" s="39">
        <f t="shared" si="1"/>
        <v>134232.51299250769</v>
      </c>
      <c r="D44" s="39">
        <f t="shared" si="2"/>
        <v>13423.251299250769</v>
      </c>
      <c r="E44" s="39">
        <f t="shared" si="3"/>
        <v>7500</v>
      </c>
      <c r="F44" s="44">
        <f t="shared" si="4"/>
        <v>156561.93049472873</v>
      </c>
      <c r="G44" s="44">
        <f t="shared" si="5"/>
        <v>51665.437063260484</v>
      </c>
      <c r="H44" s="44">
        <f t="shared" si="6"/>
        <v>98960.907229715434</v>
      </c>
      <c r="I44" s="44">
        <f t="shared" si="7"/>
        <v>5935.5862017528125</v>
      </c>
      <c r="J44" s="44">
        <f t="shared" si="8"/>
        <v>948517.85768445942</v>
      </c>
      <c r="K44" s="42">
        <f t="shared" si="9"/>
        <v>1056690.8087922442</v>
      </c>
      <c r="L44" s="42">
        <f t="shared" si="0"/>
        <v>0</v>
      </c>
      <c r="M44" s="42">
        <f t="shared" si="12"/>
        <v>0</v>
      </c>
      <c r="N44" s="42">
        <f t="shared" si="13"/>
        <v>0</v>
      </c>
      <c r="O44" s="42">
        <f t="shared" si="10"/>
        <v>0</v>
      </c>
      <c r="P44" s="41">
        <f t="shared" si="11"/>
        <v>0</v>
      </c>
    </row>
    <row r="45" spans="2:16" x14ac:dyDescent="0.35">
      <c r="B45" s="45">
        <f t="shared" si="14"/>
        <v>61</v>
      </c>
      <c r="C45" s="39">
        <f t="shared" si="1"/>
        <v>137588.32581732038</v>
      </c>
      <c r="D45" s="39">
        <f t="shared" si="2"/>
        <v>13758.832581732038</v>
      </c>
      <c r="E45" s="39">
        <f t="shared" si="3"/>
        <v>7500</v>
      </c>
      <c r="F45" s="44">
        <f t="shared" si="4"/>
        <v>160663.47875709695</v>
      </c>
      <c r="G45" s="44">
        <f t="shared" si="5"/>
        <v>53018.947989841996</v>
      </c>
      <c r="H45" s="44">
        <f t="shared" si="6"/>
        <v>100940.12537430975</v>
      </c>
      <c r="I45" s="44">
        <f t="shared" si="7"/>
        <v>6704.4053929452057</v>
      </c>
      <c r="J45" s="44">
        <f t="shared" si="8"/>
        <v>1056690.8087922442</v>
      </c>
      <c r="K45" s="42">
        <f t="shared" si="9"/>
        <v>1174965.109097634</v>
      </c>
      <c r="L45" s="42">
        <f t="shared" si="0"/>
        <v>0</v>
      </c>
      <c r="M45" s="42">
        <f t="shared" si="12"/>
        <v>0</v>
      </c>
      <c r="N45" s="42">
        <f t="shared" si="13"/>
        <v>0</v>
      </c>
      <c r="O45" s="42">
        <f t="shared" si="10"/>
        <v>0</v>
      </c>
      <c r="P45" s="41">
        <f t="shared" si="11"/>
        <v>0</v>
      </c>
    </row>
    <row r="46" spans="2:16" x14ac:dyDescent="0.35">
      <c r="B46" s="45">
        <f t="shared" si="14"/>
        <v>62</v>
      </c>
      <c r="C46" s="39">
        <f t="shared" si="1"/>
        <v>141028.03396275337</v>
      </c>
      <c r="D46" s="39">
        <f t="shared" si="2"/>
        <v>14102.803396275338</v>
      </c>
      <c r="E46" s="39">
        <f t="shared" si="3"/>
        <v>7500</v>
      </c>
      <c r="F46" s="44">
        <f t="shared" si="4"/>
        <v>164867.56572602433</v>
      </c>
      <c r="G46" s="44">
        <f t="shared" si="5"/>
        <v>54406.296689588031</v>
      </c>
      <c r="H46" s="44">
        <f t="shared" si="6"/>
        <v>102958.92788179594</v>
      </c>
      <c r="I46" s="44">
        <f t="shared" si="7"/>
        <v>7502.3411546403586</v>
      </c>
      <c r="J46" s="44">
        <f t="shared" si="8"/>
        <v>1174965.109097634</v>
      </c>
      <c r="K46" s="42">
        <f t="shared" si="9"/>
        <v>1304259.0246183611</v>
      </c>
      <c r="L46" s="42">
        <f t="shared" si="0"/>
        <v>0</v>
      </c>
      <c r="M46" s="42">
        <f t="shared" si="12"/>
        <v>0</v>
      </c>
      <c r="N46" s="42">
        <f t="shared" si="13"/>
        <v>0</v>
      </c>
      <c r="O46" s="42">
        <f t="shared" si="10"/>
        <v>0</v>
      </c>
      <c r="P46" s="41">
        <f t="shared" si="11"/>
        <v>0</v>
      </c>
    </row>
    <row r="47" spans="2:16" x14ac:dyDescent="0.35">
      <c r="B47" s="45">
        <f t="shared" si="14"/>
        <v>63</v>
      </c>
      <c r="C47" s="39">
        <f t="shared" si="1"/>
        <v>144553.73481182219</v>
      </c>
      <c r="D47" s="39">
        <f t="shared" si="2"/>
        <v>14455.37348118222</v>
      </c>
      <c r="E47" s="39">
        <f t="shared" si="3"/>
        <v>7500</v>
      </c>
      <c r="F47" s="44">
        <f t="shared" si="4"/>
        <v>169176.75486917491</v>
      </c>
      <c r="G47" s="44">
        <f t="shared" si="5"/>
        <v>55828.329106827725</v>
      </c>
      <c r="H47" s="44">
        <f t="shared" si="6"/>
        <v>105018.10643943187</v>
      </c>
      <c r="I47" s="44">
        <f t="shared" si="7"/>
        <v>8330.3193229153185</v>
      </c>
      <c r="J47" s="44">
        <f t="shared" si="8"/>
        <v>1304259.0246183611</v>
      </c>
      <c r="K47" s="42">
        <f t="shared" si="9"/>
        <v>1445573.6939285023</v>
      </c>
      <c r="L47" s="42">
        <f t="shared" si="0"/>
        <v>0</v>
      </c>
      <c r="M47" s="42">
        <f t="shared" si="12"/>
        <v>0</v>
      </c>
      <c r="N47" s="42">
        <f t="shared" si="13"/>
        <v>0</v>
      </c>
      <c r="O47" s="42">
        <f t="shared" si="10"/>
        <v>0</v>
      </c>
      <c r="P47" s="41">
        <f t="shared" si="11"/>
        <v>0</v>
      </c>
    </row>
    <row r="48" spans="2:16" x14ac:dyDescent="0.35">
      <c r="B48" s="45">
        <f t="shared" si="14"/>
        <v>64</v>
      </c>
      <c r="C48" s="39">
        <f t="shared" si="1"/>
        <v>148167.57818211772</v>
      </c>
      <c r="D48" s="39">
        <f t="shared" si="2"/>
        <v>14816.757818211772</v>
      </c>
      <c r="E48" s="39">
        <f t="shared" si="3"/>
        <v>7500</v>
      </c>
      <c r="F48" s="44">
        <f t="shared" si="4"/>
        <v>173593.67374090428</v>
      </c>
      <c r="G48" s="44">
        <f t="shared" si="5"/>
        <v>57285.912334498418</v>
      </c>
      <c r="H48" s="44">
        <f t="shared" si="6"/>
        <v>107118.4685682205</v>
      </c>
      <c r="I48" s="44">
        <f t="shared" si="7"/>
        <v>9189.2928381853635</v>
      </c>
      <c r="J48" s="44">
        <f t="shared" si="8"/>
        <v>1445573.6939285023</v>
      </c>
      <c r="K48" s="42">
        <f t="shared" si="9"/>
        <v>1600000.5924039185</v>
      </c>
      <c r="L48" s="42">
        <f t="shared" si="0"/>
        <v>0</v>
      </c>
      <c r="M48" s="42">
        <f t="shared" si="12"/>
        <v>0</v>
      </c>
      <c r="N48" s="42">
        <f t="shared" si="13"/>
        <v>0</v>
      </c>
      <c r="O48" s="42">
        <f t="shared" si="10"/>
        <v>0</v>
      </c>
      <c r="P48" s="41">
        <f t="shared" si="11"/>
        <v>0</v>
      </c>
    </row>
    <row r="49" spans="2:16" x14ac:dyDescent="0.35">
      <c r="B49" s="45">
        <f t="shared" si="14"/>
        <v>65</v>
      </c>
      <c r="C49" s="39">
        <f t="shared" si="1"/>
        <v>151871.76763667064</v>
      </c>
      <c r="D49" s="39">
        <f t="shared" si="2"/>
        <v>15187.176763667065</v>
      </c>
      <c r="E49" s="39">
        <f t="shared" si="3"/>
        <v>7500</v>
      </c>
      <c r="F49" s="44">
        <f t="shared" si="4"/>
        <v>178121.01558442684</v>
      </c>
      <c r="G49" s="44">
        <f t="shared" si="5"/>
        <v>58779.935142860864</v>
      </c>
      <c r="H49" s="44">
        <f t="shared" si="6"/>
        <v>109260.83793958492</v>
      </c>
      <c r="I49" s="44">
        <f t="shared" si="7"/>
        <v>10080.242501981062</v>
      </c>
      <c r="J49" s="44">
        <f t="shared" si="8"/>
        <v>1600000.5924039185</v>
      </c>
      <c r="K49" s="42">
        <f t="shared" si="9"/>
        <v>1768729.6683926682</v>
      </c>
      <c r="L49" s="42">
        <f t="shared" si="0"/>
        <v>0</v>
      </c>
      <c r="M49" s="42">
        <f t="shared" si="12"/>
        <v>0</v>
      </c>
      <c r="N49" s="42">
        <f t="shared" si="13"/>
        <v>0</v>
      </c>
      <c r="O49" s="42">
        <f t="shared" si="10"/>
        <v>0</v>
      </c>
      <c r="P49" s="41">
        <f t="shared" si="11"/>
        <v>0</v>
      </c>
    </row>
    <row r="50" spans="2:16" x14ac:dyDescent="0.35">
      <c r="B50" s="45">
        <f t="shared" si="14"/>
        <v>66</v>
      </c>
      <c r="C50" s="39">
        <f t="shared" si="1"/>
        <v>0</v>
      </c>
      <c r="D50" s="39">
        <f t="shared" si="2"/>
        <v>0</v>
      </c>
      <c r="E50" s="39">
        <f t="shared" si="3"/>
        <v>0</v>
      </c>
      <c r="F50" s="44">
        <f t="shared" si="4"/>
        <v>0</v>
      </c>
      <c r="G50" s="44">
        <f t="shared" si="5"/>
        <v>0</v>
      </c>
      <c r="H50" s="44">
        <f t="shared" si="6"/>
        <v>0</v>
      </c>
      <c r="I50" s="44">
        <f t="shared" si="7"/>
        <v>0</v>
      </c>
      <c r="J50" s="44">
        <f t="shared" si="8"/>
        <v>0</v>
      </c>
      <c r="K50" s="42">
        <f t="shared" si="9"/>
        <v>0</v>
      </c>
      <c r="L50" s="42">
        <f t="shared" si="0"/>
        <v>108479.83402619332</v>
      </c>
      <c r="M50" s="42">
        <f t="shared" si="12"/>
        <v>75935.883818335322</v>
      </c>
      <c r="N50" s="42">
        <f t="shared" si="13"/>
        <v>1768729.6683926682</v>
      </c>
      <c r="O50" s="42">
        <f t="shared" si="10"/>
        <v>1743262.3260847989</v>
      </c>
      <c r="P50" s="41">
        <f t="shared" si="11"/>
        <v>0</v>
      </c>
    </row>
    <row r="51" spans="2:16" x14ac:dyDescent="0.35">
      <c r="B51" s="45">
        <f t="shared" si="14"/>
        <v>67</v>
      </c>
      <c r="C51" s="39">
        <f t="shared" si="1"/>
        <v>0</v>
      </c>
      <c r="D51" s="39">
        <f t="shared" si="2"/>
        <v>0</v>
      </c>
      <c r="E51" s="39">
        <f t="shared" si="3"/>
        <v>0</v>
      </c>
      <c r="F51" s="44">
        <f t="shared" si="4"/>
        <v>0</v>
      </c>
      <c r="G51" s="44">
        <f t="shared" si="5"/>
        <v>0</v>
      </c>
      <c r="H51" s="44">
        <f t="shared" si="6"/>
        <v>0</v>
      </c>
      <c r="I51" s="44">
        <f t="shared" si="7"/>
        <v>0</v>
      </c>
      <c r="J51" s="44">
        <f t="shared" si="8"/>
        <v>0</v>
      </c>
      <c r="K51" s="42">
        <f t="shared" si="9"/>
        <v>0</v>
      </c>
      <c r="L51" s="42">
        <f t="shared" si="0"/>
        <v>110649.43070671719</v>
      </c>
      <c r="M51" s="42">
        <f t="shared" si="12"/>
        <v>77454.60149470203</v>
      </c>
      <c r="N51" s="42">
        <f t="shared" si="13"/>
        <v>1743262.3260847989</v>
      </c>
      <c r="O51" s="42">
        <f t="shared" si="10"/>
        <v>1714243.5401469858</v>
      </c>
      <c r="P51" s="41">
        <f t="shared" si="11"/>
        <v>0</v>
      </c>
    </row>
    <row r="52" spans="2:16" x14ac:dyDescent="0.35">
      <c r="B52" s="45">
        <f t="shared" si="14"/>
        <v>68</v>
      </c>
      <c r="C52" s="39">
        <f t="shared" si="1"/>
        <v>0</v>
      </c>
      <c r="D52" s="39">
        <f t="shared" si="2"/>
        <v>0</v>
      </c>
      <c r="E52" s="39">
        <f t="shared" si="3"/>
        <v>0</v>
      </c>
      <c r="F52" s="44">
        <f t="shared" si="4"/>
        <v>0</v>
      </c>
      <c r="G52" s="44">
        <f t="shared" si="5"/>
        <v>0</v>
      </c>
      <c r="H52" s="44">
        <f t="shared" si="6"/>
        <v>0</v>
      </c>
      <c r="I52" s="44">
        <f t="shared" si="7"/>
        <v>0</v>
      </c>
      <c r="J52" s="44">
        <f t="shared" si="8"/>
        <v>0</v>
      </c>
      <c r="K52" s="42">
        <f t="shared" si="9"/>
        <v>0</v>
      </c>
      <c r="L52" s="42">
        <f t="shared" si="0"/>
        <v>112862.41932085155</v>
      </c>
      <c r="M52" s="42">
        <f t="shared" si="12"/>
        <v>79003.693524596078</v>
      </c>
      <c r="N52" s="42">
        <f t="shared" si="13"/>
        <v>1714243.5401469858</v>
      </c>
      <c r="O52" s="42">
        <f t="shared" si="10"/>
        <v>1681450.176867441</v>
      </c>
      <c r="P52" s="41">
        <f t="shared" si="11"/>
        <v>0</v>
      </c>
    </row>
    <row r="53" spans="2:16" x14ac:dyDescent="0.35">
      <c r="B53" s="45">
        <f t="shared" si="14"/>
        <v>69</v>
      </c>
      <c r="C53" s="39">
        <f t="shared" si="1"/>
        <v>0</v>
      </c>
      <c r="D53" s="39">
        <f t="shared" si="2"/>
        <v>0</v>
      </c>
      <c r="E53" s="39">
        <f t="shared" si="3"/>
        <v>0</v>
      </c>
      <c r="F53" s="44">
        <f t="shared" si="4"/>
        <v>0</v>
      </c>
      <c r="G53" s="44">
        <f t="shared" si="5"/>
        <v>0</v>
      </c>
      <c r="H53" s="44">
        <f t="shared" si="6"/>
        <v>0</v>
      </c>
      <c r="I53" s="44">
        <f t="shared" si="7"/>
        <v>0</v>
      </c>
      <c r="J53" s="44">
        <f t="shared" si="8"/>
        <v>0</v>
      </c>
      <c r="K53" s="42">
        <f t="shared" si="9"/>
        <v>0</v>
      </c>
      <c r="L53" s="42">
        <f t="shared" si="0"/>
        <v>115119.66770726857</v>
      </c>
      <c r="M53" s="42">
        <f t="shared" si="12"/>
        <v>80583.767395087998</v>
      </c>
      <c r="N53" s="42">
        <f t="shared" si="13"/>
        <v>1681450.176867441</v>
      </c>
      <c r="O53" s="42">
        <f t="shared" si="10"/>
        <v>1644647.0346181812</v>
      </c>
      <c r="P53" s="41">
        <f t="shared" si="11"/>
        <v>0</v>
      </c>
    </row>
    <row r="54" spans="2:16" x14ac:dyDescent="0.35">
      <c r="B54" s="45">
        <f t="shared" si="14"/>
        <v>70</v>
      </c>
      <c r="C54" s="39">
        <f t="shared" si="1"/>
        <v>0</v>
      </c>
      <c r="D54" s="39">
        <f t="shared" si="2"/>
        <v>0</v>
      </c>
      <c r="E54" s="39">
        <f t="shared" si="3"/>
        <v>0</v>
      </c>
      <c r="F54" s="44">
        <f t="shared" si="4"/>
        <v>0</v>
      </c>
      <c r="G54" s="44">
        <f t="shared" si="5"/>
        <v>0</v>
      </c>
      <c r="H54" s="44">
        <f t="shared" si="6"/>
        <v>0</v>
      </c>
      <c r="I54" s="44">
        <f t="shared" si="7"/>
        <v>0</v>
      </c>
      <c r="J54" s="44">
        <f t="shared" si="8"/>
        <v>0</v>
      </c>
      <c r="K54" s="42">
        <f t="shared" si="9"/>
        <v>0</v>
      </c>
      <c r="L54" s="42">
        <f t="shared" si="0"/>
        <v>117422.06106141396</v>
      </c>
      <c r="M54" s="42">
        <f t="shared" si="12"/>
        <v>82195.442742989762</v>
      </c>
      <c r="N54" s="42">
        <f t="shared" si="13"/>
        <v>1644647.0346181812</v>
      </c>
      <c r="O54" s="42">
        <f t="shared" si="10"/>
        <v>1603586.2222346056</v>
      </c>
      <c r="P54" s="41">
        <f t="shared" si="11"/>
        <v>0</v>
      </c>
    </row>
    <row r="55" spans="2:16" x14ac:dyDescent="0.35">
      <c r="B55" s="45">
        <f t="shared" si="14"/>
        <v>71</v>
      </c>
      <c r="C55" s="39">
        <f t="shared" si="1"/>
        <v>0</v>
      </c>
      <c r="D55" s="39">
        <f t="shared" si="2"/>
        <v>0</v>
      </c>
      <c r="E55" s="39">
        <f t="shared" si="3"/>
        <v>0</v>
      </c>
      <c r="F55" s="44">
        <f t="shared" si="4"/>
        <v>0</v>
      </c>
      <c r="G55" s="44">
        <f t="shared" si="5"/>
        <v>0</v>
      </c>
      <c r="H55" s="44">
        <f t="shared" si="6"/>
        <v>0</v>
      </c>
      <c r="I55" s="44">
        <f t="shared" si="7"/>
        <v>0</v>
      </c>
      <c r="J55" s="44">
        <f t="shared" si="8"/>
        <v>0</v>
      </c>
      <c r="K55" s="42">
        <f t="shared" si="9"/>
        <v>0</v>
      </c>
      <c r="L55" s="42">
        <f t="shared" si="0"/>
        <v>119770.50228264224</v>
      </c>
      <c r="M55" s="42">
        <f t="shared" si="12"/>
        <v>83839.351597849556</v>
      </c>
      <c r="N55" s="42">
        <f t="shared" si="13"/>
        <v>1603586.2222346056</v>
      </c>
      <c r="O55" s="42">
        <f t="shared" si="10"/>
        <v>1558006.5059495615</v>
      </c>
      <c r="P55" s="41">
        <f t="shared" si="11"/>
        <v>0</v>
      </c>
    </row>
    <row r="56" spans="2:16" x14ac:dyDescent="0.35">
      <c r="B56" s="45">
        <f t="shared" si="14"/>
        <v>72</v>
      </c>
      <c r="C56" s="39">
        <f t="shared" si="1"/>
        <v>0</v>
      </c>
      <c r="D56" s="39">
        <f t="shared" si="2"/>
        <v>0</v>
      </c>
      <c r="E56" s="39">
        <f t="shared" si="3"/>
        <v>0</v>
      </c>
      <c r="F56" s="44">
        <f t="shared" si="4"/>
        <v>0</v>
      </c>
      <c r="G56" s="44">
        <f t="shared" si="5"/>
        <v>0</v>
      </c>
      <c r="H56" s="44">
        <f t="shared" si="6"/>
        <v>0</v>
      </c>
      <c r="I56" s="44">
        <f t="shared" si="7"/>
        <v>0</v>
      </c>
      <c r="J56" s="44">
        <f t="shared" si="8"/>
        <v>0</v>
      </c>
      <c r="K56" s="42">
        <f t="shared" si="9"/>
        <v>0</v>
      </c>
      <c r="L56" s="42">
        <f t="shared" si="0"/>
        <v>122165.91232829507</v>
      </c>
      <c r="M56" s="42">
        <f t="shared" si="12"/>
        <v>85516.138629806548</v>
      </c>
      <c r="N56" s="42">
        <f t="shared" si="13"/>
        <v>1558006.5059495615</v>
      </c>
      <c r="O56" s="42">
        <f t="shared" si="10"/>
        <v>1507632.6233023298</v>
      </c>
      <c r="P56" s="41">
        <f t="shared" si="11"/>
        <v>0</v>
      </c>
    </row>
    <row r="57" spans="2:16" x14ac:dyDescent="0.35">
      <c r="B57" s="45">
        <f t="shared" si="14"/>
        <v>73</v>
      </c>
      <c r="C57" s="39">
        <f t="shared" si="1"/>
        <v>0</v>
      </c>
      <c r="D57" s="39">
        <f t="shared" si="2"/>
        <v>0</v>
      </c>
      <c r="E57" s="39">
        <f t="shared" si="3"/>
        <v>0</v>
      </c>
      <c r="F57" s="44">
        <f t="shared" si="4"/>
        <v>0</v>
      </c>
      <c r="G57" s="44">
        <f t="shared" si="5"/>
        <v>0</v>
      </c>
      <c r="H57" s="44">
        <f t="shared" si="6"/>
        <v>0</v>
      </c>
      <c r="I57" s="44">
        <f t="shared" si="7"/>
        <v>0</v>
      </c>
      <c r="J57" s="44">
        <f t="shared" si="8"/>
        <v>0</v>
      </c>
      <c r="K57" s="42">
        <f t="shared" si="9"/>
        <v>0</v>
      </c>
      <c r="L57" s="42">
        <f t="shared" si="0"/>
        <v>124609.23057486098</v>
      </c>
      <c r="M57" s="42">
        <f t="shared" si="12"/>
        <v>87226.461402402681</v>
      </c>
      <c r="N57" s="42">
        <f t="shared" ref="N57:N120" si="15">IF(AND(K56&gt;0,K57=0),INDEX(B37:K91,MATCH($C$5,B37:B91,0),10), O56)</f>
        <v>1507632.6233023298</v>
      </c>
      <c r="O57" s="42">
        <f t="shared" si="10"/>
        <v>1452174.5623638423</v>
      </c>
      <c r="P57" s="41">
        <f t="shared" si="11"/>
        <v>0</v>
      </c>
    </row>
    <row r="58" spans="2:16" x14ac:dyDescent="0.35">
      <c r="B58" s="45">
        <f t="shared" si="14"/>
        <v>74</v>
      </c>
      <c r="C58" s="39">
        <f t="shared" si="1"/>
        <v>0</v>
      </c>
      <c r="D58" s="39">
        <f t="shared" si="2"/>
        <v>0</v>
      </c>
      <c r="E58" s="39">
        <f t="shared" si="3"/>
        <v>0</v>
      </c>
      <c r="F58" s="44">
        <f t="shared" si="4"/>
        <v>0</v>
      </c>
      <c r="G58" s="44">
        <f t="shared" si="5"/>
        <v>0</v>
      </c>
      <c r="H58" s="44">
        <f t="shared" si="6"/>
        <v>0</v>
      </c>
      <c r="I58" s="44">
        <f t="shared" si="7"/>
        <v>0</v>
      </c>
      <c r="J58" s="44">
        <f t="shared" si="8"/>
        <v>0</v>
      </c>
      <c r="K58" s="42">
        <f t="shared" si="9"/>
        <v>0</v>
      </c>
      <c r="L58" s="42">
        <f t="shared" si="0"/>
        <v>127101.41518635819</v>
      </c>
      <c r="M58" s="42">
        <f t="shared" si="12"/>
        <v>88970.990630450731</v>
      </c>
      <c r="N58" s="42">
        <f t="shared" si="15"/>
        <v>1452174.5623638423</v>
      </c>
      <c r="O58" s="42">
        <f t="shared" si="10"/>
        <v>1391326.8045363585</v>
      </c>
      <c r="P58" s="41">
        <f t="shared" si="11"/>
        <v>0</v>
      </c>
    </row>
    <row r="59" spans="2:16" x14ac:dyDescent="0.35">
      <c r="B59" s="45">
        <f t="shared" si="14"/>
        <v>75</v>
      </c>
      <c r="C59" s="39">
        <f t="shared" si="1"/>
        <v>0</v>
      </c>
      <c r="D59" s="39">
        <f t="shared" si="2"/>
        <v>0</v>
      </c>
      <c r="E59" s="39">
        <f t="shared" si="3"/>
        <v>0</v>
      </c>
      <c r="F59" s="44">
        <f t="shared" si="4"/>
        <v>0</v>
      </c>
      <c r="G59" s="44">
        <f t="shared" si="5"/>
        <v>0</v>
      </c>
      <c r="H59" s="44">
        <f t="shared" si="6"/>
        <v>0</v>
      </c>
      <c r="I59" s="44">
        <f t="shared" si="7"/>
        <v>0</v>
      </c>
      <c r="J59" s="44">
        <f t="shared" si="8"/>
        <v>0</v>
      </c>
      <c r="K59" s="42">
        <f t="shared" si="9"/>
        <v>0</v>
      </c>
      <c r="L59" s="42">
        <f t="shared" si="0"/>
        <v>129643.44349008537</v>
      </c>
      <c r="M59" s="42">
        <f t="shared" si="12"/>
        <v>90750.410443059751</v>
      </c>
      <c r="N59" s="42">
        <f t="shared" si="15"/>
        <v>1391326.8045363585</v>
      </c>
      <c r="O59" s="42">
        <f t="shared" si="10"/>
        <v>1324767.5290985866</v>
      </c>
      <c r="P59" s="41">
        <f t="shared" si="11"/>
        <v>0</v>
      </c>
    </row>
    <row r="60" spans="2:16" x14ac:dyDescent="0.35">
      <c r="B60" s="45">
        <f t="shared" si="14"/>
        <v>76</v>
      </c>
      <c r="C60" s="39">
        <f t="shared" si="1"/>
        <v>0</v>
      </c>
      <c r="D60" s="39">
        <f t="shared" si="2"/>
        <v>0</v>
      </c>
      <c r="E60" s="39">
        <f t="shared" si="3"/>
        <v>0</v>
      </c>
      <c r="F60" s="44">
        <f t="shared" si="4"/>
        <v>0</v>
      </c>
      <c r="G60" s="44">
        <f t="shared" si="5"/>
        <v>0</v>
      </c>
      <c r="H60" s="44">
        <f t="shared" si="6"/>
        <v>0</v>
      </c>
      <c r="I60" s="44">
        <f t="shared" si="7"/>
        <v>0</v>
      </c>
      <c r="J60" s="44">
        <f t="shared" si="8"/>
        <v>0</v>
      </c>
      <c r="K60" s="42">
        <f t="shared" si="9"/>
        <v>0</v>
      </c>
      <c r="L60" s="42">
        <f t="shared" si="0"/>
        <v>132236.31235988709</v>
      </c>
      <c r="M60" s="42">
        <f t="shared" si="12"/>
        <v>92565.418651920947</v>
      </c>
      <c r="N60" s="42">
        <f t="shared" si="15"/>
        <v>1324767.5290985866</v>
      </c>
      <c r="O60" s="42">
        <f t="shared" si="10"/>
        <v>1252157.7775756344</v>
      </c>
      <c r="P60" s="41">
        <f t="shared" si="11"/>
        <v>0</v>
      </c>
    </row>
    <row r="61" spans="2:16" x14ac:dyDescent="0.35">
      <c r="B61" s="45">
        <f t="shared" si="14"/>
        <v>77</v>
      </c>
      <c r="C61" s="39">
        <f t="shared" si="1"/>
        <v>0</v>
      </c>
      <c r="D61" s="39">
        <f t="shared" si="2"/>
        <v>0</v>
      </c>
      <c r="E61" s="39">
        <f t="shared" si="3"/>
        <v>0</v>
      </c>
      <c r="F61" s="44">
        <f t="shared" si="4"/>
        <v>0</v>
      </c>
      <c r="G61" s="44">
        <f t="shared" si="5"/>
        <v>0</v>
      </c>
      <c r="H61" s="44">
        <f t="shared" si="6"/>
        <v>0</v>
      </c>
      <c r="I61" s="44">
        <f t="shared" si="7"/>
        <v>0</v>
      </c>
      <c r="J61" s="44">
        <f t="shared" si="8"/>
        <v>0</v>
      </c>
      <c r="K61" s="42">
        <f t="shared" si="9"/>
        <v>0</v>
      </c>
      <c r="L61" s="42">
        <f t="shared" si="0"/>
        <v>134881.03860708483</v>
      </c>
      <c r="M61" s="42">
        <f t="shared" si="12"/>
        <v>94416.727024959371</v>
      </c>
      <c r="N61" s="42">
        <f t="shared" si="15"/>
        <v>1252157.7775756344</v>
      </c>
      <c r="O61" s="42">
        <f t="shared" si="10"/>
        <v>1173140.5759169771</v>
      </c>
      <c r="P61" s="41">
        <f t="shared" si="11"/>
        <v>0</v>
      </c>
    </row>
    <row r="62" spans="2:16" x14ac:dyDescent="0.35">
      <c r="B62" s="45">
        <f t="shared" si="14"/>
        <v>78</v>
      </c>
      <c r="C62" s="39">
        <f t="shared" si="1"/>
        <v>0</v>
      </c>
      <c r="D62" s="39">
        <f t="shared" si="2"/>
        <v>0</v>
      </c>
      <c r="E62" s="39">
        <f t="shared" si="3"/>
        <v>0</v>
      </c>
      <c r="F62" s="44">
        <f t="shared" si="4"/>
        <v>0</v>
      </c>
      <c r="G62" s="44">
        <f t="shared" si="5"/>
        <v>0</v>
      </c>
      <c r="H62" s="44">
        <f t="shared" si="6"/>
        <v>0</v>
      </c>
      <c r="I62" s="44">
        <f t="shared" si="7"/>
        <v>0</v>
      </c>
      <c r="J62" s="44">
        <f t="shared" si="8"/>
        <v>0</v>
      </c>
      <c r="K62" s="42">
        <f t="shared" si="9"/>
        <v>0</v>
      </c>
      <c r="L62" s="42">
        <f t="shared" ref="L62:L93" si="16">IF(B62&lt;=Retirement_Base_age,0,M62/(1-$C$25))</f>
        <v>137578.6593792265</v>
      </c>
      <c r="M62" s="42">
        <f t="shared" si="12"/>
        <v>96305.061565458556</v>
      </c>
      <c r="N62" s="42">
        <f t="shared" si="15"/>
        <v>1173140.5759169771</v>
      </c>
      <c r="O62" s="42">
        <f t="shared" si="10"/>
        <v>1087340.0123646383</v>
      </c>
      <c r="P62" s="41">
        <f t="shared" si="11"/>
        <v>0</v>
      </c>
    </row>
    <row r="63" spans="2:16" x14ac:dyDescent="0.35">
      <c r="B63" s="45">
        <f t="shared" si="14"/>
        <v>79</v>
      </c>
      <c r="C63" s="39">
        <f t="shared" ref="C63:C84" si="17">IF(B63&lt;=Retirement_Base_age,(1+$C$16)*C62,0)</f>
        <v>0</v>
      </c>
      <c r="D63" s="39">
        <f t="shared" ref="D63:D84" si="18">IF(B63&lt;=Retirement_Base_age,$C$12*C63,0)</f>
        <v>0</v>
      </c>
      <c r="E63" s="39">
        <f t="shared" ref="E63:E84" si="19">IF(B63&lt;=Retirement_Base_age,MIN($C$8,((((1+$C$7)*C63)*(1-$C$24))-H63)/(1-$C$24)),0)</f>
        <v>0</v>
      </c>
      <c r="F63" s="44">
        <f t="shared" si="4"/>
        <v>0</v>
      </c>
      <c r="G63" s="44">
        <f t="shared" si="5"/>
        <v>0</v>
      </c>
      <c r="H63" s="44">
        <f t="shared" ref="H63:H84" si="20">IF(B63&lt;=Retirement_Base_age,(1+$C$19)*H62,0)</f>
        <v>0</v>
      </c>
      <c r="I63" s="44">
        <f t="shared" si="7"/>
        <v>0</v>
      </c>
      <c r="J63" s="44">
        <f t="shared" ref="J63:J84" si="21">IF(B63&lt;=Retirement_Base_age,K62,0)</f>
        <v>0</v>
      </c>
      <c r="K63" s="42">
        <f t="shared" si="9"/>
        <v>0</v>
      </c>
      <c r="L63" s="42">
        <f t="shared" si="16"/>
        <v>140330.23256681106</v>
      </c>
      <c r="M63" s="42">
        <f t="shared" si="12"/>
        <v>98231.162796767734</v>
      </c>
      <c r="N63" s="42">
        <f t="shared" si="15"/>
        <v>1087340.0123646383</v>
      </c>
      <c r="O63" s="42">
        <f t="shared" si="10"/>
        <v>994360.26878771861</v>
      </c>
      <c r="P63" s="41">
        <f t="shared" si="11"/>
        <v>0</v>
      </c>
    </row>
    <row r="64" spans="2:16" x14ac:dyDescent="0.35">
      <c r="B64" s="45">
        <f t="shared" si="14"/>
        <v>80</v>
      </c>
      <c r="C64" s="39">
        <f t="shared" si="17"/>
        <v>0</v>
      </c>
      <c r="D64" s="39">
        <f t="shared" si="18"/>
        <v>0</v>
      </c>
      <c r="E64" s="39">
        <f t="shared" si="19"/>
        <v>0</v>
      </c>
      <c r="F64" s="44">
        <f t="shared" si="4"/>
        <v>0</v>
      </c>
      <c r="G64" s="44">
        <f t="shared" si="5"/>
        <v>0</v>
      </c>
      <c r="H64" s="44">
        <f t="shared" si="20"/>
        <v>0</v>
      </c>
      <c r="I64" s="44">
        <f t="shared" si="7"/>
        <v>0</v>
      </c>
      <c r="J64" s="44">
        <f t="shared" si="21"/>
        <v>0</v>
      </c>
      <c r="K64" s="42">
        <f t="shared" si="9"/>
        <v>0</v>
      </c>
      <c r="L64" s="42">
        <f t="shared" si="16"/>
        <v>143136.83721814727</v>
      </c>
      <c r="M64" s="42">
        <f t="shared" si="12"/>
        <v>100195.78605270309</v>
      </c>
      <c r="N64" s="42">
        <f t="shared" si="15"/>
        <v>994360.26878771861</v>
      </c>
      <c r="O64" s="42">
        <f t="shared" si="10"/>
        <v>893784.60314805002</v>
      </c>
      <c r="P64" s="41">
        <f t="shared" si="11"/>
        <v>0</v>
      </c>
    </row>
    <row r="65" spans="2:16" x14ac:dyDescent="0.35">
      <c r="B65" s="45">
        <f t="shared" si="14"/>
        <v>81</v>
      </c>
      <c r="C65" s="39">
        <f t="shared" si="17"/>
        <v>0</v>
      </c>
      <c r="D65" s="39">
        <f t="shared" si="18"/>
        <v>0</v>
      </c>
      <c r="E65" s="39">
        <f t="shared" si="19"/>
        <v>0</v>
      </c>
      <c r="F65" s="44">
        <f t="shared" si="4"/>
        <v>0</v>
      </c>
      <c r="G65" s="44">
        <f t="shared" si="5"/>
        <v>0</v>
      </c>
      <c r="H65" s="44">
        <f t="shared" si="20"/>
        <v>0</v>
      </c>
      <c r="I65" s="44">
        <f t="shared" si="7"/>
        <v>0</v>
      </c>
      <c r="J65" s="44">
        <f t="shared" si="21"/>
        <v>0</v>
      </c>
      <c r="K65" s="42">
        <f t="shared" si="9"/>
        <v>0</v>
      </c>
      <c r="L65" s="42">
        <f t="shared" si="16"/>
        <v>145999.57396251021</v>
      </c>
      <c r="M65" s="42">
        <f t="shared" si="12"/>
        <v>102199.70177375714</v>
      </c>
      <c r="N65" s="42">
        <f t="shared" si="15"/>
        <v>893784.60314805002</v>
      </c>
      <c r="O65" s="42">
        <f t="shared" si="10"/>
        <v>785174.28064481681</v>
      </c>
      <c r="P65" s="41">
        <f t="shared" si="11"/>
        <v>0</v>
      </c>
    </row>
    <row r="66" spans="2:16" x14ac:dyDescent="0.35">
      <c r="B66" s="45">
        <f t="shared" si="14"/>
        <v>82</v>
      </c>
      <c r="C66" s="39">
        <f t="shared" si="17"/>
        <v>0</v>
      </c>
      <c r="D66" s="39">
        <f t="shared" si="18"/>
        <v>0</v>
      </c>
      <c r="E66" s="39">
        <f t="shared" si="19"/>
        <v>0</v>
      </c>
      <c r="F66" s="44">
        <f t="shared" si="4"/>
        <v>0</v>
      </c>
      <c r="G66" s="44">
        <f t="shared" si="5"/>
        <v>0</v>
      </c>
      <c r="H66" s="44">
        <f t="shared" si="20"/>
        <v>0</v>
      </c>
      <c r="I66" s="44">
        <f t="shared" si="7"/>
        <v>0</v>
      </c>
      <c r="J66" s="44">
        <f t="shared" si="21"/>
        <v>0</v>
      </c>
      <c r="K66" s="42">
        <f t="shared" si="9"/>
        <v>0</v>
      </c>
      <c r="L66" s="42">
        <f t="shared" si="16"/>
        <v>148919.56544176041</v>
      </c>
      <c r="M66" s="42">
        <f t="shared" si="12"/>
        <v>104243.69580923229</v>
      </c>
      <c r="N66" s="42">
        <f t="shared" si="15"/>
        <v>785174.28064481681</v>
      </c>
      <c r="O66" s="42">
        <f t="shared" si="10"/>
        <v>668067.45096320915</v>
      </c>
      <c r="P66" s="41">
        <f t="shared" si="11"/>
        <v>0</v>
      </c>
    </row>
    <row r="67" spans="2:16" x14ac:dyDescent="0.35">
      <c r="B67" s="45">
        <f t="shared" si="14"/>
        <v>83</v>
      </c>
      <c r="C67" s="39">
        <f t="shared" si="17"/>
        <v>0</v>
      </c>
      <c r="D67" s="39">
        <f t="shared" si="18"/>
        <v>0</v>
      </c>
      <c r="E67" s="39">
        <f t="shared" si="19"/>
        <v>0</v>
      </c>
      <c r="F67" s="44">
        <f t="shared" si="4"/>
        <v>0</v>
      </c>
      <c r="G67" s="44">
        <f t="shared" si="5"/>
        <v>0</v>
      </c>
      <c r="H67" s="44">
        <f t="shared" si="20"/>
        <v>0</v>
      </c>
      <c r="I67" s="44">
        <f t="shared" si="7"/>
        <v>0</v>
      </c>
      <c r="J67" s="44">
        <f t="shared" si="21"/>
        <v>0</v>
      </c>
      <c r="K67" s="42">
        <f t="shared" si="9"/>
        <v>0</v>
      </c>
      <c r="L67" s="42">
        <f t="shared" si="16"/>
        <v>151897.95675059562</v>
      </c>
      <c r="M67" s="42">
        <f t="shared" si="12"/>
        <v>106328.56972541694</v>
      </c>
      <c r="N67" s="42">
        <f t="shared" si="15"/>
        <v>668067.45096320915</v>
      </c>
      <c r="O67" s="42">
        <f t="shared" si="10"/>
        <v>541977.96892324428</v>
      </c>
      <c r="P67" s="41">
        <f t="shared" si="11"/>
        <v>0</v>
      </c>
    </row>
    <row r="68" spans="2:16" x14ac:dyDescent="0.35">
      <c r="B68" s="45">
        <f t="shared" si="14"/>
        <v>84</v>
      </c>
      <c r="C68" s="39">
        <f t="shared" si="17"/>
        <v>0</v>
      </c>
      <c r="D68" s="39">
        <f t="shared" si="18"/>
        <v>0</v>
      </c>
      <c r="E68" s="39">
        <f t="shared" si="19"/>
        <v>0</v>
      </c>
      <c r="F68" s="44">
        <f t="shared" si="4"/>
        <v>0</v>
      </c>
      <c r="G68" s="44">
        <f t="shared" si="5"/>
        <v>0</v>
      </c>
      <c r="H68" s="44">
        <f t="shared" si="20"/>
        <v>0</v>
      </c>
      <c r="I68" s="44">
        <f t="shared" si="7"/>
        <v>0</v>
      </c>
      <c r="J68" s="44">
        <f t="shared" si="21"/>
        <v>0</v>
      </c>
      <c r="K68" s="42">
        <f t="shared" si="9"/>
        <v>0</v>
      </c>
      <c r="L68" s="42">
        <f t="shared" si="16"/>
        <v>154935.91588560754</v>
      </c>
      <c r="M68" s="42">
        <f t="shared" si="12"/>
        <v>108455.14111992528</v>
      </c>
      <c r="N68" s="42">
        <f t="shared" si="15"/>
        <v>541977.96892324428</v>
      </c>
      <c r="O68" s="42">
        <f t="shared" si="10"/>
        <v>406394.15568951861</v>
      </c>
      <c r="P68" s="41">
        <f t="shared" si="11"/>
        <v>0</v>
      </c>
    </row>
    <row r="69" spans="2:16" x14ac:dyDescent="0.35">
      <c r="B69" s="45">
        <f t="shared" si="14"/>
        <v>85</v>
      </c>
      <c r="C69" s="39">
        <f t="shared" si="17"/>
        <v>0</v>
      </c>
      <c r="D69" s="39">
        <f t="shared" si="18"/>
        <v>0</v>
      </c>
      <c r="E69" s="39">
        <f t="shared" si="19"/>
        <v>0</v>
      </c>
      <c r="F69" s="44">
        <f t="shared" si="4"/>
        <v>0</v>
      </c>
      <c r="G69" s="44">
        <f t="shared" si="5"/>
        <v>0</v>
      </c>
      <c r="H69" s="44">
        <f t="shared" si="20"/>
        <v>0</v>
      </c>
      <c r="I69" s="44">
        <f t="shared" si="7"/>
        <v>0</v>
      </c>
      <c r="J69" s="44">
        <f t="shared" si="21"/>
        <v>0</v>
      </c>
      <c r="K69" s="42">
        <f t="shared" si="9"/>
        <v>0</v>
      </c>
      <c r="L69" s="42">
        <f t="shared" si="16"/>
        <v>158034.6342033197</v>
      </c>
      <c r="M69" s="42">
        <f t="shared" si="12"/>
        <v>110624.24394232378</v>
      </c>
      <c r="N69" s="42">
        <f t="shared" si="15"/>
        <v>406394.15568951861</v>
      </c>
      <c r="O69" s="42">
        <f t="shared" si="10"/>
        <v>260777.49756050887</v>
      </c>
      <c r="P69" s="41">
        <f t="shared" si="11"/>
        <v>0</v>
      </c>
    </row>
    <row r="70" spans="2:16" x14ac:dyDescent="0.35">
      <c r="B70" s="45">
        <f t="shared" si="14"/>
        <v>86</v>
      </c>
      <c r="C70" s="39">
        <f t="shared" si="17"/>
        <v>0</v>
      </c>
      <c r="D70" s="39">
        <f t="shared" si="18"/>
        <v>0</v>
      </c>
      <c r="E70" s="39">
        <f t="shared" si="19"/>
        <v>0</v>
      </c>
      <c r="F70" s="44">
        <f t="shared" si="4"/>
        <v>0</v>
      </c>
      <c r="G70" s="44">
        <f t="shared" si="5"/>
        <v>0</v>
      </c>
      <c r="H70" s="44">
        <f t="shared" si="20"/>
        <v>0</v>
      </c>
      <c r="I70" s="44">
        <f t="shared" si="7"/>
        <v>0</v>
      </c>
      <c r="J70" s="44">
        <f t="shared" si="21"/>
        <v>0</v>
      </c>
      <c r="K70" s="42">
        <f t="shared" si="9"/>
        <v>0</v>
      </c>
      <c r="L70" s="42">
        <f t="shared" si="16"/>
        <v>161195.32688738609</v>
      </c>
      <c r="M70" s="42">
        <f t="shared" si="12"/>
        <v>112836.72882117025</v>
      </c>
      <c r="N70" s="42">
        <f t="shared" si="15"/>
        <v>260777.49756050887</v>
      </c>
      <c r="O70" s="42">
        <f t="shared" si="10"/>
        <v>104561.27920677891</v>
      </c>
      <c r="P70" s="41">
        <f t="shared" si="11"/>
        <v>0</v>
      </c>
    </row>
    <row r="71" spans="2:16" x14ac:dyDescent="0.35">
      <c r="B71" s="45">
        <f t="shared" si="14"/>
        <v>87</v>
      </c>
      <c r="C71" s="39">
        <f t="shared" si="17"/>
        <v>0</v>
      </c>
      <c r="D71" s="39">
        <f t="shared" si="18"/>
        <v>0</v>
      </c>
      <c r="E71" s="39">
        <f t="shared" si="19"/>
        <v>0</v>
      </c>
      <c r="F71" s="44">
        <f t="shared" si="4"/>
        <v>0</v>
      </c>
      <c r="G71" s="44">
        <f t="shared" si="5"/>
        <v>0</v>
      </c>
      <c r="H71" s="44">
        <f t="shared" si="20"/>
        <v>0</v>
      </c>
      <c r="I71" s="44">
        <f t="shared" si="7"/>
        <v>0</v>
      </c>
      <c r="J71" s="44">
        <f t="shared" si="21"/>
        <v>0</v>
      </c>
      <c r="K71" s="42">
        <f t="shared" si="9"/>
        <v>0</v>
      </c>
      <c r="L71" s="42">
        <f t="shared" si="16"/>
        <v>164419.2334251338</v>
      </c>
      <c r="M71" s="42">
        <f t="shared" si="12"/>
        <v>115093.46339759366</v>
      </c>
      <c r="N71" s="42">
        <f t="shared" si="15"/>
        <v>104561.27920677891</v>
      </c>
      <c r="O71" s="42">
        <f t="shared" si="10"/>
        <v>-62850.851929272641</v>
      </c>
      <c r="P71" s="41">
        <f t="shared" si="11"/>
        <v>1</v>
      </c>
    </row>
    <row r="72" spans="2:16" x14ac:dyDescent="0.35">
      <c r="B72" s="45">
        <f t="shared" si="14"/>
        <v>88</v>
      </c>
      <c r="C72" s="39">
        <f t="shared" si="17"/>
        <v>0</v>
      </c>
      <c r="D72" s="39">
        <f t="shared" si="18"/>
        <v>0</v>
      </c>
      <c r="E72" s="39">
        <f t="shared" si="19"/>
        <v>0</v>
      </c>
      <c r="F72" s="44">
        <f t="shared" si="4"/>
        <v>0</v>
      </c>
      <c r="G72" s="44">
        <f t="shared" si="5"/>
        <v>0</v>
      </c>
      <c r="H72" s="44">
        <f t="shared" si="20"/>
        <v>0</v>
      </c>
      <c r="I72" s="44">
        <f t="shared" si="7"/>
        <v>0</v>
      </c>
      <c r="J72" s="44">
        <f t="shared" si="21"/>
        <v>0</v>
      </c>
      <c r="K72" s="42">
        <f t="shared" si="9"/>
        <v>0</v>
      </c>
      <c r="L72" s="42">
        <f t="shared" si="16"/>
        <v>167707.6180936365</v>
      </c>
      <c r="M72" s="42">
        <f t="shared" si="12"/>
        <v>117395.33266554553</v>
      </c>
      <c r="N72" s="42">
        <f t="shared" si="15"/>
        <v>-62850.851929272641</v>
      </c>
      <c r="O72" s="42">
        <f t="shared" si="10"/>
        <v>-242086.39352405461</v>
      </c>
      <c r="P72" s="41">
        <f t="shared" si="11"/>
        <v>1</v>
      </c>
    </row>
    <row r="73" spans="2:16" x14ac:dyDescent="0.35">
      <c r="B73" s="45">
        <f t="shared" si="14"/>
        <v>89</v>
      </c>
      <c r="C73" s="39">
        <f t="shared" si="17"/>
        <v>0</v>
      </c>
      <c r="D73" s="39">
        <f t="shared" si="18"/>
        <v>0</v>
      </c>
      <c r="E73" s="39">
        <f t="shared" si="19"/>
        <v>0</v>
      </c>
      <c r="F73" s="44">
        <f t="shared" si="4"/>
        <v>0</v>
      </c>
      <c r="G73" s="44">
        <f t="shared" si="5"/>
        <v>0</v>
      </c>
      <c r="H73" s="44">
        <f t="shared" si="20"/>
        <v>0</v>
      </c>
      <c r="I73" s="44">
        <f t="shared" si="7"/>
        <v>0</v>
      </c>
      <c r="J73" s="44">
        <f t="shared" si="21"/>
        <v>0</v>
      </c>
      <c r="K73" s="42">
        <f t="shared" si="9"/>
        <v>0</v>
      </c>
      <c r="L73" s="42">
        <f t="shared" si="16"/>
        <v>171061.77045550922</v>
      </c>
      <c r="M73" s="42">
        <f t="shared" si="12"/>
        <v>119743.23931885645</v>
      </c>
      <c r="N73" s="42">
        <f t="shared" si="15"/>
        <v>-242086.39352405461</v>
      </c>
      <c r="O73" s="42">
        <f t="shared" si="10"/>
        <v>-433805.57217854209</v>
      </c>
      <c r="P73" s="41">
        <f t="shared" si="11"/>
        <v>1</v>
      </c>
    </row>
    <row r="74" spans="2:16" x14ac:dyDescent="0.35">
      <c r="B74" s="45">
        <f t="shared" si="14"/>
        <v>90</v>
      </c>
      <c r="C74" s="39">
        <f t="shared" si="17"/>
        <v>0</v>
      </c>
      <c r="D74" s="39">
        <f t="shared" si="18"/>
        <v>0</v>
      </c>
      <c r="E74" s="39">
        <f t="shared" si="19"/>
        <v>0</v>
      </c>
      <c r="F74" s="44">
        <f t="shared" si="4"/>
        <v>0</v>
      </c>
      <c r="G74" s="44">
        <f t="shared" si="5"/>
        <v>0</v>
      </c>
      <c r="H74" s="44">
        <f t="shared" si="20"/>
        <v>0</v>
      </c>
      <c r="I74" s="44">
        <f t="shared" si="7"/>
        <v>0</v>
      </c>
      <c r="J74" s="44">
        <f t="shared" si="21"/>
        <v>0</v>
      </c>
      <c r="K74" s="42">
        <f t="shared" si="9"/>
        <v>0</v>
      </c>
      <c r="L74" s="42">
        <f t="shared" si="16"/>
        <v>174483.00586461942</v>
      </c>
      <c r="M74" s="42">
        <f t="shared" si="12"/>
        <v>122138.10410523358</v>
      </c>
      <c r="N74" s="42">
        <f t="shared" si="15"/>
        <v>-433805.57217854209</v>
      </c>
      <c r="O74" s="42">
        <f t="shared" si="10"/>
        <v>-638703.00694531959</v>
      </c>
      <c r="P74" s="41">
        <f t="shared" si="11"/>
        <v>1</v>
      </c>
    </row>
    <row r="75" spans="2:16" x14ac:dyDescent="0.35">
      <c r="B75" s="45">
        <f t="shared" si="14"/>
        <v>91</v>
      </c>
      <c r="C75" s="39">
        <f t="shared" si="17"/>
        <v>0</v>
      </c>
      <c r="D75" s="39">
        <f t="shared" si="18"/>
        <v>0</v>
      </c>
      <c r="E75" s="39">
        <f t="shared" si="19"/>
        <v>0</v>
      </c>
      <c r="F75" s="44">
        <f t="shared" si="4"/>
        <v>0</v>
      </c>
      <c r="G75" s="44">
        <f t="shared" si="5"/>
        <v>0</v>
      </c>
      <c r="H75" s="44">
        <f t="shared" si="20"/>
        <v>0</v>
      </c>
      <c r="I75" s="44">
        <f t="shared" si="7"/>
        <v>0</v>
      </c>
      <c r="J75" s="44">
        <f t="shared" si="21"/>
        <v>0</v>
      </c>
      <c r="K75" s="42">
        <f t="shared" si="9"/>
        <v>0</v>
      </c>
      <c r="L75" s="42">
        <f t="shared" si="16"/>
        <v>177972.66598191179</v>
      </c>
      <c r="M75" s="42">
        <f t="shared" si="12"/>
        <v>124580.86618733825</v>
      </c>
      <c r="N75" s="42">
        <f t="shared" si="15"/>
        <v>-638703.00694531959</v>
      </c>
      <c r="O75" s="42">
        <f t="shared" si="10"/>
        <v>-857509.45657359296</v>
      </c>
      <c r="P75" s="41">
        <f t="shared" si="11"/>
        <v>1</v>
      </c>
    </row>
    <row r="76" spans="2:16" x14ac:dyDescent="0.35">
      <c r="B76" s="45">
        <f t="shared" si="14"/>
        <v>92</v>
      </c>
      <c r="C76" s="39">
        <f t="shared" si="17"/>
        <v>0</v>
      </c>
      <c r="D76" s="39">
        <f t="shared" si="18"/>
        <v>0</v>
      </c>
      <c r="E76" s="39">
        <f t="shared" si="19"/>
        <v>0</v>
      </c>
      <c r="F76" s="44">
        <f t="shared" si="4"/>
        <v>0</v>
      </c>
      <c r="G76" s="44">
        <f t="shared" si="5"/>
        <v>0</v>
      </c>
      <c r="H76" s="44">
        <f t="shared" si="20"/>
        <v>0</v>
      </c>
      <c r="I76" s="44">
        <f t="shared" si="7"/>
        <v>0</v>
      </c>
      <c r="J76" s="44">
        <f t="shared" si="21"/>
        <v>0</v>
      </c>
      <c r="K76" s="42">
        <f t="shared" si="9"/>
        <v>0</v>
      </c>
      <c r="L76" s="42">
        <f t="shared" si="16"/>
        <v>181532.11930155006</v>
      </c>
      <c r="M76" s="42">
        <f t="shared" si="12"/>
        <v>127072.48351108503</v>
      </c>
      <c r="N76" s="42">
        <f t="shared" si="15"/>
        <v>-857509.45657359296</v>
      </c>
      <c r="O76" s="42">
        <f t="shared" si="10"/>
        <v>-1090993.6546689002</v>
      </c>
      <c r="P76" s="41">
        <f t="shared" si="11"/>
        <v>1</v>
      </c>
    </row>
    <row r="77" spans="2:16" x14ac:dyDescent="0.35">
      <c r="B77" s="45">
        <f t="shared" si="14"/>
        <v>93</v>
      </c>
      <c r="C77" s="39">
        <f t="shared" si="17"/>
        <v>0</v>
      </c>
      <c r="D77" s="39">
        <f t="shared" si="18"/>
        <v>0</v>
      </c>
      <c r="E77" s="39">
        <f t="shared" si="19"/>
        <v>0</v>
      </c>
      <c r="F77" s="44">
        <f t="shared" si="4"/>
        <v>0</v>
      </c>
      <c r="G77" s="44">
        <f t="shared" si="5"/>
        <v>0</v>
      </c>
      <c r="H77" s="44">
        <f t="shared" si="20"/>
        <v>0</v>
      </c>
      <c r="I77" s="44">
        <f t="shared" si="7"/>
        <v>0</v>
      </c>
      <c r="J77" s="44">
        <f t="shared" si="21"/>
        <v>0</v>
      </c>
      <c r="K77" s="42">
        <f t="shared" si="9"/>
        <v>0</v>
      </c>
      <c r="L77" s="42">
        <f t="shared" si="16"/>
        <v>185162.76168758105</v>
      </c>
      <c r="M77" s="42">
        <f t="shared" si="12"/>
        <v>129613.93318130673</v>
      </c>
      <c r="N77" s="42">
        <f t="shared" si="15"/>
        <v>-1090993.6546689002</v>
      </c>
      <c r="O77" s="42">
        <f t="shared" si="10"/>
        <v>-1339964.2371743054</v>
      </c>
      <c r="P77" s="41">
        <f t="shared" si="11"/>
        <v>1</v>
      </c>
    </row>
    <row r="78" spans="2:16" x14ac:dyDescent="0.35">
      <c r="B78" s="45">
        <f t="shared" si="14"/>
        <v>94</v>
      </c>
      <c r="C78" s="39">
        <f t="shared" si="17"/>
        <v>0</v>
      </c>
      <c r="D78" s="39">
        <f t="shared" si="18"/>
        <v>0</v>
      </c>
      <c r="E78" s="39">
        <f t="shared" si="19"/>
        <v>0</v>
      </c>
      <c r="F78" s="44">
        <f t="shared" si="4"/>
        <v>0</v>
      </c>
      <c r="G78" s="44">
        <f t="shared" si="5"/>
        <v>0</v>
      </c>
      <c r="H78" s="44">
        <f t="shared" si="20"/>
        <v>0</v>
      </c>
      <c r="I78" s="44">
        <f t="shared" si="7"/>
        <v>0</v>
      </c>
      <c r="J78" s="44">
        <f t="shared" si="21"/>
        <v>0</v>
      </c>
      <c r="K78" s="42">
        <f t="shared" si="9"/>
        <v>0</v>
      </c>
      <c r="L78" s="42">
        <f t="shared" si="16"/>
        <v>188866.01692133269</v>
      </c>
      <c r="M78" s="42">
        <f t="shared" si="12"/>
        <v>132206.21184493287</v>
      </c>
      <c r="N78" s="42">
        <f t="shared" si="15"/>
        <v>-1339964.2371743054</v>
      </c>
      <c r="O78" s="42">
        <f t="shared" si="10"/>
        <v>-1605271.7668004201</v>
      </c>
      <c r="P78" s="41">
        <f t="shared" si="11"/>
        <v>1</v>
      </c>
    </row>
    <row r="79" spans="2:16" x14ac:dyDescent="0.35">
      <c r="B79" s="45">
        <f t="shared" si="14"/>
        <v>95</v>
      </c>
      <c r="C79" s="39">
        <f t="shared" si="17"/>
        <v>0</v>
      </c>
      <c r="D79" s="39">
        <f t="shared" si="18"/>
        <v>0</v>
      </c>
      <c r="E79" s="39">
        <f t="shared" si="19"/>
        <v>0</v>
      </c>
      <c r="F79" s="44">
        <f t="shared" si="4"/>
        <v>0</v>
      </c>
      <c r="G79" s="44">
        <f t="shared" si="5"/>
        <v>0</v>
      </c>
      <c r="H79" s="44">
        <f t="shared" si="20"/>
        <v>0</v>
      </c>
      <c r="I79" s="44">
        <f t="shared" si="7"/>
        <v>0</v>
      </c>
      <c r="J79" s="44">
        <f t="shared" si="21"/>
        <v>0</v>
      </c>
      <c r="K79" s="42">
        <f t="shared" si="9"/>
        <v>0</v>
      </c>
      <c r="L79" s="42">
        <f t="shared" si="16"/>
        <v>192643.33725975937</v>
      </c>
      <c r="M79" s="42">
        <f t="shared" si="12"/>
        <v>134850.33608183154</v>
      </c>
      <c r="N79" s="42">
        <f t="shared" si="15"/>
        <v>-1605271.7668004201</v>
      </c>
      <c r="O79" s="42">
        <f t="shared" si="10"/>
        <v>-1887810.8592631887</v>
      </c>
      <c r="P79" s="41">
        <f t="shared" si="11"/>
        <v>1</v>
      </c>
    </row>
    <row r="80" spans="2:16" x14ac:dyDescent="0.35">
      <c r="B80" s="45">
        <f t="shared" si="14"/>
        <v>96</v>
      </c>
      <c r="C80" s="39">
        <f t="shared" si="17"/>
        <v>0</v>
      </c>
      <c r="D80" s="39">
        <f t="shared" si="18"/>
        <v>0</v>
      </c>
      <c r="E80" s="39">
        <f t="shared" si="19"/>
        <v>0</v>
      </c>
      <c r="F80" s="44">
        <f t="shared" si="4"/>
        <v>0</v>
      </c>
      <c r="G80" s="44">
        <f t="shared" si="5"/>
        <v>0</v>
      </c>
      <c r="H80" s="44">
        <f t="shared" si="20"/>
        <v>0</v>
      </c>
      <c r="I80" s="44">
        <f t="shared" si="7"/>
        <v>0</v>
      </c>
      <c r="J80" s="44">
        <f t="shared" si="21"/>
        <v>0</v>
      </c>
      <c r="K80" s="42">
        <f t="shared" si="9"/>
        <v>0</v>
      </c>
      <c r="L80" s="42">
        <f t="shared" si="16"/>
        <v>196496.20400495455</v>
      </c>
      <c r="M80" s="42">
        <f t="shared" si="12"/>
        <v>137547.34280346817</v>
      </c>
      <c r="N80" s="42">
        <f t="shared" si="15"/>
        <v>-1887810.8592631887</v>
      </c>
      <c r="O80" s="42">
        <f t="shared" si="10"/>
        <v>-2188522.4164315504</v>
      </c>
      <c r="P80" s="41">
        <f t="shared" si="11"/>
        <v>1</v>
      </c>
    </row>
    <row r="81" spans="2:16" x14ac:dyDescent="0.35">
      <c r="B81" s="45">
        <f t="shared" si="14"/>
        <v>97</v>
      </c>
      <c r="C81" s="39">
        <f t="shared" si="17"/>
        <v>0</v>
      </c>
      <c r="D81" s="39">
        <f t="shared" si="18"/>
        <v>0</v>
      </c>
      <c r="E81" s="39">
        <f t="shared" si="19"/>
        <v>0</v>
      </c>
      <c r="F81" s="44">
        <f t="shared" si="4"/>
        <v>0</v>
      </c>
      <c r="G81" s="44">
        <f t="shared" si="5"/>
        <v>0</v>
      </c>
      <c r="H81" s="44">
        <f t="shared" si="20"/>
        <v>0</v>
      </c>
      <c r="I81" s="44">
        <f t="shared" si="7"/>
        <v>0</v>
      </c>
      <c r="J81" s="44">
        <f t="shared" si="21"/>
        <v>0</v>
      </c>
      <c r="K81" s="42">
        <f t="shared" si="9"/>
        <v>0</v>
      </c>
      <c r="L81" s="42">
        <f t="shared" si="16"/>
        <v>200426.12808505364</v>
      </c>
      <c r="M81" s="42">
        <f t="shared" si="12"/>
        <v>140298.28965953755</v>
      </c>
      <c r="N81" s="42">
        <f t="shared" si="15"/>
        <v>-2188522.4164315504</v>
      </c>
      <c r="O81" s="42">
        <f t="shared" si="10"/>
        <v>-2508395.9717424344</v>
      </c>
      <c r="P81" s="41">
        <f t="shared" si="11"/>
        <v>1</v>
      </c>
    </row>
    <row r="82" spans="2:16" x14ac:dyDescent="0.35">
      <c r="B82" s="45">
        <f t="shared" si="14"/>
        <v>98</v>
      </c>
      <c r="C82" s="39">
        <f t="shared" si="17"/>
        <v>0</v>
      </c>
      <c r="D82" s="39">
        <f t="shared" si="18"/>
        <v>0</v>
      </c>
      <c r="E82" s="39">
        <f t="shared" si="19"/>
        <v>0</v>
      </c>
      <c r="F82" s="44">
        <f t="shared" si="4"/>
        <v>0</v>
      </c>
      <c r="G82" s="44">
        <f t="shared" si="5"/>
        <v>0</v>
      </c>
      <c r="H82" s="44">
        <f t="shared" si="20"/>
        <v>0</v>
      </c>
      <c r="I82" s="44">
        <f t="shared" si="7"/>
        <v>0</v>
      </c>
      <c r="J82" s="44">
        <f t="shared" si="21"/>
        <v>0</v>
      </c>
      <c r="K82" s="42">
        <f t="shared" si="9"/>
        <v>0</v>
      </c>
      <c r="L82" s="42">
        <f t="shared" si="16"/>
        <v>204434.65064675474</v>
      </c>
      <c r="M82" s="42">
        <f t="shared" si="12"/>
        <v>143104.25545272831</v>
      </c>
      <c r="N82" s="42">
        <f t="shared" si="15"/>
        <v>-2508395.9717424344</v>
      </c>
      <c r="O82" s="42">
        <f t="shared" si="10"/>
        <v>-2848472.1535086487</v>
      </c>
      <c r="P82" s="41">
        <f t="shared" si="11"/>
        <v>1</v>
      </c>
    </row>
    <row r="83" spans="2:16" x14ac:dyDescent="0.35">
      <c r="B83" s="45">
        <f t="shared" si="14"/>
        <v>99</v>
      </c>
      <c r="C83" s="39">
        <f t="shared" si="17"/>
        <v>0</v>
      </c>
      <c r="D83" s="39">
        <f t="shared" si="18"/>
        <v>0</v>
      </c>
      <c r="E83" s="39">
        <f t="shared" si="19"/>
        <v>0</v>
      </c>
      <c r="F83" s="44">
        <f t="shared" si="4"/>
        <v>0</v>
      </c>
      <c r="G83" s="44">
        <f t="shared" si="5"/>
        <v>0</v>
      </c>
      <c r="H83" s="44">
        <f t="shared" si="20"/>
        <v>0</v>
      </c>
      <c r="I83" s="44">
        <f t="shared" si="7"/>
        <v>0</v>
      </c>
      <c r="J83" s="44">
        <f t="shared" si="21"/>
        <v>0</v>
      </c>
      <c r="K83" s="42">
        <f t="shared" si="9"/>
        <v>0</v>
      </c>
      <c r="L83" s="42">
        <f t="shared" si="16"/>
        <v>208523.34365968985</v>
      </c>
      <c r="M83" s="42">
        <f t="shared" si="12"/>
        <v>145966.34056178288</v>
      </c>
      <c r="N83" s="42">
        <f t="shared" si="15"/>
        <v>-2848472.1535086487</v>
      </c>
      <c r="O83" s="42">
        <f t="shared" si="10"/>
        <v>-3209845.2720267554</v>
      </c>
      <c r="P83" s="41">
        <f t="shared" si="11"/>
        <v>1</v>
      </c>
    </row>
    <row r="84" spans="2:16" x14ac:dyDescent="0.35">
      <c r="B84" s="45">
        <f t="shared" si="14"/>
        <v>100</v>
      </c>
      <c r="C84" s="39">
        <f t="shared" si="17"/>
        <v>0</v>
      </c>
      <c r="D84" s="39">
        <f t="shared" si="18"/>
        <v>0</v>
      </c>
      <c r="E84" s="39">
        <f t="shared" si="19"/>
        <v>0</v>
      </c>
      <c r="F84" s="44">
        <f t="shared" si="4"/>
        <v>0</v>
      </c>
      <c r="G84" s="44">
        <f t="shared" si="5"/>
        <v>0</v>
      </c>
      <c r="H84" s="44">
        <f t="shared" si="20"/>
        <v>0</v>
      </c>
      <c r="I84" s="44">
        <f t="shared" si="7"/>
        <v>0</v>
      </c>
      <c r="J84" s="44">
        <f t="shared" si="21"/>
        <v>0</v>
      </c>
      <c r="K84" s="42">
        <f t="shared" si="9"/>
        <v>0</v>
      </c>
      <c r="L84" s="42">
        <f t="shared" si="16"/>
        <v>212693.81053288365</v>
      </c>
      <c r="M84" s="42">
        <f t="shared" si="12"/>
        <v>148885.66737301854</v>
      </c>
      <c r="N84" s="42">
        <f t="shared" si="15"/>
        <v>-3209845.2720267554</v>
      </c>
      <c r="O84" s="42">
        <f t="shared" si="10"/>
        <v>-3593666.0366876214</v>
      </c>
      <c r="P84" s="41">
        <f t="shared" si="11"/>
        <v>1</v>
      </c>
    </row>
    <row r="85" spans="2:16" x14ac:dyDescent="0.35">
      <c r="B85" s="45">
        <f t="shared" si="14"/>
        <v>101</v>
      </c>
      <c r="C85" s="39">
        <f t="shared" ref="C85:C146" si="22">IF(B85&lt;=Retirement_Base_age,(1+$C$16)*C84,0)</f>
        <v>0</v>
      </c>
      <c r="D85" s="39">
        <f t="shared" ref="D85:D146" si="23">IF(B85&lt;=Retirement_Base_age,$C$12*C85,0)</f>
        <v>0</v>
      </c>
      <c r="E85" s="39">
        <f t="shared" ref="E85:E146" si="24">IF(B85&lt;=Retirement_Base_age,MIN($C$8,((((1+$C$7)*C85)*(1-$C$24))-H85)/(1-$C$24)),0)</f>
        <v>0</v>
      </c>
      <c r="F85" s="44">
        <f t="shared" si="4"/>
        <v>0</v>
      </c>
      <c r="G85" s="44">
        <f t="shared" si="5"/>
        <v>0</v>
      </c>
      <c r="H85" s="44">
        <f t="shared" ref="H85:H146" si="25">IF(B85&lt;=Retirement_Base_age,(1+$C$19)*H84,0)</f>
        <v>0</v>
      </c>
      <c r="I85" s="44">
        <f t="shared" si="7"/>
        <v>0</v>
      </c>
      <c r="J85" s="44">
        <f t="shared" ref="J85:J146" si="26">IF(B85&lt;=Retirement_Base_age,K84,0)</f>
        <v>0</v>
      </c>
      <c r="K85" s="42">
        <f t="shared" si="9"/>
        <v>0</v>
      </c>
      <c r="L85" s="42">
        <f t="shared" si="16"/>
        <v>216947.68674354133</v>
      </c>
      <c r="M85" s="42">
        <f t="shared" si="12"/>
        <v>151863.38072047892</v>
      </c>
      <c r="N85" s="42">
        <f t="shared" si="15"/>
        <v>-3593666.0366876214</v>
      </c>
      <c r="O85" s="42">
        <f t="shared" si="10"/>
        <v>-4001144.4096027208</v>
      </c>
      <c r="P85" s="41">
        <f t="shared" si="11"/>
        <v>1</v>
      </c>
    </row>
    <row r="86" spans="2:16" x14ac:dyDescent="0.35">
      <c r="B86" s="45">
        <f t="shared" si="14"/>
        <v>102</v>
      </c>
      <c r="C86" s="39">
        <f t="shared" si="22"/>
        <v>0</v>
      </c>
      <c r="D86" s="39">
        <f t="shared" si="23"/>
        <v>0</v>
      </c>
      <c r="E86" s="39">
        <f t="shared" si="24"/>
        <v>0</v>
      </c>
      <c r="F86" s="44">
        <f t="shared" si="4"/>
        <v>0</v>
      </c>
      <c r="G86" s="44">
        <f t="shared" si="5"/>
        <v>0</v>
      </c>
      <c r="H86" s="44">
        <f t="shared" si="25"/>
        <v>0</v>
      </c>
      <c r="I86" s="44">
        <f t="shared" si="7"/>
        <v>0</v>
      </c>
      <c r="J86" s="44">
        <f t="shared" si="26"/>
        <v>0</v>
      </c>
      <c r="K86" s="42">
        <f t="shared" si="9"/>
        <v>0</v>
      </c>
      <c r="L86" s="42">
        <f t="shared" si="16"/>
        <v>221286.64047841216</v>
      </c>
      <c r="M86" s="42">
        <f t="shared" si="12"/>
        <v>154900.64833488851</v>
      </c>
      <c r="N86" s="42">
        <f t="shared" si="15"/>
        <v>-4001144.4096027208</v>
      </c>
      <c r="O86" s="42">
        <f t="shared" si="10"/>
        <v>-4433552.60258519</v>
      </c>
      <c r="P86" s="41">
        <f t="shared" si="11"/>
        <v>1</v>
      </c>
    </row>
    <row r="87" spans="2:16" x14ac:dyDescent="0.35">
      <c r="B87" s="45">
        <f t="shared" si="14"/>
        <v>103</v>
      </c>
      <c r="C87" s="39">
        <f t="shared" si="22"/>
        <v>0</v>
      </c>
      <c r="D87" s="39">
        <f t="shared" si="23"/>
        <v>0</v>
      </c>
      <c r="E87" s="39">
        <f t="shared" si="24"/>
        <v>0</v>
      </c>
      <c r="F87" s="44">
        <f t="shared" si="4"/>
        <v>0</v>
      </c>
      <c r="G87" s="44">
        <f t="shared" si="5"/>
        <v>0</v>
      </c>
      <c r="H87" s="44">
        <f t="shared" si="25"/>
        <v>0</v>
      </c>
      <c r="I87" s="44">
        <f t="shared" si="7"/>
        <v>0</v>
      </c>
      <c r="J87" s="44">
        <f t="shared" si="26"/>
        <v>0</v>
      </c>
      <c r="K87" s="42">
        <f t="shared" si="9"/>
        <v>0</v>
      </c>
      <c r="L87" s="42">
        <f t="shared" si="16"/>
        <v>225712.37328798042</v>
      </c>
      <c r="M87" s="42">
        <f t="shared" si="12"/>
        <v>157998.66130158628</v>
      </c>
      <c r="N87" s="42">
        <f t="shared" si="15"/>
        <v>-4433552.60258519</v>
      </c>
      <c r="O87" s="42">
        <f t="shared" si="10"/>
        <v>-4892228.2246668292</v>
      </c>
      <c r="P87" s="41">
        <f t="shared" si="11"/>
        <v>1</v>
      </c>
    </row>
    <row r="88" spans="2:16" x14ac:dyDescent="0.35">
      <c r="B88" s="45">
        <f t="shared" si="14"/>
        <v>104</v>
      </c>
      <c r="C88" s="39">
        <f t="shared" si="22"/>
        <v>0</v>
      </c>
      <c r="D88" s="39">
        <f t="shared" si="23"/>
        <v>0</v>
      </c>
      <c r="E88" s="39">
        <f t="shared" si="24"/>
        <v>0</v>
      </c>
      <c r="F88" s="44">
        <f t="shared" si="4"/>
        <v>0</v>
      </c>
      <c r="G88" s="44">
        <f t="shared" si="5"/>
        <v>0</v>
      </c>
      <c r="H88" s="44">
        <f t="shared" si="25"/>
        <v>0</v>
      </c>
      <c r="I88" s="44">
        <f t="shared" si="7"/>
        <v>0</v>
      </c>
      <c r="J88" s="44">
        <f t="shared" si="26"/>
        <v>0</v>
      </c>
      <c r="K88" s="42">
        <f t="shared" si="9"/>
        <v>0</v>
      </c>
      <c r="L88" s="42">
        <f t="shared" si="16"/>
        <v>230226.62075374002</v>
      </c>
      <c r="M88" s="42">
        <f t="shared" si="12"/>
        <v>161158.63452761801</v>
      </c>
      <c r="N88" s="42">
        <f t="shared" si="15"/>
        <v>-4892228.2246668292</v>
      </c>
      <c r="O88" s="42">
        <f t="shared" si="10"/>
        <v>-5378577.5876915976</v>
      </c>
      <c r="P88" s="41">
        <f t="shared" si="11"/>
        <v>1</v>
      </c>
    </row>
    <row r="89" spans="2:16" x14ac:dyDescent="0.35">
      <c r="B89" s="45">
        <f t="shared" si="14"/>
        <v>105</v>
      </c>
      <c r="C89" s="39">
        <f t="shared" si="22"/>
        <v>0</v>
      </c>
      <c r="D89" s="39">
        <f t="shared" si="23"/>
        <v>0</v>
      </c>
      <c r="E89" s="39">
        <f t="shared" si="24"/>
        <v>0</v>
      </c>
      <c r="F89" s="44">
        <f t="shared" si="4"/>
        <v>0</v>
      </c>
      <c r="G89" s="44">
        <f t="shared" si="5"/>
        <v>0</v>
      </c>
      <c r="H89" s="44">
        <f t="shared" si="25"/>
        <v>0</v>
      </c>
      <c r="I89" s="44">
        <f t="shared" si="7"/>
        <v>0</v>
      </c>
      <c r="J89" s="44">
        <f t="shared" si="26"/>
        <v>0</v>
      </c>
      <c r="K89" s="42">
        <f t="shared" si="9"/>
        <v>0</v>
      </c>
      <c r="L89" s="42">
        <f t="shared" si="16"/>
        <v>234831.15316881484</v>
      </c>
      <c r="M89" s="42">
        <f t="shared" si="12"/>
        <v>164381.80721817038</v>
      </c>
      <c r="N89" s="42">
        <f t="shared" si="15"/>
        <v>-5378577.5876915976</v>
      </c>
      <c r="O89" s="42">
        <f t="shared" si="10"/>
        <v>-5894079.1779034333</v>
      </c>
      <c r="P89" s="41">
        <f t="shared" si="11"/>
        <v>1</v>
      </c>
    </row>
    <row r="90" spans="2:16" x14ac:dyDescent="0.35">
      <c r="B90" s="45">
        <f t="shared" si="14"/>
        <v>106</v>
      </c>
      <c r="C90" s="39">
        <f t="shared" si="22"/>
        <v>0</v>
      </c>
      <c r="D90" s="39">
        <f t="shared" si="23"/>
        <v>0</v>
      </c>
      <c r="E90" s="39">
        <f t="shared" si="24"/>
        <v>0</v>
      </c>
      <c r="F90" s="44">
        <f t="shared" si="4"/>
        <v>0</v>
      </c>
      <c r="G90" s="44">
        <f t="shared" si="5"/>
        <v>0</v>
      </c>
      <c r="H90" s="44">
        <f t="shared" si="25"/>
        <v>0</v>
      </c>
      <c r="I90" s="44">
        <f t="shared" si="7"/>
        <v>0</v>
      </c>
      <c r="J90" s="44">
        <f t="shared" si="26"/>
        <v>0</v>
      </c>
      <c r="K90" s="42">
        <f t="shared" si="9"/>
        <v>0</v>
      </c>
      <c r="L90" s="42">
        <f t="shared" si="16"/>
        <v>239527.77623219113</v>
      </c>
      <c r="M90" s="42">
        <f t="shared" si="12"/>
        <v>167669.44336253378</v>
      </c>
      <c r="N90" s="42">
        <f t="shared" si="15"/>
        <v>-5894079.1779034333</v>
      </c>
      <c r="O90" s="42">
        <f t="shared" si="10"/>
        <v>-6440287.3018424064</v>
      </c>
      <c r="P90" s="41">
        <f t="shared" si="11"/>
        <v>1</v>
      </c>
    </row>
    <row r="91" spans="2:16" x14ac:dyDescent="0.35">
      <c r="B91" s="45">
        <f t="shared" si="14"/>
        <v>107</v>
      </c>
      <c r="C91" s="39">
        <f t="shared" si="22"/>
        <v>0</v>
      </c>
      <c r="D91" s="39">
        <f t="shared" si="23"/>
        <v>0</v>
      </c>
      <c r="E91" s="39">
        <f t="shared" si="24"/>
        <v>0</v>
      </c>
      <c r="F91" s="44">
        <f t="shared" si="4"/>
        <v>0</v>
      </c>
      <c r="G91" s="44">
        <f t="shared" si="5"/>
        <v>0</v>
      </c>
      <c r="H91" s="44">
        <f t="shared" si="25"/>
        <v>0</v>
      </c>
      <c r="I91" s="44">
        <f t="shared" si="7"/>
        <v>0</v>
      </c>
      <c r="J91" s="44">
        <f t="shared" si="26"/>
        <v>0</v>
      </c>
      <c r="K91" s="42">
        <f t="shared" si="9"/>
        <v>0</v>
      </c>
      <c r="L91" s="42">
        <f t="shared" si="16"/>
        <v>244318.33175683496</v>
      </c>
      <c r="M91" s="42">
        <f t="shared" si="12"/>
        <v>171022.83222978446</v>
      </c>
      <c r="N91" s="42">
        <f t="shared" si="15"/>
        <v>-6440287.3018424064</v>
      </c>
      <c r="O91" s="42">
        <f t="shared" si="10"/>
        <v>-7018835.915279204</v>
      </c>
      <c r="P91" s="41">
        <f t="shared" si="11"/>
        <v>1</v>
      </c>
    </row>
    <row r="92" spans="2:16" x14ac:dyDescent="0.35">
      <c r="B92" s="45">
        <f t="shared" si="14"/>
        <v>108</v>
      </c>
      <c r="C92" s="39">
        <f t="shared" si="22"/>
        <v>0</v>
      </c>
      <c r="D92" s="39">
        <f t="shared" si="23"/>
        <v>0</v>
      </c>
      <c r="E92" s="39">
        <f t="shared" si="24"/>
        <v>0</v>
      </c>
      <c r="F92" s="44">
        <f t="shared" si="4"/>
        <v>0</v>
      </c>
      <c r="G92" s="44">
        <f t="shared" si="5"/>
        <v>0</v>
      </c>
      <c r="H92" s="44">
        <f t="shared" si="25"/>
        <v>0</v>
      </c>
      <c r="I92" s="44">
        <f t="shared" si="7"/>
        <v>0</v>
      </c>
      <c r="J92" s="44">
        <f t="shared" si="26"/>
        <v>0</v>
      </c>
      <c r="K92" s="42">
        <f t="shared" si="9"/>
        <v>0</v>
      </c>
      <c r="L92" s="42">
        <f t="shared" si="16"/>
        <v>249204.69839197164</v>
      </c>
      <c r="M92" s="42">
        <f t="shared" si="12"/>
        <v>174443.28887438014</v>
      </c>
      <c r="N92" s="42">
        <f t="shared" si="15"/>
        <v>-7018835.915279204</v>
      </c>
      <c r="O92" s="42">
        <f t="shared" si="10"/>
        <v>-7631442.6443547355</v>
      </c>
      <c r="P92" s="41">
        <f t="shared" si="11"/>
        <v>1</v>
      </c>
    </row>
    <row r="93" spans="2:16" x14ac:dyDescent="0.35">
      <c r="B93" s="45">
        <f t="shared" si="14"/>
        <v>109</v>
      </c>
      <c r="C93" s="39">
        <f t="shared" si="22"/>
        <v>0</v>
      </c>
      <c r="D93" s="39">
        <f t="shared" si="23"/>
        <v>0</v>
      </c>
      <c r="E93" s="39">
        <f t="shared" si="24"/>
        <v>0</v>
      </c>
      <c r="F93" s="44">
        <f t="shared" si="4"/>
        <v>0</v>
      </c>
      <c r="G93" s="44">
        <f t="shared" si="5"/>
        <v>0</v>
      </c>
      <c r="H93" s="44">
        <f t="shared" si="25"/>
        <v>0</v>
      </c>
      <c r="I93" s="44">
        <f t="shared" si="7"/>
        <v>0</v>
      </c>
      <c r="J93" s="44">
        <f t="shared" si="26"/>
        <v>0</v>
      </c>
      <c r="K93" s="42">
        <f t="shared" si="9"/>
        <v>0</v>
      </c>
      <c r="L93" s="42">
        <f t="shared" si="16"/>
        <v>254188.79235981108</v>
      </c>
      <c r="M93" s="42">
        <f t="shared" si="12"/>
        <v>177932.15465186775</v>
      </c>
      <c r="N93" s="42">
        <f t="shared" si="15"/>
        <v>-7631442.6443547355</v>
      </c>
      <c r="O93" s="42">
        <f t="shared" si="10"/>
        <v>-8279913.0085502742</v>
      </c>
      <c r="P93" s="41">
        <f t="shared" si="11"/>
        <v>1</v>
      </c>
    </row>
    <row r="94" spans="2:16" x14ac:dyDescent="0.35">
      <c r="B94" s="45">
        <f t="shared" si="14"/>
        <v>110</v>
      </c>
      <c r="C94" s="39">
        <f t="shared" si="22"/>
        <v>0</v>
      </c>
      <c r="D94" s="39">
        <f t="shared" si="23"/>
        <v>0</v>
      </c>
      <c r="E94" s="39">
        <f t="shared" si="24"/>
        <v>0</v>
      </c>
      <c r="F94" s="44">
        <f t="shared" si="4"/>
        <v>0</v>
      </c>
      <c r="G94" s="44">
        <f t="shared" si="5"/>
        <v>0</v>
      </c>
      <c r="H94" s="44">
        <f t="shared" si="25"/>
        <v>0</v>
      </c>
      <c r="I94" s="44">
        <f t="shared" si="7"/>
        <v>0</v>
      </c>
      <c r="J94" s="44">
        <f t="shared" si="26"/>
        <v>0</v>
      </c>
      <c r="K94" s="42">
        <f t="shared" si="9"/>
        <v>0</v>
      </c>
      <c r="L94" s="42">
        <f t="shared" ref="L94:L125" si="27">IF(B94&lt;=Retirement_Base_age,0,M94/(1-$C$25))</f>
        <v>259272.56820700731</v>
      </c>
      <c r="M94" s="42">
        <f t="shared" si="12"/>
        <v>181490.79774490511</v>
      </c>
      <c r="N94" s="42">
        <f t="shared" si="15"/>
        <v>-8279913.0085502742</v>
      </c>
      <c r="O94" s="42">
        <f t="shared" si="10"/>
        <v>-8966144.8555951472</v>
      </c>
      <c r="P94" s="41">
        <f t="shared" si="11"/>
        <v>1</v>
      </c>
    </row>
    <row r="95" spans="2:16" x14ac:dyDescent="0.35">
      <c r="B95" s="45">
        <f t="shared" si="14"/>
        <v>111</v>
      </c>
      <c r="C95" s="39">
        <f t="shared" si="22"/>
        <v>0</v>
      </c>
      <c r="D95" s="39">
        <f t="shared" si="23"/>
        <v>0</v>
      </c>
      <c r="E95" s="39">
        <f t="shared" si="24"/>
        <v>0</v>
      </c>
      <c r="F95" s="44">
        <f t="shared" ref="F95:F146" si="28">(1+$C$7)*C95-E95</f>
        <v>0</v>
      </c>
      <c r="G95" s="44">
        <f t="shared" ref="G95:G146" si="29">F95*$C$24</f>
        <v>0</v>
      </c>
      <c r="H95" s="44">
        <f t="shared" si="25"/>
        <v>0</v>
      </c>
      <c r="I95" s="44">
        <f t="shared" ref="I95:I146" si="30">F95-H95-G95</f>
        <v>0</v>
      </c>
      <c r="J95" s="44">
        <f t="shared" si="26"/>
        <v>0</v>
      </c>
      <c r="K95" s="42">
        <f t="shared" ref="K95:K146" si="31">(J95+D95+E95)*(1+$C$14)</f>
        <v>0</v>
      </c>
      <c r="L95" s="42">
        <f t="shared" si="27"/>
        <v>264458.01957114745</v>
      </c>
      <c r="M95" s="42">
        <f t="shared" si="12"/>
        <v>185120.61369980322</v>
      </c>
      <c r="N95" s="42">
        <f t="shared" si="15"/>
        <v>-8966144.8555951472</v>
      </c>
      <c r="O95" s="42">
        <f t="shared" ref="O95:O146" si="32">(1+$C$15)*(N95-L95)</f>
        <v>-9692133.0189246107</v>
      </c>
      <c r="P95" s="41">
        <f t="shared" ref="P95:P146" si="33">IF(O95&lt;0,1,0)</f>
        <v>1</v>
      </c>
    </row>
    <row r="96" spans="2:16" x14ac:dyDescent="0.35">
      <c r="B96" s="45">
        <f t="shared" si="14"/>
        <v>112</v>
      </c>
      <c r="C96" s="39">
        <f t="shared" si="22"/>
        <v>0</v>
      </c>
      <c r="D96" s="39">
        <f t="shared" si="23"/>
        <v>0</v>
      </c>
      <c r="E96" s="39">
        <f t="shared" si="24"/>
        <v>0</v>
      </c>
      <c r="F96" s="44">
        <f t="shared" si="28"/>
        <v>0</v>
      </c>
      <c r="G96" s="44">
        <f t="shared" si="29"/>
        <v>0</v>
      </c>
      <c r="H96" s="44">
        <f t="shared" si="25"/>
        <v>0</v>
      </c>
      <c r="I96" s="44">
        <f t="shared" si="30"/>
        <v>0</v>
      </c>
      <c r="J96" s="44">
        <f t="shared" si="26"/>
        <v>0</v>
      </c>
      <c r="K96" s="42">
        <f t="shared" si="31"/>
        <v>0</v>
      </c>
      <c r="L96" s="42">
        <f t="shared" si="27"/>
        <v>269747.17996257043</v>
      </c>
      <c r="M96" s="42">
        <f t="shared" ref="M96:M146" si="34">IF(B96&gt;$C$5,IF(B96=$C$5+1,($C$21*INDEX(B95:C149,MATCH($C$5,B95:B149,0),2)), M95*(1+$C$19)),0)</f>
        <v>188823.02597379929</v>
      </c>
      <c r="N96" s="42">
        <f t="shared" si="15"/>
        <v>-9692133.0189246107</v>
      </c>
      <c r="O96" s="42">
        <f t="shared" si="32"/>
        <v>-10459974.208831539</v>
      </c>
      <c r="P96" s="41">
        <f t="shared" si="33"/>
        <v>1</v>
      </c>
    </row>
    <row r="97" spans="2:16" x14ac:dyDescent="0.35">
      <c r="B97" s="45">
        <f t="shared" ref="B97:B146" si="35">B96+1</f>
        <v>113</v>
      </c>
      <c r="C97" s="39">
        <f t="shared" si="22"/>
        <v>0</v>
      </c>
      <c r="D97" s="39">
        <f t="shared" si="23"/>
        <v>0</v>
      </c>
      <c r="E97" s="39">
        <f t="shared" si="24"/>
        <v>0</v>
      </c>
      <c r="F97" s="44">
        <f t="shared" si="28"/>
        <v>0</v>
      </c>
      <c r="G97" s="44">
        <f t="shared" si="29"/>
        <v>0</v>
      </c>
      <c r="H97" s="44">
        <f t="shared" si="25"/>
        <v>0</v>
      </c>
      <c r="I97" s="44">
        <f t="shared" si="30"/>
        <v>0</v>
      </c>
      <c r="J97" s="44">
        <f t="shared" si="26"/>
        <v>0</v>
      </c>
      <c r="K97" s="42">
        <f t="shared" si="31"/>
        <v>0</v>
      </c>
      <c r="L97" s="42">
        <f t="shared" si="27"/>
        <v>275142.12356182182</v>
      </c>
      <c r="M97" s="42">
        <f t="shared" si="34"/>
        <v>192599.48649327527</v>
      </c>
      <c r="N97" s="42">
        <f t="shared" si="15"/>
        <v>-10459974.208831539</v>
      </c>
      <c r="O97" s="42">
        <f t="shared" si="32"/>
        <v>-11271872.149013029</v>
      </c>
      <c r="P97" s="41">
        <f t="shared" si="33"/>
        <v>1</v>
      </c>
    </row>
    <row r="98" spans="2:16" x14ac:dyDescent="0.35">
      <c r="B98" s="45">
        <f t="shared" si="35"/>
        <v>114</v>
      </c>
      <c r="C98" s="39">
        <f t="shared" si="22"/>
        <v>0</v>
      </c>
      <c r="D98" s="39">
        <f t="shared" si="23"/>
        <v>0</v>
      </c>
      <c r="E98" s="39">
        <f t="shared" si="24"/>
        <v>0</v>
      </c>
      <c r="F98" s="44">
        <f t="shared" si="28"/>
        <v>0</v>
      </c>
      <c r="G98" s="44">
        <f t="shared" si="29"/>
        <v>0</v>
      </c>
      <c r="H98" s="44">
        <f t="shared" si="25"/>
        <v>0</v>
      </c>
      <c r="I98" s="44">
        <f t="shared" si="30"/>
        <v>0</v>
      </c>
      <c r="J98" s="44">
        <f t="shared" si="26"/>
        <v>0</v>
      </c>
      <c r="K98" s="42">
        <f t="shared" si="31"/>
        <v>0</v>
      </c>
      <c r="L98" s="42">
        <f t="shared" si="27"/>
        <v>280644.9660330583</v>
      </c>
      <c r="M98" s="42">
        <f t="shared" si="34"/>
        <v>196451.47622314078</v>
      </c>
      <c r="N98" s="42">
        <f t="shared" si="15"/>
        <v>-11271872.149013029</v>
      </c>
      <c r="O98" s="42">
        <f t="shared" si="32"/>
        <v>-12130142.970798392</v>
      </c>
      <c r="P98" s="41">
        <f t="shared" si="33"/>
        <v>1</v>
      </c>
    </row>
    <row r="99" spans="2:16" x14ac:dyDescent="0.35">
      <c r="B99" s="45">
        <f t="shared" si="35"/>
        <v>115</v>
      </c>
      <c r="C99" s="39">
        <f t="shared" si="22"/>
        <v>0</v>
      </c>
      <c r="D99" s="39">
        <f t="shared" si="23"/>
        <v>0</v>
      </c>
      <c r="E99" s="39">
        <f t="shared" si="24"/>
        <v>0</v>
      </c>
      <c r="F99" s="44">
        <f t="shared" si="28"/>
        <v>0</v>
      </c>
      <c r="G99" s="44">
        <f t="shared" si="29"/>
        <v>0</v>
      </c>
      <c r="H99" s="44">
        <f t="shared" si="25"/>
        <v>0</v>
      </c>
      <c r="I99" s="44">
        <f t="shared" si="30"/>
        <v>0</v>
      </c>
      <c r="J99" s="44">
        <f t="shared" si="26"/>
        <v>0</v>
      </c>
      <c r="K99" s="42">
        <f t="shared" si="31"/>
        <v>0</v>
      </c>
      <c r="L99" s="42">
        <f t="shared" si="27"/>
        <v>286257.86535371945</v>
      </c>
      <c r="M99" s="42">
        <f t="shared" si="34"/>
        <v>200380.5057476036</v>
      </c>
      <c r="N99" s="42">
        <f t="shared" si="15"/>
        <v>-12130142.970798392</v>
      </c>
      <c r="O99" s="42">
        <f t="shared" si="32"/>
        <v>-13037220.877959719</v>
      </c>
      <c r="P99" s="41">
        <f t="shared" si="33"/>
        <v>1</v>
      </c>
    </row>
    <row r="100" spans="2:16" x14ac:dyDescent="0.35">
      <c r="B100" s="45">
        <f t="shared" si="35"/>
        <v>116</v>
      </c>
      <c r="C100" s="39">
        <f t="shared" si="22"/>
        <v>0</v>
      </c>
      <c r="D100" s="39">
        <f t="shared" si="23"/>
        <v>0</v>
      </c>
      <c r="E100" s="39">
        <f t="shared" si="24"/>
        <v>0</v>
      </c>
      <c r="F100" s="44">
        <f t="shared" si="28"/>
        <v>0</v>
      </c>
      <c r="G100" s="44">
        <f t="shared" si="29"/>
        <v>0</v>
      </c>
      <c r="H100" s="44">
        <f t="shared" si="25"/>
        <v>0</v>
      </c>
      <c r="I100" s="44">
        <f t="shared" si="30"/>
        <v>0</v>
      </c>
      <c r="J100" s="44">
        <f t="shared" si="26"/>
        <v>0</v>
      </c>
      <c r="K100" s="42">
        <f t="shared" si="31"/>
        <v>0</v>
      </c>
      <c r="L100" s="42">
        <f t="shared" si="27"/>
        <v>291983.02266079385</v>
      </c>
      <c r="M100" s="42">
        <f t="shared" si="34"/>
        <v>204388.11586255569</v>
      </c>
      <c r="N100" s="42">
        <f t="shared" si="15"/>
        <v>-13037220.877959719</v>
      </c>
      <c r="O100" s="42">
        <f t="shared" si="32"/>
        <v>-13995664.095651539</v>
      </c>
      <c r="P100" s="41">
        <f t="shared" si="33"/>
        <v>1</v>
      </c>
    </row>
    <row r="101" spans="2:16" x14ac:dyDescent="0.35">
      <c r="B101" s="45">
        <f t="shared" si="35"/>
        <v>117</v>
      </c>
      <c r="C101" s="39">
        <f t="shared" si="22"/>
        <v>0</v>
      </c>
      <c r="D101" s="39">
        <f t="shared" si="23"/>
        <v>0</v>
      </c>
      <c r="E101" s="39">
        <f t="shared" si="24"/>
        <v>0</v>
      </c>
      <c r="F101" s="44">
        <f t="shared" si="28"/>
        <v>0</v>
      </c>
      <c r="G101" s="44">
        <f t="shared" si="29"/>
        <v>0</v>
      </c>
      <c r="H101" s="44">
        <f t="shared" si="25"/>
        <v>0</v>
      </c>
      <c r="I101" s="44">
        <f t="shared" si="30"/>
        <v>0</v>
      </c>
      <c r="J101" s="44">
        <f t="shared" si="26"/>
        <v>0</v>
      </c>
      <c r="K101" s="42">
        <f t="shared" si="31"/>
        <v>0</v>
      </c>
      <c r="L101" s="42">
        <f t="shared" si="27"/>
        <v>297822.68311400973</v>
      </c>
      <c r="M101" s="42">
        <f t="shared" si="34"/>
        <v>208475.87817980681</v>
      </c>
      <c r="N101" s="42">
        <f t="shared" si="15"/>
        <v>-13995664.095651539</v>
      </c>
      <c r="O101" s="42">
        <f t="shared" si="32"/>
        <v>-15008161.117703825</v>
      </c>
      <c r="P101" s="41">
        <f t="shared" si="33"/>
        <v>1</v>
      </c>
    </row>
    <row r="102" spans="2:16" x14ac:dyDescent="0.35">
      <c r="B102" s="45">
        <f t="shared" si="35"/>
        <v>118</v>
      </c>
      <c r="C102" s="39">
        <f t="shared" si="22"/>
        <v>0</v>
      </c>
      <c r="D102" s="39">
        <f t="shared" si="23"/>
        <v>0</v>
      </c>
      <c r="E102" s="39">
        <f t="shared" si="24"/>
        <v>0</v>
      </c>
      <c r="F102" s="44">
        <f t="shared" si="28"/>
        <v>0</v>
      </c>
      <c r="G102" s="44">
        <f t="shared" si="29"/>
        <v>0</v>
      </c>
      <c r="H102" s="44">
        <f t="shared" si="25"/>
        <v>0</v>
      </c>
      <c r="I102" s="44">
        <f t="shared" si="30"/>
        <v>0</v>
      </c>
      <c r="J102" s="44">
        <f t="shared" si="26"/>
        <v>0</v>
      </c>
      <c r="K102" s="42">
        <f t="shared" si="31"/>
        <v>0</v>
      </c>
      <c r="L102" s="42">
        <f t="shared" si="27"/>
        <v>303779.13677628996</v>
      </c>
      <c r="M102" s="42">
        <f t="shared" si="34"/>
        <v>212645.39574340294</v>
      </c>
      <c r="N102" s="42">
        <f t="shared" si="15"/>
        <v>-15008161.117703825</v>
      </c>
      <c r="O102" s="42">
        <f t="shared" si="32"/>
        <v>-16077537.267204123</v>
      </c>
      <c r="P102" s="41">
        <f t="shared" si="33"/>
        <v>1</v>
      </c>
    </row>
    <row r="103" spans="2:16" x14ac:dyDescent="0.35">
      <c r="B103" s="45">
        <f t="shared" si="35"/>
        <v>119</v>
      </c>
      <c r="C103" s="39">
        <f t="shared" si="22"/>
        <v>0</v>
      </c>
      <c r="D103" s="39">
        <f t="shared" si="23"/>
        <v>0</v>
      </c>
      <c r="E103" s="39">
        <f t="shared" si="24"/>
        <v>0</v>
      </c>
      <c r="F103" s="44">
        <f t="shared" si="28"/>
        <v>0</v>
      </c>
      <c r="G103" s="44">
        <f t="shared" si="29"/>
        <v>0</v>
      </c>
      <c r="H103" s="44">
        <f t="shared" si="25"/>
        <v>0</v>
      </c>
      <c r="I103" s="44">
        <f t="shared" si="30"/>
        <v>0</v>
      </c>
      <c r="J103" s="44">
        <f t="shared" si="26"/>
        <v>0</v>
      </c>
      <c r="K103" s="42">
        <f t="shared" si="31"/>
        <v>0</v>
      </c>
      <c r="L103" s="42">
        <f t="shared" si="27"/>
        <v>309854.71951181575</v>
      </c>
      <c r="M103" s="42">
        <f t="shared" si="34"/>
        <v>216898.303658271</v>
      </c>
      <c r="N103" s="42">
        <f t="shared" si="15"/>
        <v>-16077537.267204123</v>
      </c>
      <c r="O103" s="42">
        <f t="shared" si="32"/>
        <v>-17206761.586051736</v>
      </c>
      <c r="P103" s="41">
        <f t="shared" si="33"/>
        <v>1</v>
      </c>
    </row>
    <row r="104" spans="2:16" x14ac:dyDescent="0.35">
      <c r="B104" s="45">
        <f t="shared" si="35"/>
        <v>120</v>
      </c>
      <c r="C104" s="39">
        <f t="shared" si="22"/>
        <v>0</v>
      </c>
      <c r="D104" s="39">
        <f t="shared" si="23"/>
        <v>0</v>
      </c>
      <c r="E104" s="39">
        <f t="shared" si="24"/>
        <v>0</v>
      </c>
      <c r="F104" s="44">
        <f t="shared" si="28"/>
        <v>0</v>
      </c>
      <c r="G104" s="44">
        <f t="shared" si="29"/>
        <v>0</v>
      </c>
      <c r="H104" s="44">
        <f t="shared" si="25"/>
        <v>0</v>
      </c>
      <c r="I104" s="44">
        <f t="shared" si="30"/>
        <v>0</v>
      </c>
      <c r="J104" s="44">
        <f t="shared" si="26"/>
        <v>0</v>
      </c>
      <c r="K104" s="42">
        <f t="shared" si="31"/>
        <v>0</v>
      </c>
      <c r="L104" s="42">
        <f t="shared" si="27"/>
        <v>316051.81390205206</v>
      </c>
      <c r="M104" s="42">
        <f t="shared" si="34"/>
        <v>221236.26973143642</v>
      </c>
      <c r="N104" s="42">
        <f t="shared" si="15"/>
        <v>-17206761.586051736</v>
      </c>
      <c r="O104" s="42">
        <f t="shared" si="32"/>
        <v>-18398954.069951475</v>
      </c>
      <c r="P104" s="41">
        <f t="shared" si="33"/>
        <v>1</v>
      </c>
    </row>
    <row r="105" spans="2:16" x14ac:dyDescent="0.35">
      <c r="B105" s="45">
        <f t="shared" si="35"/>
        <v>121</v>
      </c>
      <c r="C105" s="39">
        <f t="shared" si="22"/>
        <v>0</v>
      </c>
      <c r="D105" s="39">
        <f t="shared" si="23"/>
        <v>0</v>
      </c>
      <c r="E105" s="39">
        <f t="shared" si="24"/>
        <v>0</v>
      </c>
      <c r="F105" s="44">
        <f t="shared" si="28"/>
        <v>0</v>
      </c>
      <c r="G105" s="44">
        <f t="shared" si="29"/>
        <v>0</v>
      </c>
      <c r="H105" s="44">
        <f t="shared" si="25"/>
        <v>0</v>
      </c>
      <c r="I105" s="44">
        <f t="shared" si="30"/>
        <v>0</v>
      </c>
      <c r="J105" s="44">
        <f t="shared" si="26"/>
        <v>0</v>
      </c>
      <c r="K105" s="42">
        <f t="shared" si="31"/>
        <v>0</v>
      </c>
      <c r="L105" s="42">
        <f t="shared" si="27"/>
        <v>322372.85018009308</v>
      </c>
      <c r="M105" s="42">
        <f t="shared" si="34"/>
        <v>225660.99512606516</v>
      </c>
      <c r="N105" s="42">
        <f t="shared" si="15"/>
        <v>-18398954.069951475</v>
      </c>
      <c r="O105" s="42">
        <f t="shared" si="32"/>
        <v>-19657393.266138148</v>
      </c>
      <c r="P105" s="41">
        <f t="shared" si="33"/>
        <v>1</v>
      </c>
    </row>
    <row r="106" spans="2:16" x14ac:dyDescent="0.35">
      <c r="B106" s="45">
        <f t="shared" si="35"/>
        <v>122</v>
      </c>
      <c r="C106" s="39">
        <f t="shared" si="22"/>
        <v>0</v>
      </c>
      <c r="D106" s="39">
        <f t="shared" si="23"/>
        <v>0</v>
      </c>
      <c r="E106" s="39">
        <f t="shared" si="24"/>
        <v>0</v>
      </c>
      <c r="F106" s="44">
        <f t="shared" si="28"/>
        <v>0</v>
      </c>
      <c r="G106" s="44">
        <f t="shared" si="29"/>
        <v>0</v>
      </c>
      <c r="H106" s="44">
        <f t="shared" si="25"/>
        <v>0</v>
      </c>
      <c r="I106" s="44">
        <f t="shared" si="30"/>
        <v>0</v>
      </c>
      <c r="J106" s="44">
        <f t="shared" si="26"/>
        <v>0</v>
      </c>
      <c r="K106" s="42">
        <f t="shared" si="31"/>
        <v>0</v>
      </c>
      <c r="L106" s="42">
        <f t="shared" si="27"/>
        <v>328820.30718369497</v>
      </c>
      <c r="M106" s="42">
        <f t="shared" si="34"/>
        <v>230174.21502858648</v>
      </c>
      <c r="N106" s="42">
        <f t="shared" si="15"/>
        <v>-19657393.266138148</v>
      </c>
      <c r="O106" s="42">
        <f t="shared" si="32"/>
        <v>-20985524.251987934</v>
      </c>
      <c r="P106" s="41">
        <f t="shared" si="33"/>
        <v>1</v>
      </c>
    </row>
    <row r="107" spans="2:16" x14ac:dyDescent="0.35">
      <c r="B107" s="45">
        <f t="shared" si="35"/>
        <v>123</v>
      </c>
      <c r="C107" s="39">
        <f t="shared" si="22"/>
        <v>0</v>
      </c>
      <c r="D107" s="39">
        <f t="shared" si="23"/>
        <v>0</v>
      </c>
      <c r="E107" s="39">
        <f t="shared" si="24"/>
        <v>0</v>
      </c>
      <c r="F107" s="44">
        <f t="shared" si="28"/>
        <v>0</v>
      </c>
      <c r="G107" s="44">
        <f t="shared" si="29"/>
        <v>0</v>
      </c>
      <c r="H107" s="44">
        <f t="shared" si="25"/>
        <v>0</v>
      </c>
      <c r="I107" s="44">
        <f t="shared" si="30"/>
        <v>0</v>
      </c>
      <c r="J107" s="44">
        <f t="shared" si="26"/>
        <v>0</v>
      </c>
      <c r="K107" s="42">
        <f t="shared" si="31"/>
        <v>0</v>
      </c>
      <c r="L107" s="42">
        <f t="shared" si="27"/>
        <v>335396.7133273689</v>
      </c>
      <c r="M107" s="42">
        <f t="shared" si="34"/>
        <v>234777.6993291582</v>
      </c>
      <c r="N107" s="42">
        <f t="shared" si="15"/>
        <v>-20985524.251987934</v>
      </c>
      <c r="O107" s="42">
        <f t="shared" si="32"/>
        <v>-22386967.013581071</v>
      </c>
      <c r="P107" s="41">
        <f t="shared" si="33"/>
        <v>1</v>
      </c>
    </row>
    <row r="108" spans="2:16" x14ac:dyDescent="0.35">
      <c r="B108" s="45">
        <f t="shared" si="35"/>
        <v>124</v>
      </c>
      <c r="C108" s="39">
        <f t="shared" si="22"/>
        <v>0</v>
      </c>
      <c r="D108" s="39">
        <f t="shared" si="23"/>
        <v>0</v>
      </c>
      <c r="E108" s="39">
        <f t="shared" si="24"/>
        <v>0</v>
      </c>
      <c r="F108" s="44">
        <f t="shared" si="28"/>
        <v>0</v>
      </c>
      <c r="G108" s="44">
        <f t="shared" si="29"/>
        <v>0</v>
      </c>
      <c r="H108" s="44">
        <f t="shared" si="25"/>
        <v>0</v>
      </c>
      <c r="I108" s="44">
        <f t="shared" si="30"/>
        <v>0</v>
      </c>
      <c r="J108" s="44">
        <f t="shared" si="26"/>
        <v>0</v>
      </c>
      <c r="K108" s="42">
        <f t="shared" si="31"/>
        <v>0</v>
      </c>
      <c r="L108" s="42">
        <f t="shared" si="27"/>
        <v>342104.64759391628</v>
      </c>
      <c r="M108" s="42">
        <f t="shared" si="34"/>
        <v>239473.25331574137</v>
      </c>
      <c r="N108" s="42">
        <f t="shared" si="15"/>
        <v>-22386967.013581071</v>
      </c>
      <c r="O108" s="42">
        <f t="shared" si="32"/>
        <v>-23865525.244233739</v>
      </c>
      <c r="P108" s="41">
        <f t="shared" si="33"/>
        <v>1</v>
      </c>
    </row>
    <row r="109" spans="2:16" x14ac:dyDescent="0.35">
      <c r="B109" s="45">
        <f t="shared" si="35"/>
        <v>125</v>
      </c>
      <c r="C109" s="39">
        <f t="shared" si="22"/>
        <v>0</v>
      </c>
      <c r="D109" s="39">
        <f t="shared" si="23"/>
        <v>0</v>
      </c>
      <c r="E109" s="39">
        <f t="shared" si="24"/>
        <v>0</v>
      </c>
      <c r="F109" s="44">
        <f t="shared" si="28"/>
        <v>0</v>
      </c>
      <c r="G109" s="44">
        <f t="shared" si="29"/>
        <v>0</v>
      </c>
      <c r="H109" s="44">
        <f t="shared" si="25"/>
        <v>0</v>
      </c>
      <c r="I109" s="44">
        <f t="shared" si="30"/>
        <v>0</v>
      </c>
      <c r="J109" s="44">
        <f t="shared" si="26"/>
        <v>0</v>
      </c>
      <c r="K109" s="42">
        <f t="shared" si="31"/>
        <v>0</v>
      </c>
      <c r="L109" s="42">
        <f t="shared" si="27"/>
        <v>348946.7405457946</v>
      </c>
      <c r="M109" s="42">
        <f t="shared" si="34"/>
        <v>244262.71838205619</v>
      </c>
      <c r="N109" s="42">
        <f t="shared" si="15"/>
        <v>-23865525.244233739</v>
      </c>
      <c r="O109" s="42">
        <f t="shared" si="32"/>
        <v>-25425195.58401851</v>
      </c>
      <c r="P109" s="41">
        <f t="shared" si="33"/>
        <v>1</v>
      </c>
    </row>
    <row r="110" spans="2:16" x14ac:dyDescent="0.35">
      <c r="B110" s="45">
        <f t="shared" si="35"/>
        <v>126</v>
      </c>
      <c r="C110" s="39">
        <f t="shared" si="22"/>
        <v>0</v>
      </c>
      <c r="D110" s="39">
        <f t="shared" si="23"/>
        <v>0</v>
      </c>
      <c r="E110" s="39">
        <f t="shared" si="24"/>
        <v>0</v>
      </c>
      <c r="F110" s="44">
        <f t="shared" si="28"/>
        <v>0</v>
      </c>
      <c r="G110" s="44">
        <f t="shared" si="29"/>
        <v>0</v>
      </c>
      <c r="H110" s="44">
        <f t="shared" si="25"/>
        <v>0</v>
      </c>
      <c r="I110" s="44">
        <f t="shared" si="30"/>
        <v>0</v>
      </c>
      <c r="J110" s="44">
        <f t="shared" si="26"/>
        <v>0</v>
      </c>
      <c r="K110" s="42">
        <f t="shared" si="31"/>
        <v>0</v>
      </c>
      <c r="L110" s="42">
        <f t="shared" si="27"/>
        <v>355925.67535671045</v>
      </c>
      <c r="M110" s="42">
        <f t="shared" si="34"/>
        <v>249147.97274969731</v>
      </c>
      <c r="N110" s="42">
        <f t="shared" si="15"/>
        <v>-25425195.58401851</v>
      </c>
      <c r="O110" s="42">
        <f t="shared" si="32"/>
        <v>-27070177.322343983</v>
      </c>
      <c r="P110" s="41">
        <f t="shared" si="33"/>
        <v>1</v>
      </c>
    </row>
    <row r="111" spans="2:16" x14ac:dyDescent="0.35">
      <c r="B111" s="45">
        <f t="shared" si="35"/>
        <v>127</v>
      </c>
      <c r="C111" s="39">
        <f t="shared" si="22"/>
        <v>0</v>
      </c>
      <c r="D111" s="39">
        <f t="shared" si="23"/>
        <v>0</v>
      </c>
      <c r="E111" s="39">
        <f t="shared" si="24"/>
        <v>0</v>
      </c>
      <c r="F111" s="44">
        <f t="shared" si="28"/>
        <v>0</v>
      </c>
      <c r="G111" s="44">
        <f t="shared" si="29"/>
        <v>0</v>
      </c>
      <c r="H111" s="44">
        <f t="shared" si="25"/>
        <v>0</v>
      </c>
      <c r="I111" s="44">
        <f t="shared" si="30"/>
        <v>0</v>
      </c>
      <c r="J111" s="44">
        <f t="shared" si="26"/>
        <v>0</v>
      </c>
      <c r="K111" s="42">
        <f t="shared" si="31"/>
        <v>0</v>
      </c>
      <c r="L111" s="42">
        <f t="shared" si="27"/>
        <v>363044.18886384467</v>
      </c>
      <c r="M111" s="42">
        <f t="shared" si="34"/>
        <v>254130.93220469126</v>
      </c>
      <c r="N111" s="42">
        <f t="shared" si="15"/>
        <v>-27070177.322343983</v>
      </c>
      <c r="O111" s="42">
        <f t="shared" si="32"/>
        <v>-28804882.586768217</v>
      </c>
      <c r="P111" s="41">
        <f t="shared" si="33"/>
        <v>1</v>
      </c>
    </row>
    <row r="112" spans="2:16" x14ac:dyDescent="0.35">
      <c r="B112" s="45">
        <f t="shared" si="35"/>
        <v>128</v>
      </c>
      <c r="C112" s="39">
        <f t="shared" si="22"/>
        <v>0</v>
      </c>
      <c r="D112" s="39">
        <f t="shared" si="23"/>
        <v>0</v>
      </c>
      <c r="E112" s="39">
        <f t="shared" si="24"/>
        <v>0</v>
      </c>
      <c r="F112" s="44">
        <f t="shared" si="28"/>
        <v>0</v>
      </c>
      <c r="G112" s="44">
        <f t="shared" si="29"/>
        <v>0</v>
      </c>
      <c r="H112" s="44">
        <f t="shared" si="25"/>
        <v>0</v>
      </c>
      <c r="I112" s="44">
        <f t="shared" si="30"/>
        <v>0</v>
      </c>
      <c r="J112" s="44">
        <f t="shared" si="26"/>
        <v>0</v>
      </c>
      <c r="K112" s="42">
        <f t="shared" si="31"/>
        <v>0</v>
      </c>
      <c r="L112" s="42">
        <f t="shared" si="27"/>
        <v>370305.07264112157</v>
      </c>
      <c r="M112" s="42">
        <f t="shared" si="34"/>
        <v>259213.55084878509</v>
      </c>
      <c r="N112" s="42">
        <f t="shared" si="15"/>
        <v>-28804882.586768217</v>
      </c>
      <c r="O112" s="42">
        <f t="shared" si="32"/>
        <v>-30633947.042379808</v>
      </c>
      <c r="P112" s="41">
        <f t="shared" si="33"/>
        <v>1</v>
      </c>
    </row>
    <row r="113" spans="2:16" x14ac:dyDescent="0.35">
      <c r="B113" s="45">
        <f t="shared" si="35"/>
        <v>129</v>
      </c>
      <c r="C113" s="39">
        <f t="shared" si="22"/>
        <v>0</v>
      </c>
      <c r="D113" s="39">
        <f t="shared" si="23"/>
        <v>0</v>
      </c>
      <c r="E113" s="39">
        <f t="shared" si="24"/>
        <v>0</v>
      </c>
      <c r="F113" s="44">
        <f t="shared" si="28"/>
        <v>0</v>
      </c>
      <c r="G113" s="44">
        <f t="shared" si="29"/>
        <v>0</v>
      </c>
      <c r="H113" s="44">
        <f t="shared" si="25"/>
        <v>0</v>
      </c>
      <c r="I113" s="44">
        <f t="shared" si="30"/>
        <v>0</v>
      </c>
      <c r="J113" s="44">
        <f t="shared" si="26"/>
        <v>0</v>
      </c>
      <c r="K113" s="42">
        <f t="shared" si="31"/>
        <v>0</v>
      </c>
      <c r="L113" s="42">
        <f t="shared" si="27"/>
        <v>377711.17409394402</v>
      </c>
      <c r="M113" s="42">
        <f t="shared" si="34"/>
        <v>264397.82186576078</v>
      </c>
      <c r="N113" s="42">
        <f t="shared" si="15"/>
        <v>-30633947.042379808</v>
      </c>
      <c r="O113" s="42">
        <f t="shared" si="32"/>
        <v>-32562241.127297439</v>
      </c>
      <c r="P113" s="41">
        <f t="shared" si="33"/>
        <v>1</v>
      </c>
    </row>
    <row r="114" spans="2:16" x14ac:dyDescent="0.35">
      <c r="B114" s="45">
        <f t="shared" si="35"/>
        <v>130</v>
      </c>
      <c r="C114" s="39">
        <f t="shared" si="22"/>
        <v>0</v>
      </c>
      <c r="D114" s="39">
        <f t="shared" si="23"/>
        <v>0</v>
      </c>
      <c r="E114" s="39">
        <f t="shared" si="24"/>
        <v>0</v>
      </c>
      <c r="F114" s="44">
        <f t="shared" si="28"/>
        <v>0</v>
      </c>
      <c r="G114" s="44">
        <f t="shared" si="29"/>
        <v>0</v>
      </c>
      <c r="H114" s="44">
        <f t="shared" si="25"/>
        <v>0</v>
      </c>
      <c r="I114" s="44">
        <f t="shared" si="30"/>
        <v>0</v>
      </c>
      <c r="J114" s="44">
        <f t="shared" si="26"/>
        <v>0</v>
      </c>
      <c r="K114" s="42">
        <f t="shared" si="31"/>
        <v>0</v>
      </c>
      <c r="L114" s="42">
        <f t="shared" si="27"/>
        <v>385265.39757582289</v>
      </c>
      <c r="M114" s="42">
        <f t="shared" si="34"/>
        <v>269685.77830307599</v>
      </c>
      <c r="N114" s="42">
        <f t="shared" si="15"/>
        <v>-32562241.127297439</v>
      </c>
      <c r="O114" s="42">
        <f t="shared" si="32"/>
        <v>-34594881.851116925</v>
      </c>
      <c r="P114" s="41">
        <f t="shared" si="33"/>
        <v>1</v>
      </c>
    </row>
    <row r="115" spans="2:16" x14ac:dyDescent="0.35">
      <c r="B115" s="45">
        <f t="shared" si="35"/>
        <v>131</v>
      </c>
      <c r="C115" s="39">
        <f t="shared" si="22"/>
        <v>0</v>
      </c>
      <c r="D115" s="39">
        <f t="shared" si="23"/>
        <v>0</v>
      </c>
      <c r="E115" s="39">
        <f t="shared" si="24"/>
        <v>0</v>
      </c>
      <c r="F115" s="44">
        <f t="shared" si="28"/>
        <v>0</v>
      </c>
      <c r="G115" s="44">
        <f t="shared" si="29"/>
        <v>0</v>
      </c>
      <c r="H115" s="44">
        <f t="shared" si="25"/>
        <v>0</v>
      </c>
      <c r="I115" s="44">
        <f t="shared" si="30"/>
        <v>0</v>
      </c>
      <c r="J115" s="44">
        <f t="shared" si="26"/>
        <v>0</v>
      </c>
      <c r="K115" s="42">
        <f t="shared" si="31"/>
        <v>0</v>
      </c>
      <c r="L115" s="42">
        <f t="shared" si="27"/>
        <v>392970.70552733936</v>
      </c>
      <c r="M115" s="42">
        <f t="shared" si="34"/>
        <v>275079.49386913754</v>
      </c>
      <c r="N115" s="42">
        <f t="shared" si="15"/>
        <v>-34594881.851116925</v>
      </c>
      <c r="O115" s="42">
        <f t="shared" si="32"/>
        <v>-36737245.18447648</v>
      </c>
      <c r="P115" s="41">
        <f t="shared" si="33"/>
        <v>1</v>
      </c>
    </row>
    <row r="116" spans="2:16" x14ac:dyDescent="0.35">
      <c r="B116" s="45">
        <f t="shared" si="35"/>
        <v>132</v>
      </c>
      <c r="C116" s="39">
        <f t="shared" si="22"/>
        <v>0</v>
      </c>
      <c r="D116" s="39">
        <f t="shared" si="23"/>
        <v>0</v>
      </c>
      <c r="E116" s="39">
        <f t="shared" si="24"/>
        <v>0</v>
      </c>
      <c r="F116" s="44">
        <f t="shared" si="28"/>
        <v>0</v>
      </c>
      <c r="G116" s="44">
        <f t="shared" si="29"/>
        <v>0</v>
      </c>
      <c r="H116" s="44">
        <f t="shared" si="25"/>
        <v>0</v>
      </c>
      <c r="I116" s="44">
        <f t="shared" si="30"/>
        <v>0</v>
      </c>
      <c r="J116" s="44">
        <f t="shared" si="26"/>
        <v>0</v>
      </c>
      <c r="K116" s="42">
        <f t="shared" si="31"/>
        <v>0</v>
      </c>
      <c r="L116" s="42">
        <f t="shared" si="27"/>
        <v>400830.11963788612</v>
      </c>
      <c r="M116" s="42">
        <f t="shared" si="34"/>
        <v>280581.08374652028</v>
      </c>
      <c r="N116" s="42">
        <f t="shared" si="15"/>
        <v>-36737245.18447648</v>
      </c>
      <c r="O116" s="42">
        <f t="shared" si="32"/>
        <v>-38994979.069320083</v>
      </c>
      <c r="P116" s="41">
        <f t="shared" si="33"/>
        <v>1</v>
      </c>
    </row>
    <row r="117" spans="2:16" x14ac:dyDescent="0.35">
      <c r="B117" s="45">
        <f t="shared" si="35"/>
        <v>133</v>
      </c>
      <c r="C117" s="39">
        <f t="shared" si="22"/>
        <v>0</v>
      </c>
      <c r="D117" s="39">
        <f t="shared" si="23"/>
        <v>0</v>
      </c>
      <c r="E117" s="39">
        <f t="shared" si="24"/>
        <v>0</v>
      </c>
      <c r="F117" s="44">
        <f t="shared" si="28"/>
        <v>0</v>
      </c>
      <c r="G117" s="44">
        <f t="shared" si="29"/>
        <v>0</v>
      </c>
      <c r="H117" s="44">
        <f t="shared" si="25"/>
        <v>0</v>
      </c>
      <c r="I117" s="44">
        <f t="shared" si="30"/>
        <v>0</v>
      </c>
      <c r="J117" s="44">
        <f t="shared" si="26"/>
        <v>0</v>
      </c>
      <c r="K117" s="42">
        <f t="shared" si="31"/>
        <v>0</v>
      </c>
      <c r="L117" s="42">
        <f t="shared" si="27"/>
        <v>408846.72203064384</v>
      </c>
      <c r="M117" s="42">
        <f t="shared" si="34"/>
        <v>286192.70542145066</v>
      </c>
      <c r="N117" s="42">
        <f t="shared" si="15"/>
        <v>-38994979.069320083</v>
      </c>
      <c r="O117" s="42">
        <f t="shared" si="32"/>
        <v>-41374017.080918267</v>
      </c>
      <c r="P117" s="41">
        <f t="shared" si="33"/>
        <v>1</v>
      </c>
    </row>
    <row r="118" spans="2:16" x14ac:dyDescent="0.35">
      <c r="B118" s="45">
        <f t="shared" si="35"/>
        <v>134</v>
      </c>
      <c r="C118" s="39">
        <f t="shared" si="22"/>
        <v>0</v>
      </c>
      <c r="D118" s="39">
        <f t="shared" si="23"/>
        <v>0</v>
      </c>
      <c r="E118" s="39">
        <f t="shared" si="24"/>
        <v>0</v>
      </c>
      <c r="F118" s="44">
        <f t="shared" si="28"/>
        <v>0</v>
      </c>
      <c r="G118" s="44">
        <f t="shared" si="29"/>
        <v>0</v>
      </c>
      <c r="H118" s="44">
        <f t="shared" si="25"/>
        <v>0</v>
      </c>
      <c r="I118" s="44">
        <f t="shared" si="30"/>
        <v>0</v>
      </c>
      <c r="J118" s="44">
        <f t="shared" si="26"/>
        <v>0</v>
      </c>
      <c r="K118" s="42">
        <f t="shared" si="31"/>
        <v>0</v>
      </c>
      <c r="L118" s="42">
        <f t="shared" si="27"/>
        <v>417023.65647125669</v>
      </c>
      <c r="M118" s="42">
        <f t="shared" si="34"/>
        <v>291916.55952987965</v>
      </c>
      <c r="N118" s="42">
        <f t="shared" si="15"/>
        <v>-41374017.080918267</v>
      </c>
      <c r="O118" s="42">
        <f t="shared" si="32"/>
        <v>-43880592.774259008</v>
      </c>
      <c r="P118" s="41">
        <f t="shared" si="33"/>
        <v>1</v>
      </c>
    </row>
    <row r="119" spans="2:16" x14ac:dyDescent="0.35">
      <c r="B119" s="45">
        <f t="shared" si="35"/>
        <v>135</v>
      </c>
      <c r="C119" s="39">
        <f t="shared" si="22"/>
        <v>0</v>
      </c>
      <c r="D119" s="39">
        <f t="shared" si="23"/>
        <v>0</v>
      </c>
      <c r="E119" s="39">
        <f t="shared" si="24"/>
        <v>0</v>
      </c>
      <c r="F119" s="44">
        <f t="shared" si="28"/>
        <v>0</v>
      </c>
      <c r="G119" s="44">
        <f t="shared" si="29"/>
        <v>0</v>
      </c>
      <c r="H119" s="44">
        <f t="shared" si="25"/>
        <v>0</v>
      </c>
      <c r="I119" s="44">
        <f t="shared" si="30"/>
        <v>0</v>
      </c>
      <c r="J119" s="44">
        <f t="shared" si="26"/>
        <v>0</v>
      </c>
      <c r="K119" s="42">
        <f t="shared" si="31"/>
        <v>0</v>
      </c>
      <c r="L119" s="42">
        <f t="shared" si="27"/>
        <v>425364.12960068183</v>
      </c>
      <c r="M119" s="42">
        <f t="shared" si="34"/>
        <v>297754.89072047727</v>
      </c>
      <c r="N119" s="42">
        <f t="shared" si="15"/>
        <v>-43880592.774259008</v>
      </c>
      <c r="O119" s="42">
        <f t="shared" si="32"/>
        <v>-46521254.749052674</v>
      </c>
      <c r="P119" s="41">
        <f t="shared" si="33"/>
        <v>1</v>
      </c>
    </row>
    <row r="120" spans="2:16" x14ac:dyDescent="0.35">
      <c r="B120" s="45">
        <f t="shared" si="35"/>
        <v>136</v>
      </c>
      <c r="C120" s="39">
        <f t="shared" si="22"/>
        <v>0</v>
      </c>
      <c r="D120" s="39">
        <f t="shared" si="23"/>
        <v>0</v>
      </c>
      <c r="E120" s="39">
        <f t="shared" si="24"/>
        <v>0</v>
      </c>
      <c r="F120" s="44">
        <f t="shared" si="28"/>
        <v>0</v>
      </c>
      <c r="G120" s="44">
        <f t="shared" si="29"/>
        <v>0</v>
      </c>
      <c r="H120" s="44">
        <f t="shared" si="25"/>
        <v>0</v>
      </c>
      <c r="I120" s="44">
        <f t="shared" si="30"/>
        <v>0</v>
      </c>
      <c r="J120" s="44">
        <f t="shared" si="26"/>
        <v>0</v>
      </c>
      <c r="K120" s="42">
        <f t="shared" si="31"/>
        <v>0</v>
      </c>
      <c r="L120" s="42">
        <f t="shared" si="27"/>
        <v>433871.41219269542</v>
      </c>
      <c r="M120" s="42">
        <f t="shared" si="34"/>
        <v>303709.9885348868</v>
      </c>
      <c r="N120" s="42">
        <f t="shared" si="15"/>
        <v>-46521254.749052674</v>
      </c>
      <c r="O120" s="42">
        <f t="shared" si="32"/>
        <v>-49302882.469307639</v>
      </c>
      <c r="P120" s="41">
        <f t="shared" si="33"/>
        <v>1</v>
      </c>
    </row>
    <row r="121" spans="2:16" x14ac:dyDescent="0.35">
      <c r="B121" s="45">
        <f t="shared" si="35"/>
        <v>137</v>
      </c>
      <c r="C121" s="39">
        <f t="shared" si="22"/>
        <v>0</v>
      </c>
      <c r="D121" s="39">
        <f t="shared" si="23"/>
        <v>0</v>
      </c>
      <c r="E121" s="39">
        <f t="shared" si="24"/>
        <v>0</v>
      </c>
      <c r="F121" s="44">
        <f t="shared" si="28"/>
        <v>0</v>
      </c>
      <c r="G121" s="44">
        <f t="shared" si="29"/>
        <v>0</v>
      </c>
      <c r="H121" s="44">
        <f t="shared" si="25"/>
        <v>0</v>
      </c>
      <c r="I121" s="44">
        <f t="shared" si="30"/>
        <v>0</v>
      </c>
      <c r="J121" s="44">
        <f t="shared" si="26"/>
        <v>0</v>
      </c>
      <c r="K121" s="42">
        <f t="shared" si="31"/>
        <v>0</v>
      </c>
      <c r="L121" s="42">
        <f t="shared" si="27"/>
        <v>442548.84043654939</v>
      </c>
      <c r="M121" s="42">
        <f t="shared" si="34"/>
        <v>309784.18830558454</v>
      </c>
      <c r="N121" s="42">
        <f t="shared" ref="N121:N146" si="36">IF(AND(K120&gt;0,K121=0),INDEX(B101:K155,MATCH($C$5,B101:B155,0),10), O120)</f>
        <v>-49302882.469307639</v>
      </c>
      <c r="O121" s="42">
        <f t="shared" si="32"/>
        <v>-52232702.8752314</v>
      </c>
      <c r="P121" s="41">
        <f t="shared" si="33"/>
        <v>1</v>
      </c>
    </row>
    <row r="122" spans="2:16" x14ac:dyDescent="0.35">
      <c r="B122" s="45">
        <f t="shared" si="35"/>
        <v>138</v>
      </c>
      <c r="C122" s="39">
        <f t="shared" si="22"/>
        <v>0</v>
      </c>
      <c r="D122" s="39">
        <f t="shared" si="23"/>
        <v>0</v>
      </c>
      <c r="E122" s="39">
        <f t="shared" si="24"/>
        <v>0</v>
      </c>
      <c r="F122" s="44">
        <f t="shared" si="28"/>
        <v>0</v>
      </c>
      <c r="G122" s="44">
        <f t="shared" si="29"/>
        <v>0</v>
      </c>
      <c r="H122" s="44">
        <f t="shared" si="25"/>
        <v>0</v>
      </c>
      <c r="I122" s="44">
        <f t="shared" si="30"/>
        <v>0</v>
      </c>
      <c r="J122" s="44">
        <f t="shared" si="26"/>
        <v>0</v>
      </c>
      <c r="K122" s="42">
        <f t="shared" si="31"/>
        <v>0</v>
      </c>
      <c r="L122" s="42">
        <f t="shared" si="27"/>
        <v>451399.81724528031</v>
      </c>
      <c r="M122" s="42">
        <f t="shared" si="34"/>
        <v>315979.87207169621</v>
      </c>
      <c r="N122" s="42">
        <f t="shared" si="36"/>
        <v>-52232702.8752314</v>
      </c>
      <c r="O122" s="42">
        <f t="shared" si="32"/>
        <v>-55318307.827100515</v>
      </c>
      <c r="P122" s="41">
        <f t="shared" si="33"/>
        <v>1</v>
      </c>
    </row>
    <row r="123" spans="2:16" x14ac:dyDescent="0.35">
      <c r="B123" s="45">
        <f t="shared" si="35"/>
        <v>139</v>
      </c>
      <c r="C123" s="39">
        <f t="shared" si="22"/>
        <v>0</v>
      </c>
      <c r="D123" s="39">
        <f t="shared" si="23"/>
        <v>0</v>
      </c>
      <c r="E123" s="39">
        <f t="shared" si="24"/>
        <v>0</v>
      </c>
      <c r="F123" s="44">
        <f t="shared" si="28"/>
        <v>0</v>
      </c>
      <c r="G123" s="44">
        <f t="shared" si="29"/>
        <v>0</v>
      </c>
      <c r="H123" s="44">
        <f t="shared" si="25"/>
        <v>0</v>
      </c>
      <c r="I123" s="44">
        <f t="shared" si="30"/>
        <v>0</v>
      </c>
      <c r="J123" s="44">
        <f t="shared" si="26"/>
        <v>0</v>
      </c>
      <c r="K123" s="42">
        <f t="shared" si="31"/>
        <v>0</v>
      </c>
      <c r="L123" s="42">
        <f t="shared" si="27"/>
        <v>460427.81359018595</v>
      </c>
      <c r="M123" s="42">
        <f t="shared" si="34"/>
        <v>322299.46951313014</v>
      </c>
      <c r="N123" s="42">
        <f t="shared" si="36"/>
        <v>-55318307.827100515</v>
      </c>
      <c r="O123" s="42">
        <f t="shared" si="32"/>
        <v>-58567672.422725238</v>
      </c>
      <c r="P123" s="41">
        <f t="shared" si="33"/>
        <v>1</v>
      </c>
    </row>
    <row r="124" spans="2:16" x14ac:dyDescent="0.35">
      <c r="B124" s="45">
        <f t="shared" si="35"/>
        <v>140</v>
      </c>
      <c r="C124" s="39">
        <f t="shared" si="22"/>
        <v>0</v>
      </c>
      <c r="D124" s="39">
        <f t="shared" si="23"/>
        <v>0</v>
      </c>
      <c r="E124" s="39">
        <f t="shared" si="24"/>
        <v>0</v>
      </c>
      <c r="F124" s="44">
        <f t="shared" si="28"/>
        <v>0</v>
      </c>
      <c r="G124" s="44">
        <f t="shared" si="29"/>
        <v>0</v>
      </c>
      <c r="H124" s="44">
        <f t="shared" si="25"/>
        <v>0</v>
      </c>
      <c r="I124" s="44">
        <f t="shared" si="30"/>
        <v>0</v>
      </c>
      <c r="J124" s="44">
        <f t="shared" si="26"/>
        <v>0</v>
      </c>
      <c r="K124" s="42">
        <f t="shared" si="31"/>
        <v>0</v>
      </c>
      <c r="L124" s="42">
        <f t="shared" si="27"/>
        <v>469636.36986198969</v>
      </c>
      <c r="M124" s="42">
        <f t="shared" si="34"/>
        <v>328745.45890339278</v>
      </c>
      <c r="N124" s="42">
        <f t="shared" si="36"/>
        <v>-58567672.422725238</v>
      </c>
      <c r="O124" s="42">
        <f t="shared" si="32"/>
        <v>-61989174.232216589</v>
      </c>
      <c r="P124" s="41">
        <f t="shared" si="33"/>
        <v>1</v>
      </c>
    </row>
    <row r="125" spans="2:16" x14ac:dyDescent="0.35">
      <c r="B125" s="45">
        <f t="shared" si="35"/>
        <v>141</v>
      </c>
      <c r="C125" s="39">
        <f t="shared" si="22"/>
        <v>0</v>
      </c>
      <c r="D125" s="39">
        <f t="shared" si="23"/>
        <v>0</v>
      </c>
      <c r="E125" s="39">
        <f t="shared" si="24"/>
        <v>0</v>
      </c>
      <c r="F125" s="44">
        <f t="shared" si="28"/>
        <v>0</v>
      </c>
      <c r="G125" s="44">
        <f t="shared" si="29"/>
        <v>0</v>
      </c>
      <c r="H125" s="44">
        <f t="shared" si="25"/>
        <v>0</v>
      </c>
      <c r="I125" s="44">
        <f t="shared" si="30"/>
        <v>0</v>
      </c>
      <c r="J125" s="44">
        <f t="shared" si="26"/>
        <v>0</v>
      </c>
      <c r="K125" s="42">
        <f t="shared" si="31"/>
        <v>0</v>
      </c>
      <c r="L125" s="42">
        <f t="shared" si="27"/>
        <v>479029.09725922951</v>
      </c>
      <c r="M125" s="42">
        <f t="shared" si="34"/>
        <v>335320.36808146065</v>
      </c>
      <c r="N125" s="42">
        <f t="shared" si="36"/>
        <v>-61989174.232216589</v>
      </c>
      <c r="O125" s="42">
        <f t="shared" si="32"/>
        <v>-65591613.495949611</v>
      </c>
      <c r="P125" s="41">
        <f t="shared" si="33"/>
        <v>1</v>
      </c>
    </row>
    <row r="126" spans="2:16" x14ac:dyDescent="0.35">
      <c r="B126" s="45">
        <f t="shared" si="35"/>
        <v>142</v>
      </c>
      <c r="C126" s="39">
        <f t="shared" si="22"/>
        <v>0</v>
      </c>
      <c r="D126" s="39">
        <f t="shared" si="23"/>
        <v>0</v>
      </c>
      <c r="E126" s="39">
        <f t="shared" si="24"/>
        <v>0</v>
      </c>
      <c r="F126" s="44">
        <f t="shared" si="28"/>
        <v>0</v>
      </c>
      <c r="G126" s="44">
        <f t="shared" si="29"/>
        <v>0</v>
      </c>
      <c r="H126" s="44">
        <f t="shared" si="25"/>
        <v>0</v>
      </c>
      <c r="I126" s="44">
        <f t="shared" si="30"/>
        <v>0</v>
      </c>
      <c r="J126" s="44">
        <f t="shared" si="26"/>
        <v>0</v>
      </c>
      <c r="K126" s="42">
        <f t="shared" si="31"/>
        <v>0</v>
      </c>
      <c r="L126" s="42">
        <f t="shared" ref="L126:L146" si="37">IF(B126&lt;=Retirement_Base_age,0,M126/(1-$C$25))</f>
        <v>488609.67920441419</v>
      </c>
      <c r="M126" s="42">
        <f t="shared" si="34"/>
        <v>342026.77544308989</v>
      </c>
      <c r="N126" s="42">
        <f t="shared" si="36"/>
        <v>-65591613.495949611</v>
      </c>
      <c r="O126" s="42">
        <f t="shared" si="32"/>
        <v>-69384234.333911732</v>
      </c>
      <c r="P126" s="41">
        <f t="shared" si="33"/>
        <v>1</v>
      </c>
    </row>
    <row r="127" spans="2:16" x14ac:dyDescent="0.35">
      <c r="B127" s="45">
        <f t="shared" si="35"/>
        <v>143</v>
      </c>
      <c r="C127" s="39">
        <f t="shared" si="22"/>
        <v>0</v>
      </c>
      <c r="D127" s="39">
        <f t="shared" si="23"/>
        <v>0</v>
      </c>
      <c r="E127" s="39">
        <f t="shared" si="24"/>
        <v>0</v>
      </c>
      <c r="F127" s="44">
        <f t="shared" si="28"/>
        <v>0</v>
      </c>
      <c r="G127" s="44">
        <f t="shared" si="29"/>
        <v>0</v>
      </c>
      <c r="H127" s="44">
        <f t="shared" si="25"/>
        <v>0</v>
      </c>
      <c r="I127" s="44">
        <f t="shared" si="30"/>
        <v>0</v>
      </c>
      <c r="J127" s="44">
        <f t="shared" si="26"/>
        <v>0</v>
      </c>
      <c r="K127" s="42">
        <f t="shared" si="31"/>
        <v>0</v>
      </c>
      <c r="L127" s="42">
        <f t="shared" si="37"/>
        <v>498381.87278850249</v>
      </c>
      <c r="M127" s="42">
        <f t="shared" si="34"/>
        <v>348867.31095195172</v>
      </c>
      <c r="N127" s="42">
        <f t="shared" si="36"/>
        <v>-69384234.333911732</v>
      </c>
      <c r="O127" s="42">
        <f t="shared" si="32"/>
        <v>-73376747.017035246</v>
      </c>
      <c r="P127" s="41">
        <f t="shared" si="33"/>
        <v>1</v>
      </c>
    </row>
    <row r="128" spans="2:16" x14ac:dyDescent="0.35">
      <c r="B128" s="45">
        <f t="shared" si="35"/>
        <v>144</v>
      </c>
      <c r="C128" s="39">
        <f t="shared" si="22"/>
        <v>0</v>
      </c>
      <c r="D128" s="39">
        <f t="shared" si="23"/>
        <v>0</v>
      </c>
      <c r="E128" s="39">
        <f t="shared" si="24"/>
        <v>0</v>
      </c>
      <c r="F128" s="44">
        <f t="shared" si="28"/>
        <v>0</v>
      </c>
      <c r="G128" s="44">
        <f t="shared" si="29"/>
        <v>0</v>
      </c>
      <c r="H128" s="44">
        <f t="shared" si="25"/>
        <v>0</v>
      </c>
      <c r="I128" s="44">
        <f t="shared" si="30"/>
        <v>0</v>
      </c>
      <c r="J128" s="44">
        <f t="shared" si="26"/>
        <v>0</v>
      </c>
      <c r="K128" s="42">
        <f t="shared" si="31"/>
        <v>0</v>
      </c>
      <c r="L128" s="42">
        <f t="shared" si="37"/>
        <v>508349.51024427259</v>
      </c>
      <c r="M128" s="42">
        <f t="shared" si="34"/>
        <v>355844.65717099077</v>
      </c>
      <c r="N128" s="42">
        <f t="shared" si="36"/>
        <v>-73376747.017035246</v>
      </c>
      <c r="O128" s="42">
        <f t="shared" si="32"/>
        <v>-77579351.353643492</v>
      </c>
      <c r="P128" s="41">
        <f t="shared" si="33"/>
        <v>1</v>
      </c>
    </row>
    <row r="129" spans="2:16" x14ac:dyDescent="0.35">
      <c r="B129" s="45">
        <f t="shared" si="35"/>
        <v>145</v>
      </c>
      <c r="C129" s="39">
        <f t="shared" si="22"/>
        <v>0</v>
      </c>
      <c r="D129" s="39">
        <f t="shared" si="23"/>
        <v>0</v>
      </c>
      <c r="E129" s="39">
        <f t="shared" si="24"/>
        <v>0</v>
      </c>
      <c r="F129" s="44">
        <f t="shared" si="28"/>
        <v>0</v>
      </c>
      <c r="G129" s="44">
        <f t="shared" si="29"/>
        <v>0</v>
      </c>
      <c r="H129" s="44">
        <f t="shared" si="25"/>
        <v>0</v>
      </c>
      <c r="I129" s="44">
        <f t="shared" si="30"/>
        <v>0</v>
      </c>
      <c r="J129" s="44">
        <f t="shared" si="26"/>
        <v>0</v>
      </c>
      <c r="K129" s="42">
        <f t="shared" si="31"/>
        <v>0</v>
      </c>
      <c r="L129" s="42">
        <f t="shared" si="37"/>
        <v>518516.50044915802</v>
      </c>
      <c r="M129" s="42">
        <f t="shared" si="34"/>
        <v>362961.55031441059</v>
      </c>
      <c r="N129" s="42">
        <f t="shared" si="36"/>
        <v>-77579351.353643492</v>
      </c>
      <c r="O129" s="42">
        <f t="shared" si="32"/>
        <v>-82002761.246797279</v>
      </c>
      <c r="P129" s="41">
        <f t="shared" si="33"/>
        <v>1</v>
      </c>
    </row>
    <row r="130" spans="2:16" x14ac:dyDescent="0.35">
      <c r="B130" s="45">
        <f t="shared" si="35"/>
        <v>146</v>
      </c>
      <c r="C130" s="39">
        <f t="shared" si="22"/>
        <v>0</v>
      </c>
      <c r="D130" s="39">
        <f t="shared" si="23"/>
        <v>0</v>
      </c>
      <c r="E130" s="39">
        <f t="shared" si="24"/>
        <v>0</v>
      </c>
      <c r="F130" s="44">
        <f t="shared" si="28"/>
        <v>0</v>
      </c>
      <c r="G130" s="44">
        <f t="shared" si="29"/>
        <v>0</v>
      </c>
      <c r="H130" s="44">
        <f t="shared" si="25"/>
        <v>0</v>
      </c>
      <c r="I130" s="44">
        <f t="shared" si="30"/>
        <v>0</v>
      </c>
      <c r="J130" s="44">
        <f t="shared" si="26"/>
        <v>0</v>
      </c>
      <c r="K130" s="42">
        <f t="shared" si="31"/>
        <v>0</v>
      </c>
      <c r="L130" s="42">
        <f t="shared" si="37"/>
        <v>528886.83045814116</v>
      </c>
      <c r="M130" s="42">
        <f t="shared" si="34"/>
        <v>370220.78132069879</v>
      </c>
      <c r="N130" s="42">
        <f t="shared" si="36"/>
        <v>-82002761.246797279</v>
      </c>
      <c r="O130" s="42">
        <f t="shared" si="32"/>
        <v>-86658230.481118187</v>
      </c>
      <c r="P130" s="41">
        <f t="shared" si="33"/>
        <v>1</v>
      </c>
    </row>
    <row r="131" spans="2:16" x14ac:dyDescent="0.35">
      <c r="B131" s="45">
        <f t="shared" si="35"/>
        <v>147</v>
      </c>
      <c r="C131" s="39">
        <f t="shared" si="22"/>
        <v>0</v>
      </c>
      <c r="D131" s="39">
        <f t="shared" si="23"/>
        <v>0</v>
      </c>
      <c r="E131" s="39">
        <f t="shared" si="24"/>
        <v>0</v>
      </c>
      <c r="F131" s="44">
        <f t="shared" si="28"/>
        <v>0</v>
      </c>
      <c r="G131" s="44">
        <f t="shared" si="29"/>
        <v>0</v>
      </c>
      <c r="H131" s="44">
        <f t="shared" si="25"/>
        <v>0</v>
      </c>
      <c r="I131" s="44">
        <f t="shared" si="30"/>
        <v>0</v>
      </c>
      <c r="J131" s="44">
        <f t="shared" si="26"/>
        <v>0</v>
      </c>
      <c r="K131" s="42">
        <f t="shared" si="31"/>
        <v>0</v>
      </c>
      <c r="L131" s="42">
        <f t="shared" si="37"/>
        <v>539464.56706730404</v>
      </c>
      <c r="M131" s="42">
        <f t="shared" si="34"/>
        <v>377625.1969471128</v>
      </c>
      <c r="N131" s="42">
        <f t="shared" si="36"/>
        <v>-86658230.481118187</v>
      </c>
      <c r="O131" s="42">
        <f t="shared" si="32"/>
        <v>-91557579.800594777</v>
      </c>
      <c r="P131" s="41">
        <f t="shared" si="33"/>
        <v>1</v>
      </c>
    </row>
    <row r="132" spans="2:16" x14ac:dyDescent="0.35">
      <c r="B132" s="45">
        <f t="shared" si="35"/>
        <v>148</v>
      </c>
      <c r="C132" s="39">
        <f t="shared" si="22"/>
        <v>0</v>
      </c>
      <c r="D132" s="39">
        <f t="shared" si="23"/>
        <v>0</v>
      </c>
      <c r="E132" s="39">
        <f t="shared" si="24"/>
        <v>0</v>
      </c>
      <c r="F132" s="44">
        <f t="shared" si="28"/>
        <v>0</v>
      </c>
      <c r="G132" s="44">
        <f t="shared" si="29"/>
        <v>0</v>
      </c>
      <c r="H132" s="44">
        <f t="shared" si="25"/>
        <v>0</v>
      </c>
      <c r="I132" s="44">
        <f t="shared" si="30"/>
        <v>0</v>
      </c>
      <c r="J132" s="44">
        <f t="shared" si="26"/>
        <v>0</v>
      </c>
      <c r="K132" s="42">
        <f t="shared" si="31"/>
        <v>0</v>
      </c>
      <c r="L132" s="42">
        <f t="shared" si="37"/>
        <v>550253.85840865015</v>
      </c>
      <c r="M132" s="42">
        <f t="shared" si="34"/>
        <v>385177.70088605507</v>
      </c>
      <c r="N132" s="42">
        <f t="shared" si="36"/>
        <v>-91557579.800594777</v>
      </c>
      <c r="O132" s="42">
        <f t="shared" si="32"/>
        <v>-96713225.341953591</v>
      </c>
      <c r="P132" s="41">
        <f t="shared" si="33"/>
        <v>1</v>
      </c>
    </row>
    <row r="133" spans="2:16" x14ac:dyDescent="0.35">
      <c r="B133" s="45">
        <f t="shared" si="35"/>
        <v>149</v>
      </c>
      <c r="C133" s="39">
        <f t="shared" si="22"/>
        <v>0</v>
      </c>
      <c r="D133" s="39">
        <f t="shared" si="23"/>
        <v>0</v>
      </c>
      <c r="E133" s="39">
        <f t="shared" si="24"/>
        <v>0</v>
      </c>
      <c r="F133" s="44">
        <f t="shared" si="28"/>
        <v>0</v>
      </c>
      <c r="G133" s="44">
        <f t="shared" si="29"/>
        <v>0</v>
      </c>
      <c r="H133" s="44">
        <f t="shared" si="25"/>
        <v>0</v>
      </c>
      <c r="I133" s="44">
        <f t="shared" si="30"/>
        <v>0</v>
      </c>
      <c r="J133" s="44">
        <f t="shared" si="26"/>
        <v>0</v>
      </c>
      <c r="K133" s="42">
        <f t="shared" si="31"/>
        <v>0</v>
      </c>
      <c r="L133" s="42">
        <f t="shared" si="37"/>
        <v>561258.93557682307</v>
      </c>
      <c r="M133" s="42">
        <f t="shared" si="34"/>
        <v>392881.25490377616</v>
      </c>
      <c r="N133" s="42">
        <f t="shared" si="36"/>
        <v>-96713225.341953591</v>
      </c>
      <c r="O133" s="42">
        <f t="shared" si="32"/>
        <v>-102138208.49140695</v>
      </c>
      <c r="P133" s="41">
        <f t="shared" si="33"/>
        <v>1</v>
      </c>
    </row>
    <row r="134" spans="2:16" x14ac:dyDescent="0.35">
      <c r="B134" s="45">
        <f t="shared" si="35"/>
        <v>150</v>
      </c>
      <c r="C134" s="39">
        <f t="shared" si="22"/>
        <v>0</v>
      </c>
      <c r="D134" s="39">
        <f t="shared" si="23"/>
        <v>0</v>
      </c>
      <c r="E134" s="39">
        <f t="shared" si="24"/>
        <v>0</v>
      </c>
      <c r="F134" s="44">
        <f t="shared" si="28"/>
        <v>0</v>
      </c>
      <c r="G134" s="44">
        <f t="shared" si="29"/>
        <v>0</v>
      </c>
      <c r="H134" s="44">
        <f t="shared" si="25"/>
        <v>0</v>
      </c>
      <c r="I134" s="44">
        <f t="shared" si="30"/>
        <v>0</v>
      </c>
      <c r="J134" s="44">
        <f t="shared" si="26"/>
        <v>0</v>
      </c>
      <c r="K134" s="42">
        <f t="shared" si="31"/>
        <v>0</v>
      </c>
      <c r="L134" s="42">
        <f t="shared" si="37"/>
        <v>572484.11428835965</v>
      </c>
      <c r="M134" s="42">
        <f t="shared" si="34"/>
        <v>400738.88000185171</v>
      </c>
      <c r="N134" s="42">
        <f t="shared" si="36"/>
        <v>-102138208.49140695</v>
      </c>
      <c r="O134" s="42">
        <f t="shared" si="32"/>
        <v>-107846227.23598008</v>
      </c>
      <c r="P134" s="41">
        <f t="shared" si="33"/>
        <v>1</v>
      </c>
    </row>
    <row r="135" spans="2:16" x14ac:dyDescent="0.35">
      <c r="B135" s="45">
        <f t="shared" si="35"/>
        <v>151</v>
      </c>
      <c r="C135" s="39">
        <f t="shared" si="22"/>
        <v>0</v>
      </c>
      <c r="D135" s="39">
        <f t="shared" si="23"/>
        <v>0</v>
      </c>
      <c r="E135" s="39">
        <f t="shared" si="24"/>
        <v>0</v>
      </c>
      <c r="F135" s="44">
        <f t="shared" si="28"/>
        <v>0</v>
      </c>
      <c r="G135" s="44">
        <f t="shared" si="29"/>
        <v>0</v>
      </c>
      <c r="H135" s="44">
        <f t="shared" si="25"/>
        <v>0</v>
      </c>
      <c r="I135" s="44">
        <f t="shared" si="30"/>
        <v>0</v>
      </c>
      <c r="J135" s="44">
        <f t="shared" si="26"/>
        <v>0</v>
      </c>
      <c r="K135" s="42">
        <f t="shared" si="31"/>
        <v>0</v>
      </c>
      <c r="L135" s="42">
        <f t="shared" si="37"/>
        <v>583933.79657412681</v>
      </c>
      <c r="M135" s="42">
        <f t="shared" si="34"/>
        <v>408753.65760188876</v>
      </c>
      <c r="N135" s="42">
        <f t="shared" si="36"/>
        <v>-107846227.23598008</v>
      </c>
      <c r="O135" s="42">
        <f t="shared" si="32"/>
        <v>-113851669.08418192</v>
      </c>
      <c r="P135" s="41">
        <f t="shared" si="33"/>
        <v>1</v>
      </c>
    </row>
    <row r="136" spans="2:16" x14ac:dyDescent="0.35">
      <c r="B136" s="45">
        <f t="shared" si="35"/>
        <v>152</v>
      </c>
      <c r="C136" s="39">
        <f t="shared" si="22"/>
        <v>0</v>
      </c>
      <c r="D136" s="39">
        <f t="shared" si="23"/>
        <v>0</v>
      </c>
      <c r="E136" s="39">
        <f t="shared" si="24"/>
        <v>0</v>
      </c>
      <c r="F136" s="44">
        <f t="shared" si="28"/>
        <v>0</v>
      </c>
      <c r="G136" s="44">
        <f t="shared" si="29"/>
        <v>0</v>
      </c>
      <c r="H136" s="44">
        <f t="shared" si="25"/>
        <v>0</v>
      </c>
      <c r="I136" s="44">
        <f t="shared" si="30"/>
        <v>0</v>
      </c>
      <c r="J136" s="44">
        <f t="shared" si="26"/>
        <v>0</v>
      </c>
      <c r="K136" s="42">
        <f t="shared" si="31"/>
        <v>0</v>
      </c>
      <c r="L136" s="42">
        <f t="shared" si="37"/>
        <v>595612.47250560939</v>
      </c>
      <c r="M136" s="42">
        <f t="shared" si="34"/>
        <v>416928.73075392656</v>
      </c>
      <c r="N136" s="42">
        <f t="shared" si="36"/>
        <v>-113851669.08418192</v>
      </c>
      <c r="O136" s="42">
        <f t="shared" si="32"/>
        <v>-120169645.63452192</v>
      </c>
      <c r="P136" s="41">
        <f t="shared" si="33"/>
        <v>1</v>
      </c>
    </row>
    <row r="137" spans="2:16" x14ac:dyDescent="0.35">
      <c r="B137" s="45">
        <f t="shared" si="35"/>
        <v>153</v>
      </c>
      <c r="C137" s="39">
        <f t="shared" si="22"/>
        <v>0</v>
      </c>
      <c r="D137" s="39">
        <f t="shared" si="23"/>
        <v>0</v>
      </c>
      <c r="E137" s="39">
        <f t="shared" si="24"/>
        <v>0</v>
      </c>
      <c r="F137" s="44">
        <f t="shared" si="28"/>
        <v>0</v>
      </c>
      <c r="G137" s="44">
        <f t="shared" si="29"/>
        <v>0</v>
      </c>
      <c r="H137" s="44">
        <f t="shared" si="25"/>
        <v>0</v>
      </c>
      <c r="I137" s="44">
        <f t="shared" si="30"/>
        <v>0</v>
      </c>
      <c r="J137" s="44">
        <f t="shared" si="26"/>
        <v>0</v>
      </c>
      <c r="K137" s="42">
        <f t="shared" si="31"/>
        <v>0</v>
      </c>
      <c r="L137" s="42">
        <f t="shared" si="37"/>
        <v>607524.72195572162</v>
      </c>
      <c r="M137" s="42">
        <f t="shared" si="34"/>
        <v>425267.30536900507</v>
      </c>
      <c r="N137" s="42">
        <f t="shared" si="36"/>
        <v>-120169645.63452192</v>
      </c>
      <c r="O137" s="42">
        <f t="shared" si="32"/>
        <v>-126816028.87430152</v>
      </c>
      <c r="P137" s="41">
        <f t="shared" si="33"/>
        <v>1</v>
      </c>
    </row>
    <row r="138" spans="2:16" x14ac:dyDescent="0.35">
      <c r="B138" s="45">
        <f t="shared" si="35"/>
        <v>154</v>
      </c>
      <c r="C138" s="39">
        <f t="shared" si="22"/>
        <v>0</v>
      </c>
      <c r="D138" s="39">
        <f t="shared" si="23"/>
        <v>0</v>
      </c>
      <c r="E138" s="39">
        <f t="shared" si="24"/>
        <v>0</v>
      </c>
      <c r="F138" s="44">
        <f t="shared" si="28"/>
        <v>0</v>
      </c>
      <c r="G138" s="44">
        <f t="shared" si="29"/>
        <v>0</v>
      </c>
      <c r="H138" s="44">
        <f t="shared" si="25"/>
        <v>0</v>
      </c>
      <c r="I138" s="44">
        <f t="shared" si="30"/>
        <v>0</v>
      </c>
      <c r="J138" s="44">
        <f t="shared" si="26"/>
        <v>0</v>
      </c>
      <c r="K138" s="42">
        <f t="shared" si="31"/>
        <v>0</v>
      </c>
      <c r="L138" s="42">
        <f t="shared" si="37"/>
        <v>619675.21639483597</v>
      </c>
      <c r="M138" s="42">
        <f t="shared" si="34"/>
        <v>433772.65147638519</v>
      </c>
      <c r="N138" s="42">
        <f t="shared" si="36"/>
        <v>-126816028.87430152</v>
      </c>
      <c r="O138" s="42">
        <f t="shared" si="32"/>
        <v>-133807489.29523119</v>
      </c>
      <c r="P138" s="41">
        <f t="shared" si="33"/>
        <v>1</v>
      </c>
    </row>
    <row r="139" spans="2:16" x14ac:dyDescent="0.35">
      <c r="B139" s="45">
        <f t="shared" si="35"/>
        <v>155</v>
      </c>
      <c r="C139" s="39">
        <f t="shared" si="22"/>
        <v>0</v>
      </c>
      <c r="D139" s="39">
        <f t="shared" si="23"/>
        <v>0</v>
      </c>
      <c r="E139" s="39">
        <f t="shared" si="24"/>
        <v>0</v>
      </c>
      <c r="F139" s="44">
        <f t="shared" si="28"/>
        <v>0</v>
      </c>
      <c r="G139" s="44">
        <f t="shared" si="29"/>
        <v>0</v>
      </c>
      <c r="H139" s="44">
        <f t="shared" si="25"/>
        <v>0</v>
      </c>
      <c r="I139" s="44">
        <f t="shared" si="30"/>
        <v>0</v>
      </c>
      <c r="J139" s="44">
        <f t="shared" si="26"/>
        <v>0</v>
      </c>
      <c r="K139" s="42">
        <f t="shared" si="31"/>
        <v>0</v>
      </c>
      <c r="L139" s="42">
        <f t="shared" si="37"/>
        <v>632068.72072273283</v>
      </c>
      <c r="M139" s="42">
        <f t="shared" si="34"/>
        <v>442448.10450591292</v>
      </c>
      <c r="N139" s="42">
        <f t="shared" si="36"/>
        <v>-133807489.29523119</v>
      </c>
      <c r="O139" s="42">
        <f t="shared" si="32"/>
        <v>-141161535.91675162</v>
      </c>
      <c r="P139" s="41">
        <f t="shared" si="33"/>
        <v>1</v>
      </c>
    </row>
    <row r="140" spans="2:16" x14ac:dyDescent="0.35">
      <c r="B140" s="45">
        <f t="shared" si="35"/>
        <v>156</v>
      </c>
      <c r="C140" s="39">
        <f t="shared" si="22"/>
        <v>0</v>
      </c>
      <c r="D140" s="39">
        <f t="shared" si="23"/>
        <v>0</v>
      </c>
      <c r="E140" s="39">
        <f t="shared" si="24"/>
        <v>0</v>
      </c>
      <c r="F140" s="44">
        <f t="shared" si="28"/>
        <v>0</v>
      </c>
      <c r="G140" s="44">
        <f t="shared" si="29"/>
        <v>0</v>
      </c>
      <c r="H140" s="44">
        <f t="shared" si="25"/>
        <v>0</v>
      </c>
      <c r="I140" s="44">
        <f t="shared" si="30"/>
        <v>0</v>
      </c>
      <c r="J140" s="44">
        <f t="shared" si="26"/>
        <v>0</v>
      </c>
      <c r="K140" s="42">
        <f t="shared" si="31"/>
        <v>0</v>
      </c>
      <c r="L140" s="42">
        <f t="shared" si="37"/>
        <v>644710.0951371874</v>
      </c>
      <c r="M140" s="42">
        <f t="shared" si="34"/>
        <v>451297.06659603119</v>
      </c>
      <c r="N140" s="42">
        <f t="shared" si="36"/>
        <v>-141161535.91675162</v>
      </c>
      <c r="O140" s="42">
        <f t="shared" si="32"/>
        <v>-148896558.31248325</v>
      </c>
      <c r="P140" s="41">
        <f t="shared" si="33"/>
        <v>1</v>
      </c>
    </row>
    <row r="141" spans="2:16" x14ac:dyDescent="0.35">
      <c r="B141" s="45">
        <f t="shared" si="35"/>
        <v>157</v>
      </c>
      <c r="C141" s="39">
        <f t="shared" si="22"/>
        <v>0</v>
      </c>
      <c r="D141" s="39">
        <f t="shared" si="23"/>
        <v>0</v>
      </c>
      <c r="E141" s="39">
        <f t="shared" si="24"/>
        <v>0</v>
      </c>
      <c r="F141" s="44">
        <f t="shared" si="28"/>
        <v>0</v>
      </c>
      <c r="G141" s="44">
        <f t="shared" si="29"/>
        <v>0</v>
      </c>
      <c r="H141" s="44">
        <f t="shared" si="25"/>
        <v>0</v>
      </c>
      <c r="I141" s="44">
        <f t="shared" si="30"/>
        <v>0</v>
      </c>
      <c r="J141" s="44">
        <f t="shared" si="26"/>
        <v>0</v>
      </c>
      <c r="K141" s="42">
        <f t="shared" si="31"/>
        <v>0</v>
      </c>
      <c r="L141" s="42">
        <f t="shared" si="37"/>
        <v>657604.29703993117</v>
      </c>
      <c r="M141" s="42">
        <f t="shared" si="34"/>
        <v>460323.00792795181</v>
      </c>
      <c r="N141" s="42">
        <f t="shared" si="36"/>
        <v>-148896558.31248325</v>
      </c>
      <c r="O141" s="42">
        <f t="shared" si="32"/>
        <v>-157031870.73999935</v>
      </c>
      <c r="P141" s="41">
        <f t="shared" si="33"/>
        <v>1</v>
      </c>
    </row>
    <row r="142" spans="2:16" x14ac:dyDescent="0.35">
      <c r="B142" s="45">
        <f t="shared" si="35"/>
        <v>158</v>
      </c>
      <c r="C142" s="39">
        <f t="shared" si="22"/>
        <v>0</v>
      </c>
      <c r="D142" s="39">
        <f t="shared" si="23"/>
        <v>0</v>
      </c>
      <c r="E142" s="39">
        <f t="shared" si="24"/>
        <v>0</v>
      </c>
      <c r="F142" s="44">
        <f t="shared" si="28"/>
        <v>0</v>
      </c>
      <c r="G142" s="44">
        <f t="shared" si="29"/>
        <v>0</v>
      </c>
      <c r="H142" s="44">
        <f t="shared" si="25"/>
        <v>0</v>
      </c>
      <c r="I142" s="44">
        <f t="shared" si="30"/>
        <v>0</v>
      </c>
      <c r="J142" s="44">
        <f t="shared" si="26"/>
        <v>0</v>
      </c>
      <c r="K142" s="42">
        <f t="shared" si="31"/>
        <v>0</v>
      </c>
      <c r="L142" s="42">
        <f t="shared" si="37"/>
        <v>670756.3829807298</v>
      </c>
      <c r="M142" s="42">
        <f t="shared" si="34"/>
        <v>469529.46808651084</v>
      </c>
      <c r="N142" s="42">
        <f t="shared" si="36"/>
        <v>-157031870.73999935</v>
      </c>
      <c r="O142" s="42">
        <f t="shared" si="32"/>
        <v>-165587758.47912911</v>
      </c>
      <c r="P142" s="41">
        <f t="shared" si="33"/>
        <v>1</v>
      </c>
    </row>
    <row r="143" spans="2:16" x14ac:dyDescent="0.35">
      <c r="B143" s="45">
        <f t="shared" si="35"/>
        <v>159</v>
      </c>
      <c r="C143" s="39">
        <f t="shared" si="22"/>
        <v>0</v>
      </c>
      <c r="D143" s="39">
        <f t="shared" si="23"/>
        <v>0</v>
      </c>
      <c r="E143" s="39">
        <f t="shared" si="24"/>
        <v>0</v>
      </c>
      <c r="F143" s="44">
        <f t="shared" si="28"/>
        <v>0</v>
      </c>
      <c r="G143" s="44">
        <f t="shared" si="29"/>
        <v>0</v>
      </c>
      <c r="H143" s="44">
        <f t="shared" si="25"/>
        <v>0</v>
      </c>
      <c r="I143" s="44">
        <f t="shared" si="30"/>
        <v>0</v>
      </c>
      <c r="J143" s="44">
        <f t="shared" si="26"/>
        <v>0</v>
      </c>
      <c r="K143" s="42">
        <f t="shared" si="31"/>
        <v>0</v>
      </c>
      <c r="L143" s="42">
        <f t="shared" si="37"/>
        <v>684171.51064034435</v>
      </c>
      <c r="M143" s="42">
        <f t="shared" si="34"/>
        <v>478920.05744824104</v>
      </c>
      <c r="N143" s="42">
        <f t="shared" si="36"/>
        <v>-165587758.47912911</v>
      </c>
      <c r="O143" s="42">
        <f t="shared" si="32"/>
        <v>-174585526.48925793</v>
      </c>
      <c r="P143" s="41">
        <f t="shared" si="33"/>
        <v>1</v>
      </c>
    </row>
    <row r="144" spans="2:16" x14ac:dyDescent="0.35">
      <c r="B144" s="45">
        <f t="shared" si="35"/>
        <v>160</v>
      </c>
      <c r="C144" s="39">
        <f t="shared" si="22"/>
        <v>0</v>
      </c>
      <c r="D144" s="39">
        <f t="shared" si="23"/>
        <v>0</v>
      </c>
      <c r="E144" s="39">
        <f t="shared" si="24"/>
        <v>0</v>
      </c>
      <c r="F144" s="44">
        <f t="shared" si="28"/>
        <v>0</v>
      </c>
      <c r="G144" s="44">
        <f t="shared" si="29"/>
        <v>0</v>
      </c>
      <c r="H144" s="44">
        <f t="shared" si="25"/>
        <v>0</v>
      </c>
      <c r="I144" s="44">
        <f t="shared" si="30"/>
        <v>0</v>
      </c>
      <c r="J144" s="44">
        <f t="shared" si="26"/>
        <v>0</v>
      </c>
      <c r="K144" s="42">
        <f t="shared" si="31"/>
        <v>0</v>
      </c>
      <c r="L144" s="42">
        <f t="shared" si="37"/>
        <v>697854.94085315126</v>
      </c>
      <c r="M144" s="42">
        <f t="shared" si="34"/>
        <v>488498.45859720587</v>
      </c>
      <c r="N144" s="42">
        <f t="shared" si="36"/>
        <v>-174585526.48925793</v>
      </c>
      <c r="O144" s="42">
        <f t="shared" si="32"/>
        <v>-184047550.50161666</v>
      </c>
      <c r="P144" s="41">
        <f t="shared" si="33"/>
        <v>1</v>
      </c>
    </row>
    <row r="145" spans="2:16" x14ac:dyDescent="0.35">
      <c r="B145" s="45">
        <f t="shared" si="35"/>
        <v>161</v>
      </c>
      <c r="C145" s="39">
        <f t="shared" si="22"/>
        <v>0</v>
      </c>
      <c r="D145" s="39">
        <f t="shared" si="23"/>
        <v>0</v>
      </c>
      <c r="E145" s="39">
        <f t="shared" si="24"/>
        <v>0</v>
      </c>
      <c r="F145" s="44">
        <f t="shared" si="28"/>
        <v>0</v>
      </c>
      <c r="G145" s="44">
        <f t="shared" si="29"/>
        <v>0</v>
      </c>
      <c r="H145" s="44">
        <f t="shared" si="25"/>
        <v>0</v>
      </c>
      <c r="I145" s="44">
        <f t="shared" si="30"/>
        <v>0</v>
      </c>
      <c r="J145" s="44">
        <f t="shared" si="26"/>
        <v>0</v>
      </c>
      <c r="K145" s="42">
        <f t="shared" si="31"/>
        <v>0</v>
      </c>
      <c r="L145" s="42">
        <f t="shared" si="37"/>
        <v>711812.03967021429</v>
      </c>
      <c r="M145" s="42">
        <f t="shared" si="34"/>
        <v>498268.42776915</v>
      </c>
      <c r="N145" s="42">
        <f t="shared" si="36"/>
        <v>-184047550.50161666</v>
      </c>
      <c r="O145" s="42">
        <f t="shared" si="32"/>
        <v>-193997330.66835123</v>
      </c>
      <c r="P145" s="41">
        <f t="shared" si="33"/>
        <v>1</v>
      </c>
    </row>
    <row r="146" spans="2:16" x14ac:dyDescent="0.35">
      <c r="B146" s="45">
        <f t="shared" si="35"/>
        <v>162</v>
      </c>
      <c r="C146" s="39">
        <f t="shared" si="22"/>
        <v>0</v>
      </c>
      <c r="D146" s="39">
        <f t="shared" si="23"/>
        <v>0</v>
      </c>
      <c r="E146" s="39">
        <f t="shared" si="24"/>
        <v>0</v>
      </c>
      <c r="F146" s="44">
        <f t="shared" si="28"/>
        <v>0</v>
      </c>
      <c r="G146" s="44">
        <f t="shared" si="29"/>
        <v>0</v>
      </c>
      <c r="H146" s="44">
        <f t="shared" si="25"/>
        <v>0</v>
      </c>
      <c r="I146" s="44">
        <f t="shared" si="30"/>
        <v>0</v>
      </c>
      <c r="J146" s="44">
        <f t="shared" si="26"/>
        <v>0</v>
      </c>
      <c r="K146" s="42">
        <f t="shared" si="31"/>
        <v>0</v>
      </c>
      <c r="L146" s="42">
        <f t="shared" si="37"/>
        <v>726048.28046361858</v>
      </c>
      <c r="M146" s="42">
        <f t="shared" si="34"/>
        <v>508233.796324533</v>
      </c>
      <c r="N146" s="42">
        <f t="shared" si="36"/>
        <v>-193997330.66835123</v>
      </c>
      <c r="O146" s="42">
        <f t="shared" si="32"/>
        <v>-204459547.89625558</v>
      </c>
      <c r="P146" s="41">
        <f t="shared" si="33"/>
        <v>1</v>
      </c>
    </row>
    <row r="65534" spans="254:254" x14ac:dyDescent="0.35">
      <c r="IT65534" s="24">
        <v>0</v>
      </c>
    </row>
  </sheetData>
  <mergeCells count="3">
    <mergeCell ref="B28:K28"/>
    <mergeCell ref="A1:B1"/>
    <mergeCell ref="L28:P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>
      <selection activeCell="M45" sqref="M4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22" workbookViewId="0">
      <selection activeCell="F5" sqref="F5"/>
    </sheetView>
  </sheetViews>
  <sheetFormatPr defaultRowHeight="14.5" x14ac:dyDescent="0.35"/>
  <cols>
    <col min="2" max="2" width="39.26953125" bestFit="1" customWidth="1"/>
    <col min="3" max="3" width="12.54296875" bestFit="1" customWidth="1"/>
    <col min="4" max="4" width="21.54296875" bestFit="1" customWidth="1"/>
    <col min="5" max="5" width="28.81640625" bestFit="1" customWidth="1"/>
    <col min="6" max="8" width="12.54296875" bestFit="1" customWidth="1"/>
    <col min="9" max="9" width="16.1796875" bestFit="1" customWidth="1"/>
    <col min="10" max="10" width="18.26953125" bestFit="1" customWidth="1"/>
    <col min="11" max="11" width="15.26953125" bestFit="1" customWidth="1"/>
    <col min="16" max="17" width="12" bestFit="1" customWidth="1"/>
    <col min="18" max="18" width="18.26953125" bestFit="1" customWidth="1"/>
    <col min="19" max="19" width="14.7265625" bestFit="1" customWidth="1"/>
    <col min="20" max="20" width="10.7265625" bestFit="1" customWidth="1"/>
  </cols>
  <sheetData>
    <row r="1" spans="1:6" x14ac:dyDescent="0.35">
      <c r="A1" s="48" t="s">
        <v>0</v>
      </c>
      <c r="B1" s="48"/>
    </row>
    <row r="3" spans="1:6" x14ac:dyDescent="0.35">
      <c r="B3" s="9" t="s">
        <v>1</v>
      </c>
      <c r="C3" s="4"/>
    </row>
    <row r="4" spans="1:6" x14ac:dyDescent="0.35">
      <c r="B4" s="4"/>
      <c r="C4" s="4"/>
    </row>
    <row r="5" spans="1:6" x14ac:dyDescent="0.35">
      <c r="B5" s="4" t="s">
        <v>2</v>
      </c>
      <c r="C5" s="10">
        <v>65</v>
      </c>
      <c r="E5" s="4" t="s">
        <v>31</v>
      </c>
      <c r="F5" s="16">
        <v>90</v>
      </c>
    </row>
    <row r="6" spans="1:6" x14ac:dyDescent="0.35">
      <c r="B6" s="4" t="s">
        <v>3</v>
      </c>
      <c r="C6" s="5">
        <v>95000</v>
      </c>
    </row>
    <row r="7" spans="1:6" x14ac:dyDescent="0.35">
      <c r="B7" s="4" t="s">
        <v>4</v>
      </c>
      <c r="C7" s="11">
        <f ca="1">_xll.PsiSenParam(0.2,0.244444,0.222222)</f>
        <v>0.222222</v>
      </c>
    </row>
    <row r="8" spans="1:6" x14ac:dyDescent="0.35">
      <c r="B8" s="4" t="s">
        <v>5</v>
      </c>
      <c r="C8" s="12">
        <v>15900</v>
      </c>
    </row>
    <row r="9" spans="1:6" x14ac:dyDescent="0.35">
      <c r="B9" s="4" t="s">
        <v>6</v>
      </c>
      <c r="C9" s="5">
        <f ca="1">_xll.PsiSenParam(123300,150700,137000)</f>
        <v>137000</v>
      </c>
    </row>
    <row r="10" spans="1:6" x14ac:dyDescent="0.35">
      <c r="B10" s="4" t="s">
        <v>7</v>
      </c>
      <c r="C10" s="5">
        <v>9500</v>
      </c>
    </row>
    <row r="11" spans="1:6" x14ac:dyDescent="0.35">
      <c r="B11" s="4" t="s">
        <v>8</v>
      </c>
      <c r="C11" s="13">
        <v>46</v>
      </c>
    </row>
    <row r="12" spans="1:6" x14ac:dyDescent="0.35">
      <c r="B12" s="4" t="s">
        <v>29</v>
      </c>
      <c r="C12" s="14">
        <f ca="1">_xll.PsiSenParam(0.09,0.11,0.1)</f>
        <v>0.1</v>
      </c>
    </row>
    <row r="13" spans="1:6" x14ac:dyDescent="0.35">
      <c r="B13" s="9" t="s">
        <v>9</v>
      </c>
      <c r="C13" s="4"/>
    </row>
    <row r="14" spans="1:6" x14ac:dyDescent="0.35">
      <c r="B14" s="4" t="s">
        <v>10</v>
      </c>
      <c r="C14" s="14">
        <f ca="1">_xll.PsiSenParam(0.081,0.099,0.09)</f>
        <v>0.09</v>
      </c>
    </row>
    <row r="15" spans="1:6" x14ac:dyDescent="0.35">
      <c r="B15" s="4" t="s">
        <v>11</v>
      </c>
      <c r="C15" s="14">
        <f ca="1">_xll.PsiSenParam(0.045,0.055,0.05)</f>
        <v>0.05</v>
      </c>
    </row>
    <row r="16" spans="1:6" x14ac:dyDescent="0.35">
      <c r="B16" s="4" t="s">
        <v>12</v>
      </c>
      <c r="C16" s="15">
        <f ca="1">_xll.PsiSenParam(0.0225,0.0275,0.025)</f>
        <v>2.5000000000000001E-2</v>
      </c>
    </row>
    <row r="17" spans="2:20" x14ac:dyDescent="0.35">
      <c r="B17" s="4"/>
      <c r="C17" s="4"/>
    </row>
    <row r="18" spans="2:20" x14ac:dyDescent="0.35">
      <c r="B18" s="9" t="s">
        <v>13</v>
      </c>
      <c r="C18" s="4"/>
    </row>
    <row r="19" spans="2:20" x14ac:dyDescent="0.35">
      <c r="B19" s="4" t="s">
        <v>14</v>
      </c>
      <c r="C19" s="14">
        <f ca="1">_xll.PsiSenParam(0.018,0.022,0.02)</f>
        <v>0.02</v>
      </c>
    </row>
    <row r="20" spans="2:20" x14ac:dyDescent="0.35">
      <c r="B20" s="4" t="s">
        <v>15</v>
      </c>
      <c r="C20" s="5">
        <f ca="1">_xll.PsiSenParam(67500,82500,75000)</f>
        <v>75000</v>
      </c>
    </row>
    <row r="21" spans="2:20" x14ac:dyDescent="0.35">
      <c r="B21" s="4" t="s">
        <v>16</v>
      </c>
      <c r="C21" s="14">
        <f ca="1">_xll.PsiSenParam(0.45,0.55,0.5)</f>
        <v>0.5</v>
      </c>
    </row>
    <row r="22" spans="2:20" x14ac:dyDescent="0.35">
      <c r="B22" s="4"/>
      <c r="C22" s="4"/>
    </row>
    <row r="23" spans="2:20" x14ac:dyDescent="0.35">
      <c r="B23" s="9" t="s">
        <v>17</v>
      </c>
      <c r="C23" s="4"/>
    </row>
    <row r="24" spans="2:20" x14ac:dyDescent="0.35">
      <c r="B24" s="4" t="s">
        <v>18</v>
      </c>
      <c r="C24" s="14">
        <f ca="1">_xll.PsiSenParam(0.297,0.363,0.33)</f>
        <v>0.33</v>
      </c>
    </row>
    <row r="25" spans="2:20" x14ac:dyDescent="0.35">
      <c r="B25" s="4" t="s">
        <v>19</v>
      </c>
      <c r="C25" s="14">
        <v>0.3</v>
      </c>
    </row>
    <row r="27" spans="2:20" ht="15" thickBot="1" x14ac:dyDescent="0.4"/>
    <row r="28" spans="2:20" ht="15" thickBot="1" x14ac:dyDescent="0.4">
      <c r="B28" s="49" t="s">
        <v>18</v>
      </c>
      <c r="C28" s="50"/>
      <c r="D28" s="50"/>
      <c r="E28" s="50"/>
      <c r="F28" s="50"/>
      <c r="G28" s="50"/>
      <c r="H28" s="50"/>
      <c r="I28" s="50"/>
      <c r="J28" s="50"/>
      <c r="K28" s="51"/>
      <c r="O28" s="49" t="s">
        <v>19</v>
      </c>
      <c r="P28" s="50"/>
      <c r="Q28" s="50"/>
      <c r="R28" s="50"/>
      <c r="S28" s="50"/>
      <c r="T28" s="51"/>
    </row>
    <row r="29" spans="2:20" x14ac:dyDescent="0.35">
      <c r="B29" s="1" t="s">
        <v>20</v>
      </c>
      <c r="C29" s="1" t="s">
        <v>21</v>
      </c>
      <c r="D29" s="1" t="s">
        <v>22</v>
      </c>
      <c r="E29" s="1" t="s">
        <v>23</v>
      </c>
      <c r="F29" s="2" t="s">
        <v>25</v>
      </c>
      <c r="G29" s="1" t="s">
        <v>24</v>
      </c>
      <c r="H29" s="1" t="s">
        <v>13</v>
      </c>
      <c r="I29" s="1" t="s">
        <v>26</v>
      </c>
      <c r="J29" s="1" t="s">
        <v>27</v>
      </c>
      <c r="K29" s="1" t="s">
        <v>28</v>
      </c>
      <c r="O29" s="1" t="s">
        <v>20</v>
      </c>
      <c r="P29" s="1" t="s">
        <v>30</v>
      </c>
      <c r="Q29" s="1" t="s">
        <v>13</v>
      </c>
      <c r="R29" s="1" t="s">
        <v>27</v>
      </c>
      <c r="S29" s="1" t="s">
        <v>28</v>
      </c>
      <c r="T29" s="8" t="s">
        <v>32</v>
      </c>
    </row>
    <row r="30" spans="2:20" x14ac:dyDescent="0.35">
      <c r="B30" s="4">
        <v>46</v>
      </c>
      <c r="C30" s="5">
        <f ca="1">_xll.PsiSenParam(85500,104500,95000)</f>
        <v>95000</v>
      </c>
      <c r="D30" s="5">
        <f>$C$10</f>
        <v>9500</v>
      </c>
      <c r="E30" s="4">
        <f ca="1">MIN($C$8,((((1+$C$7)*C30)*(1-$C$24))-H30)/(1-$C$24))</f>
        <v>4170.7914925373034</v>
      </c>
      <c r="F30" s="6">
        <f ca="1">(1+$C$7)*C30-E30</f>
        <v>111940.29850746269</v>
      </c>
      <c r="G30" s="6">
        <f ca="1">F30*$C$24</f>
        <v>36940.298507462692</v>
      </c>
      <c r="H30" s="6">
        <f ca="1">$C$20</f>
        <v>75000</v>
      </c>
      <c r="I30" s="6">
        <f ca="1">F30-H30-G30</f>
        <v>0</v>
      </c>
      <c r="J30" s="5">
        <f ca="1">$C$9</f>
        <v>137000</v>
      </c>
      <c r="K30" s="5">
        <f ca="1">(J30+D30+E30)*(1+$C$14)</f>
        <v>164231.16272686567</v>
      </c>
      <c r="O30" s="4">
        <f ca="1">_xll.PsiSenParam(59.4,72.6,66)</f>
        <v>66</v>
      </c>
      <c r="P30" s="4">
        <f ca="1">Q30/(1-$C$25)</f>
        <v>108479.83402619332</v>
      </c>
      <c r="Q30" s="4">
        <f ca="1">$C$21*INDEX(B30:C84,MATCH($C$5,B30:B84,0),2)</f>
        <v>75935.883818335322</v>
      </c>
      <c r="R30" s="4">
        <f ca="1">INDEX(B30:K84,MATCH($C$5,B30:B84,0),10)</f>
        <v>1916614.9619748415</v>
      </c>
      <c r="S30" s="4">
        <f ca="1">(1+$C$15)*(R30-P30)</f>
        <v>1898541.8843460807</v>
      </c>
      <c r="T30" s="4">
        <f ca="1">IF(S30&lt;0,1,0)</f>
        <v>0</v>
      </c>
    </row>
    <row r="31" spans="2:20" x14ac:dyDescent="0.35">
      <c r="B31" s="7">
        <f>B30+1</f>
        <v>47</v>
      </c>
      <c r="C31" s="6">
        <f ca="1">(1+$C$16)*C30</f>
        <v>97374.999999999985</v>
      </c>
      <c r="D31" s="5">
        <f ca="1">$C$12*C31</f>
        <v>9737.4999999999982</v>
      </c>
      <c r="E31" s="4">
        <f t="shared" ref="E31:E84" ca="1" si="0">MIN($C$8,((((1+$C$7)*C31)*(1-$C$24))-H31)/(1-$C$24))</f>
        <v>4834.7627723880369</v>
      </c>
      <c r="F31" s="6">
        <f t="shared" ref="F31:F84" ca="1" si="1">(1+$C$7)*C31-E31</f>
        <v>114179.10447761194</v>
      </c>
      <c r="G31" s="6">
        <f t="shared" ref="G31:G84" ca="1" si="2">F31*$C$24</f>
        <v>37679.104477611938</v>
      </c>
      <c r="H31" s="6">
        <f ca="1">(1+$C$19)*H30</f>
        <v>76500</v>
      </c>
      <c r="I31" s="6">
        <f t="shared" ref="I31:I84" ca="1" si="3">F31-H31-G31</f>
        <v>0</v>
      </c>
      <c r="J31" s="6">
        <f ca="1">K30</f>
        <v>164231.16272686567</v>
      </c>
      <c r="K31" s="5">
        <f t="shared" ref="K31:K84" ca="1" si="4">(J31+D31+E31)*(1+$C$14)</f>
        <v>194895.73379418656</v>
      </c>
      <c r="O31" s="4">
        <f ca="1">O30+1</f>
        <v>67</v>
      </c>
      <c r="P31" s="4">
        <f ca="1">Q31/(1-$C$25)</f>
        <v>110649.43070671719</v>
      </c>
      <c r="Q31" s="4">
        <f ca="1">Q30*(1+$C$19)</f>
        <v>77454.60149470203</v>
      </c>
      <c r="R31" s="4">
        <f ca="1">S30</f>
        <v>1898541.8843460807</v>
      </c>
      <c r="S31" s="4">
        <f t="shared" ref="S31:S64" ca="1" si="5">(1+$C$15)*(R31-P31)</f>
        <v>1877287.0763213316</v>
      </c>
      <c r="T31" s="4">
        <f t="shared" ref="T31:T64" ca="1" si="6">IF(S31&lt;0,1,0)</f>
        <v>0</v>
      </c>
    </row>
    <row r="32" spans="2:20" x14ac:dyDescent="0.35">
      <c r="B32" s="7">
        <f>B31+1</f>
        <v>48</v>
      </c>
      <c r="C32" s="6">
        <f t="shared" ref="C32:C84" ca="1" si="7">(1+$C$16)*C31</f>
        <v>99809.374999999971</v>
      </c>
      <c r="D32" s="5">
        <f t="shared" ref="D32:D84" ca="1" si="8">$C$12*C32</f>
        <v>9980.9374999999982</v>
      </c>
      <c r="E32" s="4">
        <f t="shared" ca="1" si="0"/>
        <v>5526.5273640857522</v>
      </c>
      <c r="F32" s="6">
        <f t="shared" ca="1" si="1"/>
        <v>116462.6865671642</v>
      </c>
      <c r="G32" s="6">
        <f t="shared" ca="1" si="2"/>
        <v>38432.686567164186</v>
      </c>
      <c r="H32" s="6">
        <f t="shared" ref="H32:H84" ca="1" si="9">(1+$C$19)*H31</f>
        <v>78030</v>
      </c>
      <c r="I32" s="6">
        <f t="shared" ca="1" si="3"/>
        <v>0</v>
      </c>
      <c r="J32" s="6">
        <f t="shared" ref="J32:J84" ca="1" si="10">K31</f>
        <v>194895.73379418656</v>
      </c>
      <c r="K32" s="5">
        <f t="shared" ca="1" si="4"/>
        <v>229339.48653751682</v>
      </c>
      <c r="O32" s="4">
        <f ca="1">O31+1</f>
        <v>68</v>
      </c>
      <c r="P32" s="4">
        <f t="shared" ref="P32:P64" ca="1" si="11">Q32/(1-$C$25)</f>
        <v>112862.41932085155</v>
      </c>
      <c r="Q32" s="4">
        <f t="shared" ref="Q32:Q64" ca="1" si="12">Q31*(1+$C$19)</f>
        <v>79003.693524596078</v>
      </c>
      <c r="R32" s="4">
        <f t="shared" ref="R32:R64" ca="1" si="13">S31</f>
        <v>1877287.0763213316</v>
      </c>
      <c r="S32" s="4">
        <f t="shared" ca="1" si="5"/>
        <v>1852645.889850504</v>
      </c>
      <c r="T32" s="4">
        <f t="shared" ca="1" si="6"/>
        <v>0</v>
      </c>
    </row>
    <row r="33" spans="2:20" x14ac:dyDescent="0.35">
      <c r="B33" s="7">
        <f t="shared" ref="B33:B96" si="14">B32+1</f>
        <v>49</v>
      </c>
      <c r="C33" s="6">
        <f t="shared" ca="1" si="7"/>
        <v>102304.60937499996</v>
      </c>
      <c r="D33" s="5">
        <f t="shared" ca="1" si="8"/>
        <v>10230.460937499996</v>
      </c>
      <c r="E33" s="4">
        <f t="shared" ca="1" si="0"/>
        <v>6247.0039810237104</v>
      </c>
      <c r="F33" s="6">
        <f t="shared" ca="1" si="1"/>
        <v>118791.94029850748</v>
      </c>
      <c r="G33" s="6">
        <f t="shared" ca="1" si="2"/>
        <v>39201.340298507472</v>
      </c>
      <c r="H33" s="6">
        <f t="shared" ca="1" si="9"/>
        <v>79590.600000000006</v>
      </c>
      <c r="I33" s="6">
        <f t="shared" ca="1" si="3"/>
        <v>0</v>
      </c>
      <c r="J33" s="6">
        <f t="shared" ca="1" si="10"/>
        <v>229339.48653751682</v>
      </c>
      <c r="K33" s="5">
        <f t="shared" ca="1" si="4"/>
        <v>267940.4770870842</v>
      </c>
      <c r="O33" s="4">
        <f t="shared" ref="O33:O64" ca="1" si="15">O32+1</f>
        <v>69</v>
      </c>
      <c r="P33" s="4">
        <f t="shared" ca="1" si="11"/>
        <v>115119.66770726857</v>
      </c>
      <c r="Q33" s="4">
        <f t="shared" ca="1" si="12"/>
        <v>80583.767395087998</v>
      </c>
      <c r="R33" s="4">
        <f t="shared" ca="1" si="13"/>
        <v>1852645.889850504</v>
      </c>
      <c r="S33" s="4">
        <f t="shared" ca="1" si="5"/>
        <v>1824402.5332503973</v>
      </c>
      <c r="T33" s="4">
        <f t="shared" ca="1" si="6"/>
        <v>0</v>
      </c>
    </row>
    <row r="34" spans="2:20" x14ac:dyDescent="0.35">
      <c r="B34" s="7">
        <f t="shared" si="14"/>
        <v>50</v>
      </c>
      <c r="C34" s="6">
        <f t="shared" ca="1" si="7"/>
        <v>104862.22460937494</v>
      </c>
      <c r="D34" s="5">
        <f t="shared" ca="1" si="8"/>
        <v>10486.222460937495</v>
      </c>
      <c r="E34" s="4">
        <f t="shared" ca="1" si="0"/>
        <v>6997.138782041804</v>
      </c>
      <c r="F34" s="6">
        <f t="shared" ca="1" si="1"/>
        <v>121167.77910447765</v>
      </c>
      <c r="G34" s="6">
        <f t="shared" ca="1" si="2"/>
        <v>39985.367104477627</v>
      </c>
      <c r="H34" s="6">
        <f t="shared" ca="1" si="9"/>
        <v>81182.412000000011</v>
      </c>
      <c r="I34" s="6">
        <f t="shared" ca="1" si="3"/>
        <v>0</v>
      </c>
      <c r="J34" s="6">
        <f t="shared" ca="1" si="10"/>
        <v>267940.4770870842</v>
      </c>
      <c r="K34" s="5">
        <f t="shared" ca="1" si="4"/>
        <v>311111.98377976922</v>
      </c>
      <c r="O34" s="4">
        <f t="shared" ca="1" si="15"/>
        <v>70</v>
      </c>
      <c r="P34" s="4">
        <f t="shared" ca="1" si="11"/>
        <v>117422.06106141396</v>
      </c>
      <c r="Q34" s="4">
        <f t="shared" ca="1" si="12"/>
        <v>82195.442742989762</v>
      </c>
      <c r="R34" s="4">
        <f t="shared" ca="1" si="13"/>
        <v>1824402.5332503973</v>
      </c>
      <c r="S34" s="4">
        <f t="shared" ca="1" si="5"/>
        <v>1792329.4957984325</v>
      </c>
      <c r="T34" s="4">
        <f t="shared" ca="1" si="6"/>
        <v>0</v>
      </c>
    </row>
    <row r="35" spans="2:20" x14ac:dyDescent="0.35">
      <c r="B35" s="7">
        <f t="shared" si="14"/>
        <v>51</v>
      </c>
      <c r="C35" s="6">
        <f t="shared" ca="1" si="7"/>
        <v>107483.78022460931</v>
      </c>
      <c r="D35" s="5">
        <f t="shared" ca="1" si="8"/>
        <v>10748.378022460931</v>
      </c>
      <c r="E35" s="4">
        <f t="shared" ca="1" si="0"/>
        <v>7777.9061471152481</v>
      </c>
      <c r="F35" s="6">
        <f t="shared" ca="1" si="1"/>
        <v>123591.13468656718</v>
      </c>
      <c r="G35" s="6">
        <f t="shared" ca="1" si="2"/>
        <v>40785.074446567174</v>
      </c>
      <c r="H35" s="6">
        <f t="shared" ca="1" si="9"/>
        <v>82806.060240000006</v>
      </c>
      <c r="I35" s="6">
        <f t="shared" ca="1" si="3"/>
        <v>0</v>
      </c>
      <c r="J35" s="6">
        <f t="shared" ca="1" si="10"/>
        <v>311111.98377976922</v>
      </c>
      <c r="K35" s="5">
        <f t="shared" ca="1" si="4"/>
        <v>359305.71206478646</v>
      </c>
      <c r="O35" s="4">
        <f t="shared" ca="1" si="15"/>
        <v>71</v>
      </c>
      <c r="P35" s="4">
        <f t="shared" ca="1" si="11"/>
        <v>119770.50228264224</v>
      </c>
      <c r="Q35" s="4">
        <f t="shared" ca="1" si="12"/>
        <v>83839.351597849556</v>
      </c>
      <c r="R35" s="4">
        <f t="shared" ca="1" si="13"/>
        <v>1792329.4957984325</v>
      </c>
      <c r="S35" s="4">
        <f t="shared" ca="1" si="5"/>
        <v>1756186.9431915798</v>
      </c>
      <c r="T35" s="4">
        <f t="shared" ca="1" si="6"/>
        <v>0</v>
      </c>
    </row>
    <row r="36" spans="2:20" x14ac:dyDescent="0.35">
      <c r="B36" s="7">
        <f t="shared" si="14"/>
        <v>52</v>
      </c>
      <c r="C36" s="6">
        <f t="shared" ca="1" si="7"/>
        <v>110170.87473022453</v>
      </c>
      <c r="D36" s="5">
        <f t="shared" ca="1" si="8"/>
        <v>11017.087473022453</v>
      </c>
      <c r="E36" s="4">
        <f t="shared" ca="1" si="0"/>
        <v>8590.3094742259273</v>
      </c>
      <c r="F36" s="6">
        <f t="shared" ca="1" si="1"/>
        <v>126062.95738029854</v>
      </c>
      <c r="G36" s="6">
        <f t="shared" ca="1" si="2"/>
        <v>41600.775935498517</v>
      </c>
      <c r="H36" s="6">
        <f t="shared" ca="1" si="9"/>
        <v>84462.181444800008</v>
      </c>
      <c r="I36" s="6">
        <f t="shared" ca="1" si="3"/>
        <v>0</v>
      </c>
      <c r="J36" s="6">
        <f t="shared" ca="1" si="10"/>
        <v>359305.71206478646</v>
      </c>
      <c r="K36" s="5">
        <f t="shared" ca="1" si="4"/>
        <v>413015.28882311803</v>
      </c>
      <c r="O36" s="4">
        <f t="shared" ca="1" si="15"/>
        <v>72</v>
      </c>
      <c r="P36" s="4">
        <f t="shared" ca="1" si="11"/>
        <v>122165.91232829507</v>
      </c>
      <c r="Q36" s="4">
        <f t="shared" ca="1" si="12"/>
        <v>85516.138629806548</v>
      </c>
      <c r="R36" s="4">
        <f t="shared" ca="1" si="13"/>
        <v>1756186.9431915798</v>
      </c>
      <c r="S36" s="4">
        <f t="shared" ca="1" si="5"/>
        <v>1715722.0824064489</v>
      </c>
      <c r="T36" s="4">
        <f t="shared" ca="1" si="6"/>
        <v>0</v>
      </c>
    </row>
    <row r="37" spans="2:20" x14ac:dyDescent="0.35">
      <c r="B37" s="7">
        <f t="shared" si="14"/>
        <v>53</v>
      </c>
      <c r="C37" s="6">
        <f t="shared" ca="1" si="7"/>
        <v>112925.14659848013</v>
      </c>
      <c r="D37" s="5">
        <f t="shared" ca="1" si="8"/>
        <v>11292.514659848013</v>
      </c>
      <c r="E37" s="4">
        <f t="shared" ca="1" si="0"/>
        <v>9435.3819979830841</v>
      </c>
      <c r="F37" s="6">
        <f t="shared" ca="1" si="1"/>
        <v>128584.2165279045</v>
      </c>
      <c r="G37" s="6">
        <f t="shared" ca="1" si="2"/>
        <v>42432.791454208484</v>
      </c>
      <c r="H37" s="6">
        <f t="shared" ca="1" si="9"/>
        <v>86151.425073696009</v>
      </c>
      <c r="I37" s="6">
        <f t="shared" ca="1" si="3"/>
        <v>0</v>
      </c>
      <c r="J37" s="6">
        <f t="shared" ca="1" si="10"/>
        <v>413015.28882311803</v>
      </c>
      <c r="K37" s="5">
        <f t="shared" ca="1" si="4"/>
        <v>472780.07217423455</v>
      </c>
      <c r="O37" s="4">
        <f t="shared" ca="1" si="15"/>
        <v>73</v>
      </c>
      <c r="P37" s="4">
        <f t="shared" ca="1" si="11"/>
        <v>124609.23057486098</v>
      </c>
      <c r="Q37" s="4">
        <f t="shared" ca="1" si="12"/>
        <v>87226.461402402681</v>
      </c>
      <c r="R37" s="4">
        <f t="shared" ca="1" si="13"/>
        <v>1715722.0824064489</v>
      </c>
      <c r="S37" s="4">
        <f t="shared" ca="1" si="5"/>
        <v>1670668.4944231675</v>
      </c>
      <c r="T37" s="4">
        <f t="shared" ca="1" si="6"/>
        <v>0</v>
      </c>
    </row>
    <row r="38" spans="2:20" x14ac:dyDescent="0.35">
      <c r="B38" s="7">
        <f t="shared" si="14"/>
        <v>54</v>
      </c>
      <c r="C38" s="6">
        <f t="shared" ca="1" si="7"/>
        <v>115748.27526344212</v>
      </c>
      <c r="D38" s="5">
        <f t="shared" ca="1" si="8"/>
        <v>11574.827526344212</v>
      </c>
      <c r="E38" s="4">
        <f t="shared" ca="1" si="0"/>
        <v>10314.187630572151</v>
      </c>
      <c r="F38" s="6">
        <f t="shared" ca="1" si="1"/>
        <v>131155.90085846258</v>
      </c>
      <c r="G38" s="6">
        <f t="shared" ca="1" si="2"/>
        <v>43281.447283292655</v>
      </c>
      <c r="H38" s="6">
        <f t="shared" ca="1" si="9"/>
        <v>87874.45357516993</v>
      </c>
      <c r="I38" s="6">
        <f t="shared" ca="1" si="3"/>
        <v>0</v>
      </c>
      <c r="J38" s="6">
        <f t="shared" ca="1" si="10"/>
        <v>472780.07217423455</v>
      </c>
      <c r="K38" s="5">
        <f t="shared" ca="1" si="4"/>
        <v>539189.30519095447</v>
      </c>
      <c r="O38" s="4">
        <f t="shared" ca="1" si="15"/>
        <v>74</v>
      </c>
      <c r="P38" s="4">
        <f t="shared" ca="1" si="11"/>
        <v>127101.41518635819</v>
      </c>
      <c r="Q38" s="4">
        <f t="shared" ca="1" si="12"/>
        <v>88970.990630450731</v>
      </c>
      <c r="R38" s="4">
        <f t="shared" ca="1" si="13"/>
        <v>1670668.4944231675</v>
      </c>
      <c r="S38" s="4">
        <f t="shared" ca="1" si="5"/>
        <v>1620745.4331986499</v>
      </c>
      <c r="T38" s="4">
        <f t="shared" ca="1" si="6"/>
        <v>0</v>
      </c>
    </row>
    <row r="39" spans="2:20" x14ac:dyDescent="0.35">
      <c r="B39" s="7">
        <f t="shared" si="14"/>
        <v>55</v>
      </c>
      <c r="C39" s="6">
        <f t="shared" ca="1" si="7"/>
        <v>118641.98214502816</v>
      </c>
      <c r="D39" s="5">
        <f t="shared" ca="1" si="8"/>
        <v>11864.198214502816</v>
      </c>
      <c r="E39" s="4">
        <f t="shared" ca="1" si="0"/>
        <v>11227.821825628749</v>
      </c>
      <c r="F39" s="6">
        <f t="shared" ca="1" si="1"/>
        <v>133779.01887563185</v>
      </c>
      <c r="G39" s="6">
        <f t="shared" ca="1" si="2"/>
        <v>44147.076228958511</v>
      </c>
      <c r="H39" s="6">
        <f t="shared" ca="1" si="9"/>
        <v>89631.942646673328</v>
      </c>
      <c r="I39" s="6">
        <f t="shared" ca="1" si="3"/>
        <v>0</v>
      </c>
      <c r="J39" s="6">
        <f t="shared" ca="1" si="10"/>
        <v>539189.30519095447</v>
      </c>
      <c r="K39" s="5">
        <f t="shared" ca="1" si="4"/>
        <v>612886.64450188377</v>
      </c>
      <c r="O39" s="4">
        <f t="shared" ca="1" si="15"/>
        <v>75</v>
      </c>
      <c r="P39" s="4">
        <f t="shared" ca="1" si="11"/>
        <v>129643.44349008537</v>
      </c>
      <c r="Q39" s="4">
        <f t="shared" ca="1" si="12"/>
        <v>90750.410443059751</v>
      </c>
      <c r="R39" s="4">
        <f t="shared" ca="1" si="13"/>
        <v>1620745.4331986499</v>
      </c>
      <c r="S39" s="4">
        <f t="shared" ca="1" si="5"/>
        <v>1565657.0891939928</v>
      </c>
      <c r="T39" s="4">
        <f t="shared" ca="1" si="6"/>
        <v>0</v>
      </c>
    </row>
    <row r="40" spans="2:20" x14ac:dyDescent="0.35">
      <c r="B40" s="7">
        <f t="shared" si="14"/>
        <v>56</v>
      </c>
      <c r="C40" s="6">
        <f t="shared" ca="1" si="7"/>
        <v>121608.03169865385</v>
      </c>
      <c r="D40" s="5">
        <f t="shared" ca="1" si="8"/>
        <v>12160.803169865387</v>
      </c>
      <c r="E40" s="4">
        <f t="shared" ca="1" si="0"/>
        <v>12177.41246564764</v>
      </c>
      <c r="F40" s="6">
        <f t="shared" ca="1" si="1"/>
        <v>136454.59925314446</v>
      </c>
      <c r="G40" s="6">
        <f t="shared" ca="1" si="2"/>
        <v>45030.017753537679</v>
      </c>
      <c r="H40" s="6">
        <f t="shared" ca="1" si="9"/>
        <v>91424.581499606793</v>
      </c>
      <c r="I40" s="6">
        <f t="shared" ca="1" si="3"/>
        <v>0</v>
      </c>
      <c r="J40" s="6">
        <f t="shared" ca="1" si="10"/>
        <v>612886.64450188377</v>
      </c>
      <c r="K40" s="5">
        <f t="shared" ca="1" si="4"/>
        <v>694575.09754976258</v>
      </c>
      <c r="O40" s="4">
        <f t="shared" ca="1" si="15"/>
        <v>76</v>
      </c>
      <c r="P40" s="4">
        <f t="shared" ca="1" si="11"/>
        <v>132236.31235988709</v>
      </c>
      <c r="Q40" s="4">
        <f t="shared" ca="1" si="12"/>
        <v>92565.418651920947</v>
      </c>
      <c r="R40" s="4">
        <f t="shared" ca="1" si="13"/>
        <v>1565657.0891939928</v>
      </c>
      <c r="S40" s="4">
        <f t="shared" ca="1" si="5"/>
        <v>1505091.8156758109</v>
      </c>
      <c r="T40" s="4">
        <f t="shared" ca="1" si="6"/>
        <v>0</v>
      </c>
    </row>
    <row r="41" spans="2:20" x14ac:dyDescent="0.35">
      <c r="B41" s="7">
        <f t="shared" si="14"/>
        <v>57</v>
      </c>
      <c r="C41" s="6">
        <f t="shared" ca="1" si="7"/>
        <v>124648.23249112019</v>
      </c>
      <c r="D41" s="5">
        <f t="shared" ca="1" si="8"/>
        <v>12464.82324911202</v>
      </c>
      <c r="E41" s="4">
        <f t="shared" ca="1" si="0"/>
        <v>13164.120773554507</v>
      </c>
      <c r="F41" s="6">
        <f t="shared" ca="1" si="1"/>
        <v>139183.69123820736</v>
      </c>
      <c r="G41" s="6">
        <f t="shared" ca="1" si="2"/>
        <v>45930.618108608433</v>
      </c>
      <c r="H41" s="6">
        <f t="shared" ca="1" si="9"/>
        <v>93253.073129598924</v>
      </c>
      <c r="I41" s="6">
        <f t="shared" ca="1" si="3"/>
        <v>0</v>
      </c>
      <c r="J41" s="6">
        <f t="shared" ca="1" si="10"/>
        <v>694575.09754976258</v>
      </c>
      <c r="K41" s="5">
        <f t="shared" ca="1" si="4"/>
        <v>785022.40531394782</v>
      </c>
      <c r="O41" s="4">
        <f t="shared" ca="1" si="15"/>
        <v>77</v>
      </c>
      <c r="P41" s="4">
        <f t="shared" ca="1" si="11"/>
        <v>134881.03860708483</v>
      </c>
      <c r="Q41" s="4">
        <f t="shared" ca="1" si="12"/>
        <v>94416.727024959371</v>
      </c>
      <c r="R41" s="4">
        <f t="shared" ca="1" si="13"/>
        <v>1505091.8156758109</v>
      </c>
      <c r="S41" s="4">
        <f t="shared" ca="1" si="5"/>
        <v>1438721.3159221625</v>
      </c>
      <c r="T41" s="4">
        <f t="shared" ca="1" si="6"/>
        <v>0</v>
      </c>
    </row>
    <row r="42" spans="2:20" x14ac:dyDescent="0.35">
      <c r="B42" s="7">
        <f t="shared" si="14"/>
        <v>58</v>
      </c>
      <c r="C42" s="6">
        <f t="shared" ca="1" si="7"/>
        <v>127764.43830339819</v>
      </c>
      <c r="D42" s="5">
        <f t="shared" ca="1" si="8"/>
        <v>12776.44383033982</v>
      </c>
      <c r="E42" s="4">
        <f t="shared" ca="1" si="0"/>
        <v>14189.142249084411</v>
      </c>
      <c r="F42" s="6">
        <f t="shared" ca="1" si="1"/>
        <v>141967.36506297154</v>
      </c>
      <c r="G42" s="6">
        <f t="shared" ca="1" si="2"/>
        <v>46849.230470780611</v>
      </c>
      <c r="H42" s="6">
        <f t="shared" ca="1" si="9"/>
        <v>95118.134592190909</v>
      </c>
      <c r="I42" s="6">
        <f t="shared" ca="1" si="3"/>
        <v>0</v>
      </c>
      <c r="J42" s="6">
        <f t="shared" ca="1" si="10"/>
        <v>785022.40531394782</v>
      </c>
      <c r="K42" s="5">
        <f t="shared" ca="1" si="4"/>
        <v>885066.91061877564</v>
      </c>
      <c r="O42" s="4">
        <f t="shared" ca="1" si="15"/>
        <v>78</v>
      </c>
      <c r="P42" s="4">
        <f t="shared" ca="1" si="11"/>
        <v>137578.6593792265</v>
      </c>
      <c r="Q42" s="4">
        <f t="shared" ca="1" si="12"/>
        <v>96305.061565458556</v>
      </c>
      <c r="R42" s="4">
        <f t="shared" ca="1" si="13"/>
        <v>1438721.3159221625</v>
      </c>
      <c r="S42" s="4">
        <f t="shared" ca="1" si="5"/>
        <v>1366199.7893700828</v>
      </c>
      <c r="T42" s="4">
        <f t="shared" ca="1" si="6"/>
        <v>0</v>
      </c>
    </row>
    <row r="43" spans="2:20" x14ac:dyDescent="0.35">
      <c r="B43" s="7">
        <f t="shared" si="14"/>
        <v>59</v>
      </c>
      <c r="C43" s="6">
        <f t="shared" ca="1" si="7"/>
        <v>130958.54926098313</v>
      </c>
      <c r="D43" s="5">
        <f t="shared" ca="1" si="8"/>
        <v>13095.854926098313</v>
      </c>
      <c r="E43" s="4">
        <f t="shared" ca="1" si="0"/>
        <v>15253.707630626352</v>
      </c>
      <c r="F43" s="6">
        <f t="shared" ca="1" si="1"/>
        <v>144806.71236423095</v>
      </c>
      <c r="G43" s="6">
        <f t="shared" ca="1" si="2"/>
        <v>47786.215080196213</v>
      </c>
      <c r="H43" s="6">
        <f t="shared" ca="1" si="9"/>
        <v>97020.497284034733</v>
      </c>
      <c r="I43" s="6">
        <f t="shared" ca="1" si="3"/>
        <v>0</v>
      </c>
      <c r="J43" s="6">
        <f t="shared" ca="1" si="10"/>
        <v>885066.91061877564</v>
      </c>
      <c r="K43" s="5">
        <f t="shared" ca="1" si="4"/>
        <v>995623.95576129539</v>
      </c>
      <c r="O43" s="4">
        <f t="shared" ca="1" si="15"/>
        <v>79</v>
      </c>
      <c r="P43" s="4">
        <f t="shared" ca="1" si="11"/>
        <v>140330.23256681106</v>
      </c>
      <c r="Q43" s="4">
        <f t="shared" ca="1" si="12"/>
        <v>98231.162796767734</v>
      </c>
      <c r="R43" s="4">
        <f t="shared" ca="1" si="13"/>
        <v>1366199.7893700828</v>
      </c>
      <c r="S43" s="4">
        <f t="shared" ca="1" si="5"/>
        <v>1287163.0346434354</v>
      </c>
      <c r="T43" s="4">
        <f t="shared" ca="1" si="6"/>
        <v>0</v>
      </c>
    </row>
    <row r="44" spans="2:20" x14ac:dyDescent="0.35">
      <c r="B44" s="7">
        <f t="shared" si="14"/>
        <v>60</v>
      </c>
      <c r="C44" s="6">
        <f t="shared" ca="1" si="7"/>
        <v>134232.51299250769</v>
      </c>
      <c r="D44" s="5">
        <f t="shared" ca="1" si="8"/>
        <v>13423.251299250769</v>
      </c>
      <c r="E44" s="4">
        <f t="shared" ca="1" si="0"/>
        <v>15900</v>
      </c>
      <c r="F44" s="6">
        <f t="shared" ca="1" si="1"/>
        <v>148161.93049472873</v>
      </c>
      <c r="G44" s="6">
        <f t="shared" ca="1" si="2"/>
        <v>48893.437063260484</v>
      </c>
      <c r="H44" s="6">
        <f t="shared" ca="1" si="9"/>
        <v>98960.907229715434</v>
      </c>
      <c r="I44" s="6">
        <f t="shared" ca="1" si="3"/>
        <v>307.58620175281249</v>
      </c>
      <c r="J44" s="6">
        <f t="shared" ca="1" si="10"/>
        <v>995623.95576129539</v>
      </c>
      <c r="K44" s="5">
        <f t="shared" ca="1" si="4"/>
        <v>1117192.4556959954</v>
      </c>
      <c r="O44" s="4">
        <f t="shared" ca="1" si="15"/>
        <v>80</v>
      </c>
      <c r="P44" s="4">
        <f t="shared" ca="1" si="11"/>
        <v>143136.83721814727</v>
      </c>
      <c r="Q44" s="4">
        <f t="shared" ca="1" si="12"/>
        <v>100195.78605270309</v>
      </c>
      <c r="R44" s="4">
        <f t="shared" ca="1" si="13"/>
        <v>1287163.0346434354</v>
      </c>
      <c r="S44" s="4">
        <f t="shared" ca="1" si="5"/>
        <v>1201227.5072965526</v>
      </c>
      <c r="T44" s="4">
        <f t="shared" ca="1" si="6"/>
        <v>0</v>
      </c>
    </row>
    <row r="45" spans="2:20" x14ac:dyDescent="0.35">
      <c r="B45" s="7">
        <f t="shared" si="14"/>
        <v>61</v>
      </c>
      <c r="C45" s="6">
        <f t="shared" ca="1" si="7"/>
        <v>137588.32581732038</v>
      </c>
      <c r="D45" s="5">
        <f t="shared" ca="1" si="8"/>
        <v>13758.832581732038</v>
      </c>
      <c r="E45" s="4">
        <f t="shared" ca="1" si="0"/>
        <v>15900</v>
      </c>
      <c r="F45" s="6">
        <f t="shared" ca="1" si="1"/>
        <v>152263.47875709695</v>
      </c>
      <c r="G45" s="6">
        <f t="shared" ca="1" si="2"/>
        <v>50246.947989841996</v>
      </c>
      <c r="H45" s="6">
        <f t="shared" ca="1" si="9"/>
        <v>100940.12537430975</v>
      </c>
      <c r="I45" s="6">
        <f t="shared" ca="1" si="3"/>
        <v>1076.4053929452057</v>
      </c>
      <c r="J45" s="6">
        <f t="shared" ca="1" si="10"/>
        <v>1117192.4556959954</v>
      </c>
      <c r="K45" s="5">
        <f t="shared" ca="1" si="4"/>
        <v>1250067.9042227229</v>
      </c>
      <c r="O45" s="4">
        <f t="shared" ca="1" si="15"/>
        <v>81</v>
      </c>
      <c r="P45" s="4">
        <f t="shared" ca="1" si="11"/>
        <v>145999.57396251021</v>
      </c>
      <c r="Q45" s="4">
        <f t="shared" ca="1" si="12"/>
        <v>102199.70177375714</v>
      </c>
      <c r="R45" s="4">
        <f t="shared" ca="1" si="13"/>
        <v>1201227.5072965526</v>
      </c>
      <c r="S45" s="4">
        <f t="shared" ca="1" si="5"/>
        <v>1107989.3300007444</v>
      </c>
      <c r="T45" s="4">
        <f t="shared" ca="1" si="6"/>
        <v>0</v>
      </c>
    </row>
    <row r="46" spans="2:20" x14ac:dyDescent="0.35">
      <c r="B46" s="7">
        <f t="shared" si="14"/>
        <v>62</v>
      </c>
      <c r="C46" s="6">
        <f t="shared" ca="1" si="7"/>
        <v>141028.03396275337</v>
      </c>
      <c r="D46" s="5">
        <f t="shared" ca="1" si="8"/>
        <v>14102.803396275338</v>
      </c>
      <c r="E46" s="4">
        <f t="shared" ca="1" si="0"/>
        <v>15900</v>
      </c>
      <c r="F46" s="6">
        <f t="shared" ca="1" si="1"/>
        <v>156467.56572602433</v>
      </c>
      <c r="G46" s="6">
        <f t="shared" ca="1" si="2"/>
        <v>51634.296689588031</v>
      </c>
      <c r="H46" s="6">
        <f t="shared" ca="1" si="9"/>
        <v>102958.92788179594</v>
      </c>
      <c r="I46" s="6">
        <f t="shared" ca="1" si="3"/>
        <v>1874.3411546403586</v>
      </c>
      <c r="J46" s="6">
        <f t="shared" ca="1" si="10"/>
        <v>1250067.9042227229</v>
      </c>
      <c r="K46" s="5">
        <f t="shared" ca="1" si="4"/>
        <v>1395277.071304708</v>
      </c>
      <c r="O46" s="4">
        <f t="shared" ca="1" si="15"/>
        <v>82</v>
      </c>
      <c r="P46" s="4">
        <f t="shared" ca="1" si="11"/>
        <v>148919.56544176041</v>
      </c>
      <c r="Q46" s="4">
        <f t="shared" ca="1" si="12"/>
        <v>104243.69580923229</v>
      </c>
      <c r="R46" s="4">
        <f t="shared" ca="1" si="13"/>
        <v>1107989.3300007444</v>
      </c>
      <c r="S46" s="4">
        <f t="shared" ca="1" si="5"/>
        <v>1007023.2527869332</v>
      </c>
      <c r="T46" s="4">
        <f t="shared" ca="1" si="6"/>
        <v>0</v>
      </c>
    </row>
    <row r="47" spans="2:20" x14ac:dyDescent="0.35">
      <c r="B47" s="7">
        <f t="shared" si="14"/>
        <v>63</v>
      </c>
      <c r="C47" s="6">
        <f t="shared" ca="1" si="7"/>
        <v>144553.73481182219</v>
      </c>
      <c r="D47" s="5">
        <f t="shared" ca="1" si="8"/>
        <v>14455.37348118222</v>
      </c>
      <c r="E47" s="4">
        <f t="shared" ca="1" si="0"/>
        <v>15900</v>
      </c>
      <c r="F47" s="6">
        <f t="shared" ca="1" si="1"/>
        <v>160776.75486917491</v>
      </c>
      <c r="G47" s="6">
        <f t="shared" ca="1" si="2"/>
        <v>53056.329106827725</v>
      </c>
      <c r="H47" s="6">
        <f t="shared" ca="1" si="9"/>
        <v>105018.10643943187</v>
      </c>
      <c r="I47" s="6">
        <f t="shared" ca="1" si="3"/>
        <v>2702.3193229153185</v>
      </c>
      <c r="J47" s="6">
        <f t="shared" ca="1" si="10"/>
        <v>1395277.071304708</v>
      </c>
      <c r="K47" s="5">
        <f t="shared" ca="1" si="4"/>
        <v>1553939.3648166205</v>
      </c>
      <c r="O47" s="4">
        <f t="shared" ca="1" si="15"/>
        <v>83</v>
      </c>
      <c r="P47" s="4">
        <f t="shared" ca="1" si="11"/>
        <v>151897.95675059562</v>
      </c>
      <c r="Q47" s="4">
        <f t="shared" ca="1" si="12"/>
        <v>106328.56972541694</v>
      </c>
      <c r="R47" s="4">
        <f t="shared" ca="1" si="13"/>
        <v>1007023.2527869332</v>
      </c>
      <c r="S47" s="4">
        <f t="shared" ca="1" si="5"/>
        <v>897881.56083815452</v>
      </c>
      <c r="T47" s="4">
        <f t="shared" ca="1" si="6"/>
        <v>0</v>
      </c>
    </row>
    <row r="48" spans="2:20" x14ac:dyDescent="0.35">
      <c r="B48" s="7">
        <f t="shared" si="14"/>
        <v>64</v>
      </c>
      <c r="C48" s="6">
        <f t="shared" ca="1" si="7"/>
        <v>148167.57818211772</v>
      </c>
      <c r="D48" s="5">
        <f t="shared" ca="1" si="8"/>
        <v>14816.757818211772</v>
      </c>
      <c r="E48" s="4">
        <f t="shared" ca="1" si="0"/>
        <v>15900</v>
      </c>
      <c r="F48" s="6">
        <f t="shared" ca="1" si="1"/>
        <v>165193.67374090428</v>
      </c>
      <c r="G48" s="6">
        <f t="shared" ca="1" si="2"/>
        <v>54513.912334498418</v>
      </c>
      <c r="H48" s="6">
        <f t="shared" ca="1" si="9"/>
        <v>107118.4685682205</v>
      </c>
      <c r="I48" s="6">
        <f t="shared" ca="1" si="3"/>
        <v>3561.2928381853635</v>
      </c>
      <c r="J48" s="6">
        <f t="shared" ca="1" si="10"/>
        <v>1553939.3648166205</v>
      </c>
      <c r="K48" s="5">
        <f t="shared" ca="1" si="4"/>
        <v>1727275.1736719673</v>
      </c>
      <c r="O48" s="4">
        <f t="shared" ca="1" si="15"/>
        <v>84</v>
      </c>
      <c r="P48" s="4">
        <f t="shared" ca="1" si="11"/>
        <v>154935.91588560754</v>
      </c>
      <c r="Q48" s="4">
        <f t="shared" ca="1" si="12"/>
        <v>108455.14111992528</v>
      </c>
      <c r="R48" s="4">
        <f t="shared" ca="1" si="13"/>
        <v>897881.56083815452</v>
      </c>
      <c r="S48" s="4">
        <f t="shared" ca="1" si="5"/>
        <v>780092.92720017442</v>
      </c>
      <c r="T48" s="4">
        <f t="shared" ca="1" si="6"/>
        <v>0</v>
      </c>
    </row>
    <row r="49" spans="2:20" x14ac:dyDescent="0.35">
      <c r="B49" s="7">
        <f t="shared" si="14"/>
        <v>65</v>
      </c>
      <c r="C49" s="6">
        <f t="shared" ca="1" si="7"/>
        <v>151871.76763667064</v>
      </c>
      <c r="D49" s="5">
        <f t="shared" ca="1" si="8"/>
        <v>15187.176763667065</v>
      </c>
      <c r="E49" s="4">
        <f t="shared" ca="1" si="0"/>
        <v>15900</v>
      </c>
      <c r="F49" s="6">
        <f t="shared" ca="1" si="1"/>
        <v>169721.01558442684</v>
      </c>
      <c r="G49" s="6">
        <f t="shared" ca="1" si="2"/>
        <v>56007.935142860864</v>
      </c>
      <c r="H49" s="6">
        <f t="shared" ca="1" si="9"/>
        <v>109260.83793958492</v>
      </c>
      <c r="I49" s="6">
        <f t="shared" ca="1" si="3"/>
        <v>4452.2425019810617</v>
      </c>
      <c r="J49" s="6">
        <f t="shared" ca="1" si="10"/>
        <v>1727275.1736719673</v>
      </c>
      <c r="K49" s="5">
        <f t="shared" ca="1" si="4"/>
        <v>1916614.9619748415</v>
      </c>
      <c r="O49" s="4">
        <f t="shared" ca="1" si="15"/>
        <v>85</v>
      </c>
      <c r="P49" s="4">
        <f t="shared" ca="1" si="11"/>
        <v>158034.6342033197</v>
      </c>
      <c r="Q49" s="4">
        <f t="shared" ca="1" si="12"/>
        <v>110624.24394232378</v>
      </c>
      <c r="R49" s="4">
        <f t="shared" ca="1" si="13"/>
        <v>780092.92720017442</v>
      </c>
      <c r="S49" s="4">
        <f t="shared" ca="1" si="5"/>
        <v>653161.20764669753</v>
      </c>
      <c r="T49" s="4">
        <f t="shared" ca="1" si="6"/>
        <v>0</v>
      </c>
    </row>
    <row r="50" spans="2:20" x14ac:dyDescent="0.35">
      <c r="B50" s="7">
        <f t="shared" si="14"/>
        <v>66</v>
      </c>
      <c r="C50" s="6">
        <f t="shared" ca="1" si="7"/>
        <v>155668.5618275874</v>
      </c>
      <c r="D50" s="5">
        <f t="shared" ca="1" si="8"/>
        <v>15566.85618275874</v>
      </c>
      <c r="E50" s="4">
        <f t="shared" ca="1" si="0"/>
        <v>15900</v>
      </c>
      <c r="F50" s="6">
        <f t="shared" ca="1" si="1"/>
        <v>174361.54097403752</v>
      </c>
      <c r="G50" s="6">
        <f t="shared" ca="1" si="2"/>
        <v>57539.30852143238</v>
      </c>
      <c r="H50" s="6">
        <f t="shared" ca="1" si="9"/>
        <v>111446.05469837663</v>
      </c>
      <c r="I50" s="6">
        <f t="shared" ca="1" si="3"/>
        <v>5376.1777542285126</v>
      </c>
      <c r="J50" s="6">
        <f t="shared" ca="1" si="10"/>
        <v>1916614.9619748415</v>
      </c>
      <c r="K50" s="5">
        <f t="shared" ca="1" si="4"/>
        <v>2123409.1817917842</v>
      </c>
      <c r="O50" s="4">
        <f t="shared" ca="1" si="15"/>
        <v>86</v>
      </c>
      <c r="P50" s="4">
        <f t="shared" ca="1" si="11"/>
        <v>161195.32688738609</v>
      </c>
      <c r="Q50" s="4">
        <f t="shared" ca="1" si="12"/>
        <v>112836.72882117025</v>
      </c>
      <c r="R50" s="4">
        <f t="shared" ca="1" si="13"/>
        <v>653161.20764669753</v>
      </c>
      <c r="S50" s="4">
        <f t="shared" ca="1" si="5"/>
        <v>516564.17479727702</v>
      </c>
      <c r="T50" s="4">
        <f t="shared" ca="1" si="6"/>
        <v>0</v>
      </c>
    </row>
    <row r="51" spans="2:20" x14ac:dyDescent="0.35">
      <c r="B51" s="7">
        <f t="shared" si="14"/>
        <v>67</v>
      </c>
      <c r="C51" s="6">
        <f t="shared" ca="1" si="7"/>
        <v>159560.27587327707</v>
      </c>
      <c r="D51" s="5">
        <f t="shared" ca="1" si="8"/>
        <v>15956.027587327708</v>
      </c>
      <c r="E51" s="4">
        <f t="shared" ca="1" si="0"/>
        <v>15900</v>
      </c>
      <c r="F51" s="6">
        <f t="shared" ca="1" si="1"/>
        <v>179118.07949838843</v>
      </c>
      <c r="G51" s="6">
        <f t="shared" ca="1" si="2"/>
        <v>59108.966234468186</v>
      </c>
      <c r="H51" s="6">
        <f t="shared" ca="1" si="9"/>
        <v>113674.97579234416</v>
      </c>
      <c r="I51" s="6">
        <f t="shared" ca="1" si="3"/>
        <v>6334.1374715760758</v>
      </c>
      <c r="J51" s="6">
        <f t="shared" ca="1" si="10"/>
        <v>2123409.1817917842</v>
      </c>
      <c r="K51" s="5">
        <f t="shared" ca="1" si="4"/>
        <v>2349239.0782232322</v>
      </c>
      <c r="O51" s="4">
        <f t="shared" ca="1" si="15"/>
        <v>87</v>
      </c>
      <c r="P51" s="4">
        <f t="shared" ca="1" si="11"/>
        <v>164419.2334251338</v>
      </c>
      <c r="Q51" s="4">
        <f t="shared" ca="1" si="12"/>
        <v>115093.46339759366</v>
      </c>
      <c r="R51" s="4">
        <f t="shared" ca="1" si="13"/>
        <v>516564.17479727702</v>
      </c>
      <c r="S51" s="4">
        <f t="shared" ca="1" si="5"/>
        <v>369752.18844075041</v>
      </c>
      <c r="T51" s="4">
        <f t="shared" ca="1" si="6"/>
        <v>0</v>
      </c>
    </row>
    <row r="52" spans="2:20" x14ac:dyDescent="0.35">
      <c r="B52" s="7">
        <f t="shared" si="14"/>
        <v>68</v>
      </c>
      <c r="C52" s="6">
        <f t="shared" ca="1" si="7"/>
        <v>163549.28277010898</v>
      </c>
      <c r="D52" s="5">
        <f t="shared" ca="1" si="8"/>
        <v>16354.928277010898</v>
      </c>
      <c r="E52" s="4">
        <f t="shared" ca="1" si="0"/>
        <v>15900</v>
      </c>
      <c r="F52" s="6">
        <f t="shared" ca="1" si="1"/>
        <v>183993.53148584813</v>
      </c>
      <c r="G52" s="6">
        <f t="shared" ca="1" si="2"/>
        <v>60717.865390329884</v>
      </c>
      <c r="H52" s="6">
        <f t="shared" ca="1" si="9"/>
        <v>115948.47530819105</v>
      </c>
      <c r="I52" s="6">
        <f t="shared" ca="1" si="3"/>
        <v>7327.1907873271994</v>
      </c>
      <c r="J52" s="6">
        <f t="shared" ca="1" si="10"/>
        <v>2349239.0782232322</v>
      </c>
      <c r="K52" s="5">
        <f t="shared" ca="1" si="4"/>
        <v>2595828.4670852651</v>
      </c>
      <c r="O52" s="4">
        <f t="shared" ca="1" si="15"/>
        <v>88</v>
      </c>
      <c r="P52" s="4">
        <f t="shared" ca="1" si="11"/>
        <v>167707.6180936365</v>
      </c>
      <c r="Q52" s="4">
        <f t="shared" ca="1" si="12"/>
        <v>117395.33266554553</v>
      </c>
      <c r="R52" s="4">
        <f t="shared" ca="1" si="13"/>
        <v>369752.18844075041</v>
      </c>
      <c r="S52" s="4">
        <f t="shared" ca="1" si="5"/>
        <v>212146.79886446963</v>
      </c>
      <c r="T52" s="4">
        <f t="shared" ca="1" si="6"/>
        <v>0</v>
      </c>
    </row>
    <row r="53" spans="2:20" x14ac:dyDescent="0.35">
      <c r="B53" s="7">
        <f t="shared" si="14"/>
        <v>69</v>
      </c>
      <c r="C53" s="6">
        <f t="shared" ca="1" si="7"/>
        <v>167638.01483936168</v>
      </c>
      <c r="D53" s="5">
        <f t="shared" ca="1" si="8"/>
        <v>16763.801483936168</v>
      </c>
      <c r="E53" s="4">
        <f t="shared" ca="1" si="0"/>
        <v>15900</v>
      </c>
      <c r="F53" s="6">
        <f t="shared" ca="1" si="1"/>
        <v>188990.86977299431</v>
      </c>
      <c r="G53" s="6">
        <f t="shared" ca="1" si="2"/>
        <v>62366.987025088121</v>
      </c>
      <c r="H53" s="6">
        <f t="shared" ca="1" si="9"/>
        <v>118267.44481435487</v>
      </c>
      <c r="I53" s="6">
        <f t="shared" ca="1" si="3"/>
        <v>8356.4379335513222</v>
      </c>
      <c r="J53" s="6">
        <f t="shared" ca="1" si="10"/>
        <v>2595828.4670852651</v>
      </c>
      <c r="K53" s="5">
        <f t="shared" ca="1" si="4"/>
        <v>2865056.5727404295</v>
      </c>
      <c r="O53" s="4">
        <f t="shared" ca="1" si="15"/>
        <v>89</v>
      </c>
      <c r="P53" s="4">
        <f t="shared" ca="1" si="11"/>
        <v>171061.77045550922</v>
      </c>
      <c r="Q53" s="4">
        <f t="shared" ca="1" si="12"/>
        <v>119743.23931885645</v>
      </c>
      <c r="R53" s="4">
        <f t="shared" ca="1" si="13"/>
        <v>212146.79886446963</v>
      </c>
      <c r="S53" s="4">
        <f t="shared" ca="1" si="5"/>
        <v>43139.279829408435</v>
      </c>
      <c r="T53" s="4">
        <f t="shared" ca="1" si="6"/>
        <v>0</v>
      </c>
    </row>
    <row r="54" spans="2:20" x14ac:dyDescent="0.35">
      <c r="B54" s="7">
        <f t="shared" si="14"/>
        <v>70</v>
      </c>
      <c r="C54" s="6">
        <f t="shared" ca="1" si="7"/>
        <v>171828.96521034572</v>
      </c>
      <c r="D54" s="5">
        <f t="shared" ca="1" si="8"/>
        <v>17182.896521034574</v>
      </c>
      <c r="E54" s="4">
        <f t="shared" ca="1" si="0"/>
        <v>15900</v>
      </c>
      <c r="F54" s="6">
        <f t="shared" ca="1" si="1"/>
        <v>194113.14151731916</v>
      </c>
      <c r="G54" s="6">
        <f t="shared" ca="1" si="2"/>
        <v>64057.336700715328</v>
      </c>
      <c r="H54" s="6">
        <f t="shared" ca="1" si="9"/>
        <v>120632.79371064197</v>
      </c>
      <c r="I54" s="6">
        <f t="shared" ca="1" si="3"/>
        <v>9423.0111059618648</v>
      </c>
      <c r="J54" s="6">
        <f t="shared" ca="1" si="10"/>
        <v>2865056.5727404295</v>
      </c>
      <c r="K54" s="5">
        <f t="shared" ca="1" si="4"/>
        <v>3158972.0214949963</v>
      </c>
      <c r="O54" s="4">
        <f t="shared" ca="1" si="15"/>
        <v>90</v>
      </c>
      <c r="P54" s="4">
        <f t="shared" ca="1" si="11"/>
        <v>174483.00586461942</v>
      </c>
      <c r="Q54" s="4">
        <f t="shared" ca="1" si="12"/>
        <v>122138.10410523358</v>
      </c>
      <c r="R54" s="4">
        <f t="shared" ca="1" si="13"/>
        <v>43139.279829408435</v>
      </c>
      <c r="S54" s="4">
        <f t="shared" ca="1" si="5"/>
        <v>-137910.91233697155</v>
      </c>
      <c r="T54" s="4">
        <f t="shared" ca="1" si="6"/>
        <v>1</v>
      </c>
    </row>
    <row r="55" spans="2:20" x14ac:dyDescent="0.35">
      <c r="B55" s="7">
        <f t="shared" si="14"/>
        <v>71</v>
      </c>
      <c r="C55" s="6">
        <f t="shared" ca="1" si="7"/>
        <v>176124.68934060435</v>
      </c>
      <c r="D55" s="5">
        <f t="shared" ca="1" si="8"/>
        <v>17612.468934060435</v>
      </c>
      <c r="E55" s="4">
        <f t="shared" ca="1" si="0"/>
        <v>15900</v>
      </c>
      <c r="F55" s="6">
        <f t="shared" ca="1" si="1"/>
        <v>199363.47005525211</v>
      </c>
      <c r="G55" s="6">
        <f t="shared" ca="1" si="2"/>
        <v>65789.945118233198</v>
      </c>
      <c r="H55" s="6">
        <f t="shared" ca="1" si="9"/>
        <v>123045.44958485481</v>
      </c>
      <c r="I55" s="6">
        <f t="shared" ca="1" si="3"/>
        <v>10528.075352164102</v>
      </c>
      <c r="J55" s="6">
        <f t="shared" ca="1" si="10"/>
        <v>3158972.0214949963</v>
      </c>
      <c r="K55" s="5">
        <f t="shared" ca="1" si="4"/>
        <v>3479808.0945676723</v>
      </c>
      <c r="O55" s="4">
        <f t="shared" ca="1" si="15"/>
        <v>91</v>
      </c>
      <c r="P55" s="4">
        <f t="shared" ca="1" si="11"/>
        <v>177972.66598191179</v>
      </c>
      <c r="Q55" s="4">
        <f t="shared" ca="1" si="12"/>
        <v>124580.86618733825</v>
      </c>
      <c r="R55" s="4">
        <f t="shared" ca="1" si="13"/>
        <v>-137910.91233697155</v>
      </c>
      <c r="S55" s="4">
        <f t="shared" ca="1" si="5"/>
        <v>-331677.7572348275</v>
      </c>
      <c r="T55" s="4">
        <f t="shared" ca="1" si="6"/>
        <v>1</v>
      </c>
    </row>
    <row r="56" spans="2:20" x14ac:dyDescent="0.35">
      <c r="B56" s="7">
        <f t="shared" si="14"/>
        <v>72</v>
      </c>
      <c r="C56" s="6">
        <f t="shared" ca="1" si="7"/>
        <v>180527.80657411946</v>
      </c>
      <c r="D56" s="5">
        <f t="shared" ca="1" si="8"/>
        <v>18052.780657411946</v>
      </c>
      <c r="E56" s="4">
        <f t="shared" ca="1" si="0"/>
        <v>15900</v>
      </c>
      <c r="F56" s="6">
        <f t="shared" ca="1" si="1"/>
        <v>204745.05680663342</v>
      </c>
      <c r="G56" s="6">
        <f t="shared" ca="1" si="2"/>
        <v>67565.868746189037</v>
      </c>
      <c r="H56" s="6">
        <f t="shared" ca="1" si="9"/>
        <v>125506.35857655191</v>
      </c>
      <c r="I56" s="6">
        <f t="shared" ca="1" si="3"/>
        <v>11672.829483892478</v>
      </c>
      <c r="J56" s="6">
        <f t="shared" ca="1" si="10"/>
        <v>3479808.0945676723</v>
      </c>
      <c r="K56" s="5">
        <f t="shared" ca="1" si="4"/>
        <v>3829999.3539953423</v>
      </c>
      <c r="O56" s="4">
        <f t="shared" ca="1" si="15"/>
        <v>92</v>
      </c>
      <c r="P56" s="4">
        <f t="shared" ca="1" si="11"/>
        <v>181532.11930155006</v>
      </c>
      <c r="Q56" s="4">
        <f t="shared" ca="1" si="12"/>
        <v>127072.48351108503</v>
      </c>
      <c r="R56" s="4">
        <f t="shared" ca="1" si="13"/>
        <v>-331677.7572348275</v>
      </c>
      <c r="S56" s="4">
        <f t="shared" ca="1" si="5"/>
        <v>-538870.37036319647</v>
      </c>
      <c r="T56" s="4">
        <f t="shared" ca="1" si="6"/>
        <v>1</v>
      </c>
    </row>
    <row r="57" spans="2:20" x14ac:dyDescent="0.35">
      <c r="B57" s="7">
        <f t="shared" si="14"/>
        <v>73</v>
      </c>
      <c r="C57" s="6">
        <f t="shared" ca="1" si="7"/>
        <v>185041.00173847243</v>
      </c>
      <c r="D57" s="5">
        <f t="shared" ca="1" si="8"/>
        <v>18504.100173847244</v>
      </c>
      <c r="E57" s="4">
        <f t="shared" ca="1" si="0"/>
        <v>15900</v>
      </c>
      <c r="F57" s="6">
        <f t="shared" ca="1" si="1"/>
        <v>210261.18322679924</v>
      </c>
      <c r="G57" s="6">
        <f t="shared" ca="1" si="2"/>
        <v>69386.190464843748</v>
      </c>
      <c r="H57" s="6">
        <f t="shared" ca="1" si="9"/>
        <v>128016.48574808295</v>
      </c>
      <c r="I57" s="6">
        <f t="shared" ca="1" si="3"/>
        <v>12858.507013872542</v>
      </c>
      <c r="J57" s="6">
        <f t="shared" ca="1" si="10"/>
        <v>3829999.3539953423</v>
      </c>
      <c r="K57" s="5">
        <f t="shared" ca="1" si="4"/>
        <v>4212199.7650444172</v>
      </c>
      <c r="O57" s="4">
        <f t="shared" ca="1" si="15"/>
        <v>93</v>
      </c>
      <c r="P57" s="4">
        <f t="shared" ca="1" si="11"/>
        <v>185162.76168758105</v>
      </c>
      <c r="Q57" s="4">
        <f t="shared" ca="1" si="12"/>
        <v>129613.93318130673</v>
      </c>
      <c r="R57" s="4">
        <f t="shared" ca="1" si="13"/>
        <v>-538870.37036319647</v>
      </c>
      <c r="S57" s="4">
        <f t="shared" ca="1" si="5"/>
        <v>-760234.78865331644</v>
      </c>
      <c r="T57" s="4">
        <f t="shared" ca="1" si="6"/>
        <v>1</v>
      </c>
    </row>
    <row r="58" spans="2:20" x14ac:dyDescent="0.35">
      <c r="B58" s="7">
        <f t="shared" si="14"/>
        <v>74</v>
      </c>
      <c r="C58" s="6">
        <f t="shared" ca="1" si="7"/>
        <v>189667.02678193423</v>
      </c>
      <c r="D58" s="5">
        <f t="shared" ca="1" si="8"/>
        <v>18966.702678193422</v>
      </c>
      <c r="E58" s="4">
        <f t="shared" ca="1" si="0"/>
        <v>15900</v>
      </c>
      <c r="F58" s="6">
        <f t="shared" ca="1" si="1"/>
        <v>215915.21280746919</v>
      </c>
      <c r="G58" s="6">
        <f t="shared" ca="1" si="2"/>
        <v>71252.02022646484</v>
      </c>
      <c r="H58" s="6">
        <f t="shared" ca="1" si="9"/>
        <v>130576.81546304461</v>
      </c>
      <c r="I58" s="6">
        <f t="shared" ca="1" si="3"/>
        <v>14086.377117959739</v>
      </c>
      <c r="J58" s="6">
        <f t="shared" ca="1" si="10"/>
        <v>4212199.7650444172</v>
      </c>
      <c r="K58" s="5">
        <f t="shared" ca="1" si="4"/>
        <v>4629302.4498176463</v>
      </c>
      <c r="O58" s="4">
        <f t="shared" ca="1" si="15"/>
        <v>94</v>
      </c>
      <c r="P58" s="4">
        <f t="shared" ca="1" si="11"/>
        <v>188866.01692133269</v>
      </c>
      <c r="Q58" s="4">
        <f t="shared" ca="1" si="12"/>
        <v>132206.21184493287</v>
      </c>
      <c r="R58" s="4">
        <f t="shared" ca="1" si="13"/>
        <v>-760234.78865331644</v>
      </c>
      <c r="S58" s="4">
        <f t="shared" ca="1" si="5"/>
        <v>-996555.84585338167</v>
      </c>
      <c r="T58" s="4">
        <f t="shared" ca="1" si="6"/>
        <v>1</v>
      </c>
    </row>
    <row r="59" spans="2:20" x14ac:dyDescent="0.35">
      <c r="B59" s="7">
        <f t="shared" si="14"/>
        <v>75</v>
      </c>
      <c r="C59" s="6">
        <f t="shared" ca="1" si="7"/>
        <v>194408.70245148256</v>
      </c>
      <c r="D59" s="5">
        <f t="shared" ca="1" si="8"/>
        <v>19440.870245148257</v>
      </c>
      <c r="E59" s="4">
        <f t="shared" ca="1" si="0"/>
        <v>15900</v>
      </c>
      <c r="F59" s="6">
        <f t="shared" ca="1" si="1"/>
        <v>221710.59312765591</v>
      </c>
      <c r="G59" s="6">
        <f t="shared" ca="1" si="2"/>
        <v>73164.495732126452</v>
      </c>
      <c r="H59" s="6">
        <f t="shared" ca="1" si="9"/>
        <v>133188.3517723055</v>
      </c>
      <c r="I59" s="6">
        <f t="shared" ca="1" si="3"/>
        <v>15357.745623223964</v>
      </c>
      <c r="J59" s="6">
        <f t="shared" ca="1" si="10"/>
        <v>4629302.4498176463</v>
      </c>
      <c r="K59" s="5">
        <f t="shared" ca="1" si="4"/>
        <v>5084461.2188684465</v>
      </c>
      <c r="O59" s="4">
        <f t="shared" ca="1" si="15"/>
        <v>95</v>
      </c>
      <c r="P59" s="4">
        <f t="shared" ca="1" si="11"/>
        <v>192643.33725975937</v>
      </c>
      <c r="Q59" s="4">
        <f t="shared" ca="1" si="12"/>
        <v>134850.33608183154</v>
      </c>
      <c r="R59" s="4">
        <f t="shared" ca="1" si="13"/>
        <v>-996555.84585338167</v>
      </c>
      <c r="S59" s="4">
        <f t="shared" ca="1" si="5"/>
        <v>-1248659.1422687981</v>
      </c>
      <c r="T59" s="4">
        <f t="shared" ca="1" si="6"/>
        <v>1</v>
      </c>
    </row>
    <row r="60" spans="2:20" x14ac:dyDescent="0.35">
      <c r="B60" s="7">
        <f t="shared" si="14"/>
        <v>76</v>
      </c>
      <c r="C60" s="6">
        <f t="shared" ca="1" si="7"/>
        <v>199268.92001276961</v>
      </c>
      <c r="D60" s="5">
        <f t="shared" ca="1" si="8"/>
        <v>19926.892001276963</v>
      </c>
      <c r="E60" s="4">
        <f t="shared" ca="1" si="0"/>
        <v>15900</v>
      </c>
      <c r="F60" s="6">
        <f t="shared" ca="1" si="1"/>
        <v>227650.85795584728</v>
      </c>
      <c r="G60" s="6">
        <f t="shared" ca="1" si="2"/>
        <v>75124.783125429603</v>
      </c>
      <c r="H60" s="6">
        <f t="shared" ca="1" si="9"/>
        <v>135852.1188077516</v>
      </c>
      <c r="I60" s="6">
        <f t="shared" ca="1" si="3"/>
        <v>16673.956022666083</v>
      </c>
      <c r="J60" s="6">
        <f t="shared" ca="1" si="10"/>
        <v>5084461.2188684465</v>
      </c>
      <c r="K60" s="5">
        <f t="shared" ca="1" si="4"/>
        <v>5581114.040847999</v>
      </c>
      <c r="O60" s="4">
        <f t="shared" ca="1" si="15"/>
        <v>96</v>
      </c>
      <c r="P60" s="4">
        <f t="shared" ca="1" si="11"/>
        <v>196496.20400495455</v>
      </c>
      <c r="Q60" s="4">
        <f t="shared" ca="1" si="12"/>
        <v>137547.34280346817</v>
      </c>
      <c r="R60" s="4">
        <f t="shared" ca="1" si="13"/>
        <v>-1248659.1422687981</v>
      </c>
      <c r="S60" s="4">
        <f t="shared" ca="1" si="5"/>
        <v>-1517413.1135874402</v>
      </c>
      <c r="T60" s="4">
        <f t="shared" ca="1" si="6"/>
        <v>1</v>
      </c>
    </row>
    <row r="61" spans="2:20" x14ac:dyDescent="0.35">
      <c r="B61" s="7">
        <f t="shared" si="14"/>
        <v>77</v>
      </c>
      <c r="C61" s="6">
        <f t="shared" ca="1" si="7"/>
        <v>204250.64301308882</v>
      </c>
      <c r="D61" s="5">
        <f t="shared" ca="1" si="8"/>
        <v>20425.064301308885</v>
      </c>
      <c r="E61" s="4">
        <f t="shared" ca="1" si="0"/>
        <v>15900</v>
      </c>
      <c r="F61" s="6">
        <f t="shared" ca="1" si="1"/>
        <v>233739.62940474343</v>
      </c>
      <c r="G61" s="6">
        <f t="shared" ca="1" si="2"/>
        <v>77134.07770356533</v>
      </c>
      <c r="H61" s="6">
        <f t="shared" ca="1" si="9"/>
        <v>138569.16118390663</v>
      </c>
      <c r="I61" s="6">
        <f t="shared" ca="1" si="3"/>
        <v>18036.390517271473</v>
      </c>
      <c r="J61" s="6">
        <f t="shared" ca="1" si="10"/>
        <v>5581114.040847999</v>
      </c>
      <c r="K61" s="5">
        <f t="shared" ca="1" si="4"/>
        <v>6123008.6246127468</v>
      </c>
      <c r="O61" s="4">
        <f t="shared" ca="1" si="15"/>
        <v>97</v>
      </c>
      <c r="P61" s="4">
        <f t="shared" ca="1" si="11"/>
        <v>200426.12808505364</v>
      </c>
      <c r="Q61" s="4">
        <f t="shared" ca="1" si="12"/>
        <v>140298.28965953755</v>
      </c>
      <c r="R61" s="4">
        <f t="shared" ca="1" si="13"/>
        <v>-1517413.1135874402</v>
      </c>
      <c r="S61" s="4">
        <f t="shared" ca="1" si="5"/>
        <v>-1803731.2037561187</v>
      </c>
      <c r="T61" s="4">
        <f t="shared" ca="1" si="6"/>
        <v>1</v>
      </c>
    </row>
    <row r="62" spans="2:20" x14ac:dyDescent="0.35">
      <c r="B62" s="7">
        <f t="shared" si="14"/>
        <v>78</v>
      </c>
      <c r="C62" s="6">
        <f t="shared" ca="1" si="7"/>
        <v>209356.90908841603</v>
      </c>
      <c r="D62" s="5">
        <f t="shared" ca="1" si="8"/>
        <v>20935.690908841603</v>
      </c>
      <c r="E62" s="4">
        <f t="shared" ca="1" si="0"/>
        <v>15900</v>
      </c>
      <c r="F62" s="6">
        <f t="shared" ca="1" si="1"/>
        <v>239980.620139862</v>
      </c>
      <c r="G62" s="6">
        <f t="shared" ca="1" si="2"/>
        <v>79193.604646154461</v>
      </c>
      <c r="H62" s="6">
        <f t="shared" ca="1" si="9"/>
        <v>141340.54440758476</v>
      </c>
      <c r="I62" s="6">
        <f t="shared" ca="1" si="3"/>
        <v>19446.47108612278</v>
      </c>
      <c r="J62" s="6">
        <f t="shared" ca="1" si="10"/>
        <v>6123008.6246127468</v>
      </c>
      <c r="K62" s="5">
        <f t="shared" ca="1" si="4"/>
        <v>6714230.3039185321</v>
      </c>
      <c r="O62" s="4">
        <f t="shared" ca="1" si="15"/>
        <v>98</v>
      </c>
      <c r="P62" s="4">
        <f t="shared" ca="1" si="11"/>
        <v>204434.65064675474</v>
      </c>
      <c r="Q62" s="4">
        <f t="shared" ca="1" si="12"/>
        <v>143104.25545272831</v>
      </c>
      <c r="R62" s="4">
        <f t="shared" ca="1" si="13"/>
        <v>-1803731.2037561187</v>
      </c>
      <c r="S62" s="4">
        <f t="shared" ca="1" si="5"/>
        <v>-2108574.1471230173</v>
      </c>
      <c r="T62" s="4">
        <f t="shared" ca="1" si="6"/>
        <v>1</v>
      </c>
    </row>
    <row r="63" spans="2:20" x14ac:dyDescent="0.35">
      <c r="B63" s="7">
        <f t="shared" si="14"/>
        <v>79</v>
      </c>
      <c r="C63" s="6">
        <f t="shared" ca="1" si="7"/>
        <v>214590.83181562641</v>
      </c>
      <c r="D63" s="5">
        <f t="shared" ca="1" si="8"/>
        <v>21459.083181562644</v>
      </c>
      <c r="E63" s="4">
        <f t="shared" ca="1" si="0"/>
        <v>15900</v>
      </c>
      <c r="F63" s="6">
        <f t="shared" ca="1" si="1"/>
        <v>246377.63564335852</v>
      </c>
      <c r="G63" s="6">
        <f t="shared" ca="1" si="2"/>
        <v>81304.619762308314</v>
      </c>
      <c r="H63" s="6">
        <f t="shared" ca="1" si="9"/>
        <v>144167.35529573646</v>
      </c>
      <c r="I63" s="6">
        <f t="shared" ca="1" si="3"/>
        <v>20905.660585313744</v>
      </c>
      <c r="J63" s="6">
        <f t="shared" ca="1" si="10"/>
        <v>6714230.3039185321</v>
      </c>
      <c r="K63" s="5">
        <f t="shared" ca="1" si="4"/>
        <v>7359232.4319391036</v>
      </c>
      <c r="O63" s="4">
        <f t="shared" ca="1" si="15"/>
        <v>99</v>
      </c>
      <c r="P63" s="4">
        <f t="shared" ca="1" si="11"/>
        <v>208523.34365968985</v>
      </c>
      <c r="Q63" s="4">
        <f t="shared" ca="1" si="12"/>
        <v>145966.34056178288</v>
      </c>
      <c r="R63" s="4">
        <f t="shared" ca="1" si="13"/>
        <v>-2108574.1471230173</v>
      </c>
      <c r="S63" s="4">
        <f t="shared" ca="1" si="5"/>
        <v>-2432952.3653218425</v>
      </c>
      <c r="T63" s="4">
        <f t="shared" ca="1" si="6"/>
        <v>1</v>
      </c>
    </row>
    <row r="64" spans="2:20" x14ac:dyDescent="0.35">
      <c r="B64" s="7">
        <f t="shared" si="14"/>
        <v>80</v>
      </c>
      <c r="C64" s="6">
        <f t="shared" ca="1" si="7"/>
        <v>219955.60261101706</v>
      </c>
      <c r="D64" s="5">
        <f t="shared" ca="1" si="8"/>
        <v>21995.560261101709</v>
      </c>
      <c r="E64" s="4">
        <f t="shared" ca="1" si="0"/>
        <v>15900</v>
      </c>
      <c r="F64" s="6">
        <f t="shared" ca="1" si="1"/>
        <v>252934.57653444249</v>
      </c>
      <c r="G64" s="6">
        <f t="shared" ca="1" si="2"/>
        <v>83468.410256366027</v>
      </c>
      <c r="H64" s="6">
        <f t="shared" ca="1" si="9"/>
        <v>147050.70240165119</v>
      </c>
      <c r="I64" s="6">
        <f t="shared" ca="1" si="3"/>
        <v>22415.463876425274</v>
      </c>
      <c r="J64" s="6">
        <f t="shared" ca="1" si="10"/>
        <v>7359232.4319391036</v>
      </c>
      <c r="K64" s="5">
        <f t="shared" ca="1" si="4"/>
        <v>8062869.511498224</v>
      </c>
      <c r="O64" s="4">
        <f t="shared" ca="1" si="15"/>
        <v>100</v>
      </c>
      <c r="P64" s="4">
        <f t="shared" ca="1" si="11"/>
        <v>212693.81053288365</v>
      </c>
      <c r="Q64" s="4">
        <f t="shared" ca="1" si="12"/>
        <v>148885.66737301854</v>
      </c>
      <c r="R64" s="4">
        <f t="shared" ca="1" si="13"/>
        <v>-2432952.3653218425</v>
      </c>
      <c r="S64" s="4">
        <f t="shared" ca="1" si="5"/>
        <v>-2777928.4846474626</v>
      </c>
      <c r="T64" s="4">
        <f t="shared" ca="1" si="6"/>
        <v>1</v>
      </c>
    </row>
    <row r="65" spans="2:11" x14ac:dyDescent="0.35">
      <c r="B65" s="7">
        <f t="shared" si="14"/>
        <v>81</v>
      </c>
      <c r="C65" s="6">
        <f t="shared" ca="1" si="7"/>
        <v>225454.49267629246</v>
      </c>
      <c r="D65" s="5">
        <f t="shared" ca="1" si="8"/>
        <v>22545.449267629247</v>
      </c>
      <c r="E65" s="4">
        <f t="shared" ca="1" si="0"/>
        <v>15900</v>
      </c>
      <c r="F65" s="6">
        <f t="shared" ca="1" si="1"/>
        <v>259655.44094780349</v>
      </c>
      <c r="G65" s="6">
        <f t="shared" ca="1" si="2"/>
        <v>85686.295512775163</v>
      </c>
      <c r="H65" s="6">
        <f t="shared" ca="1" si="9"/>
        <v>149991.7164496842</v>
      </c>
      <c r="I65" s="6">
        <f t="shared" ca="1" si="3"/>
        <v>23977.42898534413</v>
      </c>
      <c r="J65" s="6">
        <f t="shared" ca="1" si="10"/>
        <v>8062869.511498224</v>
      </c>
      <c r="K65" s="5">
        <f t="shared" ca="1" si="4"/>
        <v>8830433.3072347809</v>
      </c>
    </row>
    <row r="66" spans="2:11" x14ac:dyDescent="0.35">
      <c r="B66" s="7">
        <f t="shared" si="14"/>
        <v>82</v>
      </c>
      <c r="C66" s="6">
        <f t="shared" ca="1" si="7"/>
        <v>231090.85499319975</v>
      </c>
      <c r="D66" s="5">
        <f t="shared" ca="1" si="8"/>
        <v>23109.085499319975</v>
      </c>
      <c r="E66" s="4">
        <f t="shared" ca="1" si="0"/>
        <v>15900</v>
      </c>
      <c r="F66" s="6">
        <f t="shared" ca="1" si="1"/>
        <v>266544.32697149855</v>
      </c>
      <c r="G66" s="6">
        <f t="shared" ca="1" si="2"/>
        <v>87959.627900594525</v>
      </c>
      <c r="H66" s="6">
        <f t="shared" ca="1" si="9"/>
        <v>152991.55077867789</v>
      </c>
      <c r="I66" s="6">
        <f t="shared" ca="1" si="3"/>
        <v>25593.148292226135</v>
      </c>
      <c r="J66" s="6">
        <f t="shared" ca="1" si="10"/>
        <v>8830433.3072347809</v>
      </c>
      <c r="K66" s="5">
        <f t="shared" ca="1" si="4"/>
        <v>9667692.2080801707</v>
      </c>
    </row>
    <row r="67" spans="2:11" x14ac:dyDescent="0.35">
      <c r="B67" s="7">
        <f t="shared" si="14"/>
        <v>83</v>
      </c>
      <c r="C67" s="6">
        <f t="shared" ca="1" si="7"/>
        <v>236868.12636802974</v>
      </c>
      <c r="D67" s="5">
        <f t="shared" ca="1" si="8"/>
        <v>23686.812636802977</v>
      </c>
      <c r="E67" s="4">
        <f t="shared" ca="1" si="0"/>
        <v>15900</v>
      </c>
      <c r="F67" s="6">
        <f t="shared" ca="1" si="1"/>
        <v>273605.43514578603</v>
      </c>
      <c r="G67" s="6">
        <f t="shared" ca="1" si="2"/>
        <v>90289.793598109391</v>
      </c>
      <c r="H67" s="6">
        <f t="shared" ca="1" si="9"/>
        <v>156051.38179425144</v>
      </c>
      <c r="I67" s="6">
        <f t="shared" ca="1" si="3"/>
        <v>27264.259753425198</v>
      </c>
      <c r="J67" s="6">
        <f t="shared" ca="1" si="10"/>
        <v>9667692.2080801707</v>
      </c>
      <c r="K67" s="5">
        <f t="shared" ca="1" si="4"/>
        <v>10580934.132581502</v>
      </c>
    </row>
    <row r="68" spans="2:11" x14ac:dyDescent="0.35">
      <c r="B68" s="7">
        <f t="shared" si="14"/>
        <v>84</v>
      </c>
      <c r="C68" s="6">
        <f t="shared" ca="1" si="7"/>
        <v>242789.82952723047</v>
      </c>
      <c r="D68" s="5">
        <f t="shared" ca="1" si="8"/>
        <v>24278.982952723047</v>
      </c>
      <c r="E68" s="4">
        <f t="shared" ca="1" si="0"/>
        <v>15900</v>
      </c>
      <c r="F68" s="6">
        <f t="shared" ca="1" si="1"/>
        <v>280843.07102443068</v>
      </c>
      <c r="G68" s="6">
        <f t="shared" ca="1" si="2"/>
        <v>92678.213438062128</v>
      </c>
      <c r="H68" s="6">
        <f t="shared" ca="1" si="9"/>
        <v>159172.40943013647</v>
      </c>
      <c r="I68" s="6">
        <f t="shared" ca="1" si="3"/>
        <v>28992.448156232087</v>
      </c>
      <c r="J68" s="6">
        <f t="shared" ca="1" si="10"/>
        <v>10580934.132581502</v>
      </c>
      <c r="K68" s="5">
        <f t="shared" ca="1" si="4"/>
        <v>11577013.295932306</v>
      </c>
    </row>
    <row r="69" spans="2:11" x14ac:dyDescent="0.35">
      <c r="B69" s="7">
        <f t="shared" si="14"/>
        <v>85</v>
      </c>
      <c r="C69" s="6">
        <f t="shared" ca="1" si="7"/>
        <v>248859.5752654112</v>
      </c>
      <c r="D69" s="5">
        <f t="shared" ca="1" si="8"/>
        <v>24885.957526541122</v>
      </c>
      <c r="E69" s="4">
        <f t="shared" ca="1" si="0"/>
        <v>15900</v>
      </c>
      <c r="F69" s="6">
        <f t="shared" ca="1" si="1"/>
        <v>288261.64780004136</v>
      </c>
      <c r="G69" s="6">
        <f t="shared" ca="1" si="2"/>
        <v>95126.343774013658</v>
      </c>
      <c r="H69" s="6">
        <f t="shared" ca="1" si="9"/>
        <v>162355.85761873919</v>
      </c>
      <c r="I69" s="6">
        <f t="shared" ca="1" si="3"/>
        <v>30779.446407288517</v>
      </c>
      <c r="J69" s="6">
        <f t="shared" ca="1" si="10"/>
        <v>11577013.295932306</v>
      </c>
      <c r="K69" s="5">
        <f t="shared" ca="1" si="4"/>
        <v>12663401.186270144</v>
      </c>
    </row>
    <row r="70" spans="2:11" x14ac:dyDescent="0.35">
      <c r="B70" s="7">
        <f t="shared" si="14"/>
        <v>86</v>
      </c>
      <c r="C70" s="6">
        <f t="shared" ca="1" si="7"/>
        <v>255081.06464704647</v>
      </c>
      <c r="D70" s="5">
        <f t="shared" ca="1" si="8"/>
        <v>25508.106464704648</v>
      </c>
      <c r="E70" s="4">
        <f t="shared" ca="1" si="0"/>
        <v>15900</v>
      </c>
      <c r="F70" s="6">
        <f t="shared" ca="1" si="1"/>
        <v>295865.68899504241</v>
      </c>
      <c r="G70" s="6">
        <f t="shared" ca="1" si="2"/>
        <v>97635.677368364006</v>
      </c>
      <c r="H70" s="6">
        <f t="shared" ca="1" si="9"/>
        <v>165602.97477111398</v>
      </c>
      <c r="I70" s="6">
        <f t="shared" ca="1" si="3"/>
        <v>32627.036855564424</v>
      </c>
      <c r="J70" s="6">
        <f t="shared" ca="1" si="10"/>
        <v>12663401.186270144</v>
      </c>
      <c r="K70" s="5">
        <f t="shared" ca="1" si="4"/>
        <v>13848242.129080987</v>
      </c>
    </row>
    <row r="71" spans="2:11" x14ac:dyDescent="0.35">
      <c r="B71" s="7">
        <f t="shared" si="14"/>
        <v>87</v>
      </c>
      <c r="C71" s="6">
        <f t="shared" ca="1" si="7"/>
        <v>261458.0912632226</v>
      </c>
      <c r="D71" s="5">
        <f t="shared" ca="1" si="8"/>
        <v>26145.80912632226</v>
      </c>
      <c r="E71" s="4">
        <f t="shared" ca="1" si="0"/>
        <v>15900</v>
      </c>
      <c r="F71" s="6">
        <f t="shared" ca="1" si="1"/>
        <v>303659.83121991844</v>
      </c>
      <c r="G71" s="6">
        <f t="shared" ca="1" si="2"/>
        <v>100207.74430257309</v>
      </c>
      <c r="H71" s="6">
        <f t="shared" ca="1" si="9"/>
        <v>168915.03426653627</v>
      </c>
      <c r="I71" s="6">
        <f t="shared" ca="1" si="3"/>
        <v>34537.052650809084</v>
      </c>
      <c r="J71" s="6">
        <f t="shared" ca="1" si="10"/>
        <v>13848242.129080987</v>
      </c>
      <c r="K71" s="5">
        <f t="shared" ca="1" si="4"/>
        <v>15140413.852645969</v>
      </c>
    </row>
    <row r="72" spans="2:11" x14ac:dyDescent="0.35">
      <c r="B72" s="7">
        <f t="shared" si="14"/>
        <v>88</v>
      </c>
      <c r="C72" s="6">
        <f t="shared" ca="1" si="7"/>
        <v>267994.54354480316</v>
      </c>
      <c r="D72" s="5">
        <f t="shared" ca="1" si="8"/>
        <v>26799.454354480316</v>
      </c>
      <c r="E72" s="4">
        <f t="shared" ca="1" si="0"/>
        <v>15900</v>
      </c>
      <c r="F72" s="6">
        <f t="shared" ca="1" si="1"/>
        <v>311648.82700041641</v>
      </c>
      <c r="G72" s="6">
        <f t="shared" ca="1" si="2"/>
        <v>102844.11291013742</v>
      </c>
      <c r="H72" s="6">
        <f t="shared" ca="1" si="9"/>
        <v>172293.334951867</v>
      </c>
      <c r="I72" s="6">
        <f t="shared" ca="1" si="3"/>
        <v>36511.379138411983</v>
      </c>
      <c r="J72" s="6">
        <f t="shared" ca="1" si="10"/>
        <v>15140413.852645969</v>
      </c>
      <c r="K72" s="5">
        <f t="shared" ca="1" si="4"/>
        <v>16549593.504630491</v>
      </c>
    </row>
    <row r="73" spans="2:11" x14ac:dyDescent="0.35">
      <c r="B73" s="7">
        <f t="shared" si="14"/>
        <v>89</v>
      </c>
      <c r="C73" s="6">
        <f t="shared" ca="1" si="7"/>
        <v>274694.4071334232</v>
      </c>
      <c r="D73" s="5">
        <f t="shared" ca="1" si="8"/>
        <v>27469.440713342323</v>
      </c>
      <c r="E73" s="4">
        <f t="shared" ca="1" si="0"/>
        <v>15900</v>
      </c>
      <c r="F73" s="6">
        <f t="shared" ca="1" si="1"/>
        <v>319837.54767542676</v>
      </c>
      <c r="G73" s="6">
        <f t="shared" ca="1" si="2"/>
        <v>105546.39073289084</v>
      </c>
      <c r="H73" s="6">
        <f t="shared" ca="1" si="9"/>
        <v>175739.20165090435</v>
      </c>
      <c r="I73" s="6">
        <f t="shared" ca="1" si="3"/>
        <v>38551.955291631573</v>
      </c>
      <c r="J73" s="6">
        <f t="shared" ca="1" si="10"/>
        <v>16549593.504630491</v>
      </c>
      <c r="K73" s="5">
        <f t="shared" ca="1" si="4"/>
        <v>18086329.610424779</v>
      </c>
    </row>
    <row r="74" spans="2:11" x14ac:dyDescent="0.35">
      <c r="B74" s="7">
        <f t="shared" si="14"/>
        <v>90</v>
      </c>
      <c r="C74" s="6">
        <f t="shared" ca="1" si="7"/>
        <v>281561.76731175877</v>
      </c>
      <c r="D74" s="5">
        <f t="shared" ca="1" si="8"/>
        <v>28156.176731175878</v>
      </c>
      <c r="E74" s="4">
        <f t="shared" ca="1" si="0"/>
        <v>15900</v>
      </c>
      <c r="F74" s="6">
        <f t="shared" ca="1" si="1"/>
        <v>328230.98636731238</v>
      </c>
      <c r="G74" s="6">
        <f t="shared" ca="1" si="2"/>
        <v>108316.22550121309</v>
      </c>
      <c r="H74" s="6">
        <f t="shared" ca="1" si="9"/>
        <v>179253.98568392242</v>
      </c>
      <c r="I74" s="6">
        <f t="shared" ca="1" si="3"/>
        <v>40660.775182176862</v>
      </c>
      <c r="J74" s="6">
        <f t="shared" ca="1" si="10"/>
        <v>18086329.610424779</v>
      </c>
      <c r="K74" s="5">
        <f t="shared" ca="1" si="4"/>
        <v>19762120.507999994</v>
      </c>
    </row>
    <row r="75" spans="2:11" x14ac:dyDescent="0.35">
      <c r="B75" s="7">
        <f t="shared" si="14"/>
        <v>91</v>
      </c>
      <c r="C75" s="6">
        <f t="shared" ca="1" si="7"/>
        <v>288600.8114945527</v>
      </c>
      <c r="D75" s="5">
        <f t="shared" ca="1" si="8"/>
        <v>28860.081149455273</v>
      </c>
      <c r="E75" s="4">
        <f t="shared" ca="1" si="0"/>
        <v>15900</v>
      </c>
      <c r="F75" s="6">
        <f t="shared" ca="1" si="1"/>
        <v>336834.26102649519</v>
      </c>
      <c r="G75" s="6">
        <f t="shared" ca="1" si="2"/>
        <v>111155.30613874341</v>
      </c>
      <c r="H75" s="6">
        <f t="shared" ca="1" si="9"/>
        <v>182839.06539760088</v>
      </c>
      <c r="I75" s="6">
        <f t="shared" ca="1" si="3"/>
        <v>42839.889490150905</v>
      </c>
      <c r="J75" s="6">
        <f t="shared" ca="1" si="10"/>
        <v>19762120.507999994</v>
      </c>
      <c r="K75" s="5">
        <f t="shared" ca="1" si="4"/>
        <v>21589499.842172902</v>
      </c>
    </row>
    <row r="76" spans="2:11" x14ac:dyDescent="0.35">
      <c r="B76" s="7">
        <f t="shared" si="14"/>
        <v>92</v>
      </c>
      <c r="C76" s="6">
        <f t="shared" ca="1" si="7"/>
        <v>295815.83178191649</v>
      </c>
      <c r="D76" s="5">
        <f t="shared" ca="1" si="8"/>
        <v>29581.583178191649</v>
      </c>
      <c r="E76" s="4">
        <f t="shared" ca="1" si="0"/>
        <v>15900</v>
      </c>
      <c r="F76" s="6">
        <f t="shared" ca="1" si="1"/>
        <v>345652.61755215749</v>
      </c>
      <c r="G76" s="6">
        <f t="shared" ca="1" si="2"/>
        <v>114065.36379221198</v>
      </c>
      <c r="H76" s="6">
        <f t="shared" ca="1" si="9"/>
        <v>186495.84670555289</v>
      </c>
      <c r="I76" s="6">
        <f t="shared" ca="1" si="3"/>
        <v>45091.407054392621</v>
      </c>
      <c r="J76" s="6">
        <f t="shared" ca="1" si="10"/>
        <v>21589499.842172902</v>
      </c>
      <c r="K76" s="5">
        <f t="shared" ca="1" si="4"/>
        <v>23582129.753632694</v>
      </c>
    </row>
    <row r="77" spans="2:11" x14ac:dyDescent="0.35">
      <c r="B77" s="7">
        <f t="shared" si="14"/>
        <v>93</v>
      </c>
      <c r="C77" s="6">
        <f t="shared" ca="1" si="7"/>
        <v>303211.22757646436</v>
      </c>
      <c r="D77" s="5">
        <f t="shared" ca="1" si="8"/>
        <v>30321.122757646437</v>
      </c>
      <c r="E77" s="4">
        <f t="shared" ca="1" si="0"/>
        <v>15900</v>
      </c>
      <c r="F77" s="6">
        <f t="shared" ca="1" si="1"/>
        <v>354691.43299096142</v>
      </c>
      <c r="G77" s="6">
        <f t="shared" ca="1" si="2"/>
        <v>117048.17288701727</v>
      </c>
      <c r="H77" s="6">
        <f t="shared" ca="1" si="9"/>
        <v>190225.76363966396</v>
      </c>
      <c r="I77" s="6">
        <f t="shared" ca="1" si="3"/>
        <v>47417.496464280193</v>
      </c>
      <c r="J77" s="6">
        <f t="shared" ca="1" si="10"/>
        <v>23582129.753632694</v>
      </c>
      <c r="K77" s="5">
        <f t="shared" ca="1" si="4"/>
        <v>25754902.455265474</v>
      </c>
    </row>
    <row r="78" spans="2:11" x14ac:dyDescent="0.35">
      <c r="B78" s="7">
        <f t="shared" si="14"/>
        <v>94</v>
      </c>
      <c r="C78" s="6">
        <f t="shared" ca="1" si="7"/>
        <v>310791.50826587592</v>
      </c>
      <c r="D78" s="5">
        <f t="shared" ca="1" si="8"/>
        <v>31079.150826587593</v>
      </c>
      <c r="E78" s="4">
        <f t="shared" ca="1" si="0"/>
        <v>15900</v>
      </c>
      <c r="F78" s="6">
        <f t="shared" ca="1" si="1"/>
        <v>363956.21881573537</v>
      </c>
      <c r="G78" s="6">
        <f t="shared" ca="1" si="2"/>
        <v>120105.55220919268</v>
      </c>
      <c r="H78" s="6">
        <f t="shared" ca="1" si="9"/>
        <v>194030.27891245723</v>
      </c>
      <c r="I78" s="6">
        <f t="shared" ca="1" si="3"/>
        <v>49820.387694085453</v>
      </c>
      <c r="J78" s="6">
        <f t="shared" ca="1" si="10"/>
        <v>25754902.455265474</v>
      </c>
      <c r="K78" s="5">
        <f t="shared" ca="1" si="4"/>
        <v>28124050.950640351</v>
      </c>
    </row>
    <row r="79" spans="2:11" x14ac:dyDescent="0.35">
      <c r="B79" s="7">
        <f t="shared" si="14"/>
        <v>95</v>
      </c>
      <c r="C79" s="6">
        <f t="shared" ca="1" si="7"/>
        <v>318561.29597252281</v>
      </c>
      <c r="D79" s="5">
        <f t="shared" ca="1" si="8"/>
        <v>31856.129597252282</v>
      </c>
      <c r="E79" s="4">
        <f t="shared" ca="1" si="0"/>
        <v>15900</v>
      </c>
      <c r="F79" s="6">
        <f t="shared" ca="1" si="1"/>
        <v>373452.62428612873</v>
      </c>
      <c r="G79" s="6">
        <f t="shared" ca="1" si="2"/>
        <v>123239.36601442249</v>
      </c>
      <c r="H79" s="6">
        <f t="shared" ca="1" si="9"/>
        <v>197910.88449070638</v>
      </c>
      <c r="I79" s="6">
        <f t="shared" ca="1" si="3"/>
        <v>52302.373780999871</v>
      </c>
      <c r="J79" s="6">
        <f t="shared" ca="1" si="10"/>
        <v>28124050.950640351</v>
      </c>
      <c r="K79" s="5">
        <f t="shared" ca="1" si="4"/>
        <v>30707269.717458993</v>
      </c>
    </row>
    <row r="80" spans="2:11" x14ac:dyDescent="0.35">
      <c r="B80" s="7">
        <f t="shared" si="14"/>
        <v>96</v>
      </c>
      <c r="C80" s="6">
        <f t="shared" ca="1" si="7"/>
        <v>326525.32837183587</v>
      </c>
      <c r="D80" s="5">
        <f t="shared" ca="1" si="8"/>
        <v>32652.532837183589</v>
      </c>
      <c r="E80" s="4">
        <f t="shared" ca="1" si="0"/>
        <v>15900</v>
      </c>
      <c r="F80" s="6">
        <f t="shared" ca="1" si="1"/>
        <v>383186.43989328196</v>
      </c>
      <c r="G80" s="6">
        <f t="shared" ca="1" si="2"/>
        <v>126451.52516478306</v>
      </c>
      <c r="H80" s="6">
        <f t="shared" ca="1" si="9"/>
        <v>201869.10218052051</v>
      </c>
      <c r="I80" s="6">
        <f t="shared" ca="1" si="3"/>
        <v>54865.812547978392</v>
      </c>
      <c r="J80" s="6">
        <f t="shared" ca="1" si="10"/>
        <v>30707269.717458993</v>
      </c>
      <c r="K80" s="5">
        <f t="shared" ca="1" si="4"/>
        <v>33523846.252822835</v>
      </c>
    </row>
    <row r="81" spans="2:11" x14ac:dyDescent="0.35">
      <c r="B81" s="7">
        <f t="shared" si="14"/>
        <v>97</v>
      </c>
      <c r="C81" s="6">
        <f t="shared" ca="1" si="7"/>
        <v>334688.46158113173</v>
      </c>
      <c r="D81" s="5">
        <f t="shared" ca="1" si="8"/>
        <v>33468.846158113178</v>
      </c>
      <c r="E81" s="4">
        <f t="shared" ca="1" si="0"/>
        <v>15900</v>
      </c>
      <c r="F81" s="6">
        <f t="shared" ca="1" si="1"/>
        <v>393163.60089061398</v>
      </c>
      <c r="G81" s="6">
        <f t="shared" ca="1" si="2"/>
        <v>129743.98829390261</v>
      </c>
      <c r="H81" s="6">
        <f t="shared" ca="1" si="9"/>
        <v>205906.48422413092</v>
      </c>
      <c r="I81" s="6">
        <f t="shared" ca="1" si="3"/>
        <v>57513.128372580439</v>
      </c>
      <c r="J81" s="6">
        <f t="shared" ca="1" si="10"/>
        <v>33523846.252822835</v>
      </c>
      <c r="K81" s="5">
        <f t="shared" ca="1" si="4"/>
        <v>36594804.457889237</v>
      </c>
    </row>
    <row r="82" spans="2:11" x14ac:dyDescent="0.35">
      <c r="B82" s="7">
        <f t="shared" si="14"/>
        <v>98</v>
      </c>
      <c r="C82" s="6">
        <f t="shared" ca="1" si="7"/>
        <v>343055.67312066001</v>
      </c>
      <c r="D82" s="5">
        <f t="shared" ca="1" si="8"/>
        <v>34305.567312065999</v>
      </c>
      <c r="E82" s="4">
        <f t="shared" ca="1" si="0"/>
        <v>15900</v>
      </c>
      <c r="F82" s="6">
        <f t="shared" ca="1" si="1"/>
        <v>403390.1909128793</v>
      </c>
      <c r="G82" s="6">
        <f t="shared" ca="1" si="2"/>
        <v>133118.76300125019</v>
      </c>
      <c r="H82" s="6">
        <f t="shared" ca="1" si="9"/>
        <v>210024.61390861354</v>
      </c>
      <c r="I82" s="6">
        <f t="shared" ca="1" si="3"/>
        <v>60246.814003015577</v>
      </c>
      <c r="J82" s="6">
        <f t="shared" ca="1" si="10"/>
        <v>36594804.457889237</v>
      </c>
      <c r="K82" s="5">
        <f t="shared" ca="1" si="4"/>
        <v>39943060.927469425</v>
      </c>
    </row>
    <row r="83" spans="2:11" x14ac:dyDescent="0.35">
      <c r="B83" s="7">
        <f t="shared" si="14"/>
        <v>99</v>
      </c>
      <c r="C83" s="6">
        <f t="shared" ca="1" si="7"/>
        <v>351632.0649486765</v>
      </c>
      <c r="D83" s="5">
        <f t="shared" ca="1" si="8"/>
        <v>35163.206494867649</v>
      </c>
      <c r="E83" s="4">
        <f t="shared" ca="1" si="0"/>
        <v>15900</v>
      </c>
      <c r="F83" s="6">
        <f t="shared" ca="1" si="1"/>
        <v>413872.44568570127</v>
      </c>
      <c r="G83" s="6">
        <f t="shared" ca="1" si="2"/>
        <v>136577.90707628144</v>
      </c>
      <c r="H83" s="6">
        <f t="shared" ca="1" si="9"/>
        <v>214225.10618678582</v>
      </c>
      <c r="I83" s="6">
        <f t="shared" ca="1" si="3"/>
        <v>63069.43242263401</v>
      </c>
      <c r="J83" s="6">
        <f t="shared" ca="1" si="10"/>
        <v>39943060.927469425</v>
      </c>
      <c r="K83" s="5">
        <f t="shared" ca="1" si="4"/>
        <v>43593595.306021079</v>
      </c>
    </row>
    <row r="84" spans="2:11" x14ac:dyDescent="0.35">
      <c r="B84" s="7">
        <f t="shared" si="14"/>
        <v>100</v>
      </c>
      <c r="C84" s="6">
        <f t="shared" ca="1" si="7"/>
        <v>360422.8665723934</v>
      </c>
      <c r="D84" s="5">
        <f t="shared" ca="1" si="8"/>
        <v>36042.28665723934</v>
      </c>
      <c r="E84" s="4">
        <f t="shared" ca="1" si="0"/>
        <v>15900</v>
      </c>
      <c r="F84" s="6">
        <f t="shared" ca="1" si="1"/>
        <v>424616.75682784378</v>
      </c>
      <c r="G84" s="6">
        <f t="shared" ca="1" si="2"/>
        <v>140123.52975318846</v>
      </c>
      <c r="H84" s="6">
        <f t="shared" ca="1" si="9"/>
        <v>218509.60831052155</v>
      </c>
      <c r="I84" s="6">
        <f t="shared" ca="1" si="3"/>
        <v>65983.618764133775</v>
      </c>
      <c r="J84" s="6">
        <f t="shared" ca="1" si="10"/>
        <v>43593595.306021079</v>
      </c>
      <c r="K84" s="5">
        <f t="shared" ca="1" si="4"/>
        <v>47573635.976019368</v>
      </c>
    </row>
    <row r="85" spans="2:11" x14ac:dyDescent="0.35">
      <c r="B85" s="3">
        <f t="shared" si="14"/>
        <v>101</v>
      </c>
    </row>
    <row r="86" spans="2:11" x14ac:dyDescent="0.35">
      <c r="B86" s="3">
        <f t="shared" si="14"/>
        <v>102</v>
      </c>
    </row>
    <row r="87" spans="2:11" x14ac:dyDescent="0.35">
      <c r="B87" s="3">
        <f t="shared" si="14"/>
        <v>103</v>
      </c>
    </row>
    <row r="88" spans="2:11" x14ac:dyDescent="0.35">
      <c r="B88" s="3">
        <f t="shared" si="14"/>
        <v>104</v>
      </c>
    </row>
    <row r="89" spans="2:11" x14ac:dyDescent="0.35">
      <c r="B89" s="3">
        <f t="shared" si="14"/>
        <v>105</v>
      </c>
    </row>
    <row r="90" spans="2:11" x14ac:dyDescent="0.35">
      <c r="B90" s="3">
        <f t="shared" si="14"/>
        <v>106</v>
      </c>
    </row>
    <row r="91" spans="2:11" x14ac:dyDescent="0.35">
      <c r="B91" s="3">
        <f t="shared" si="14"/>
        <v>107</v>
      </c>
    </row>
    <row r="92" spans="2:11" x14ac:dyDescent="0.35">
      <c r="B92" s="3">
        <f t="shared" si="14"/>
        <v>108</v>
      </c>
    </row>
    <row r="93" spans="2:11" x14ac:dyDescent="0.35">
      <c r="B93" s="3">
        <f t="shared" si="14"/>
        <v>109</v>
      </c>
    </row>
    <row r="94" spans="2:11" x14ac:dyDescent="0.35">
      <c r="B94" s="3">
        <f t="shared" si="14"/>
        <v>110</v>
      </c>
    </row>
    <row r="95" spans="2:11" x14ac:dyDescent="0.35">
      <c r="B95" s="3">
        <f t="shared" si="14"/>
        <v>111</v>
      </c>
    </row>
    <row r="96" spans="2:11" x14ac:dyDescent="0.35">
      <c r="B96" s="3">
        <f t="shared" si="14"/>
        <v>112</v>
      </c>
    </row>
    <row r="97" spans="2:2" x14ac:dyDescent="0.35">
      <c r="B97" s="3">
        <f t="shared" ref="B97:B98" si="16">B96+1</f>
        <v>113</v>
      </c>
    </row>
    <row r="98" spans="2:2" x14ac:dyDescent="0.35">
      <c r="B98" s="3">
        <f t="shared" si="16"/>
        <v>114</v>
      </c>
    </row>
  </sheetData>
  <mergeCells count="3">
    <mergeCell ref="A1:B1"/>
    <mergeCell ref="B28:K28"/>
    <mergeCell ref="O28:T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0:B31"/>
  <sheetViews>
    <sheetView workbookViewId="0">
      <selection activeCell="K17" sqref="K17"/>
    </sheetView>
  </sheetViews>
  <sheetFormatPr defaultRowHeight="14.5" x14ac:dyDescent="0.35"/>
  <sheetData>
    <row r="30" spans="2:2" ht="15" thickBot="1" x14ac:dyDescent="0.4"/>
    <row r="31" spans="2:2" ht="15" thickBot="1" x14ac:dyDescent="0.4">
      <c r="B31" s="17" t="s"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34" workbookViewId="0">
      <selection activeCell="B1" sqref="B1"/>
    </sheetView>
  </sheetViews>
  <sheetFormatPr defaultRowHeight="14.5" x14ac:dyDescent="0.35"/>
  <cols>
    <col min="1" max="1" width="20.7265625" bestFit="1" customWidth="1"/>
    <col min="2" max="2" width="39.7265625" bestFit="1" customWidth="1"/>
  </cols>
  <sheetData>
    <row r="1" spans="1:2" x14ac:dyDescent="0.35">
      <c r="A1" s="18" t="s">
        <v>35</v>
      </c>
      <c r="B1" s="19" t="s">
        <v>33</v>
      </c>
    </row>
    <row r="2" spans="1:2" x14ac:dyDescent="0.35">
      <c r="A2" s="20">
        <v>60</v>
      </c>
      <c r="B2" s="20">
        <v>79</v>
      </c>
    </row>
    <row r="3" spans="1:2" x14ac:dyDescent="0.35">
      <c r="A3" s="20">
        <v>61</v>
      </c>
      <c r="B3" s="20">
        <v>80</v>
      </c>
    </row>
    <row r="4" spans="1:2" x14ac:dyDescent="0.35">
      <c r="A4" s="20">
        <v>62</v>
      </c>
      <c r="B4" s="20">
        <v>81</v>
      </c>
    </row>
    <row r="5" spans="1:2" x14ac:dyDescent="0.35">
      <c r="A5" s="20">
        <v>63</v>
      </c>
      <c r="B5" s="20">
        <v>83</v>
      </c>
    </row>
    <row r="6" spans="1:2" x14ac:dyDescent="0.35">
      <c r="A6" s="20">
        <v>64</v>
      </c>
      <c r="B6" s="20">
        <v>85</v>
      </c>
    </row>
    <row r="7" spans="1:2" x14ac:dyDescent="0.35">
      <c r="A7" s="20">
        <v>65</v>
      </c>
      <c r="B7" s="20">
        <v>87</v>
      </c>
    </row>
    <row r="8" spans="1:2" x14ac:dyDescent="0.35">
      <c r="A8" s="20">
        <v>66</v>
      </c>
      <c r="B8" s="20">
        <v>90</v>
      </c>
    </row>
    <row r="9" spans="1:2" x14ac:dyDescent="0.35">
      <c r="A9" s="20">
        <v>67</v>
      </c>
      <c r="B9" s="20">
        <v>92</v>
      </c>
    </row>
    <row r="10" spans="1:2" x14ac:dyDescent="0.35">
      <c r="A10" s="20">
        <v>68</v>
      </c>
      <c r="B10" s="20">
        <v>95</v>
      </c>
    </row>
    <row r="11" spans="1:2" x14ac:dyDescent="0.35">
      <c r="A11" s="20">
        <v>69</v>
      </c>
      <c r="B11" s="20">
        <v>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G20" sqref="G20"/>
    </sheetView>
  </sheetViews>
  <sheetFormatPr defaultRowHeight="14.5" x14ac:dyDescent="0.35"/>
  <cols>
    <col min="1" max="1" width="19.54296875" bestFit="1" customWidth="1"/>
    <col min="2" max="2" width="39.7265625" bestFit="1" customWidth="1"/>
  </cols>
  <sheetData>
    <row r="1" spans="1:2" x14ac:dyDescent="0.35">
      <c r="A1" s="18" t="s">
        <v>36</v>
      </c>
      <c r="B1" s="19" t="s">
        <v>33</v>
      </c>
    </row>
    <row r="2" spans="1:2" x14ac:dyDescent="0.35">
      <c r="A2" s="21">
        <v>0.2</v>
      </c>
      <c r="B2" s="20">
        <v>92</v>
      </c>
    </row>
    <row r="3" spans="1:2" x14ac:dyDescent="0.35">
      <c r="A3" s="21">
        <v>0.22</v>
      </c>
      <c r="B3" s="20">
        <v>91</v>
      </c>
    </row>
    <row r="4" spans="1:2" x14ac:dyDescent="0.35">
      <c r="A4" s="21">
        <v>0.24</v>
      </c>
      <c r="B4" s="20">
        <v>90</v>
      </c>
    </row>
    <row r="5" spans="1:2" x14ac:dyDescent="0.35">
      <c r="A5" s="21">
        <v>0.26</v>
      </c>
      <c r="B5" s="20">
        <v>89</v>
      </c>
    </row>
    <row r="6" spans="1:2" x14ac:dyDescent="0.35">
      <c r="A6" s="21">
        <v>0.28000000000000003</v>
      </c>
      <c r="B6" s="20">
        <v>88</v>
      </c>
    </row>
    <row r="7" spans="1:2" x14ac:dyDescent="0.35">
      <c r="A7" s="21">
        <v>0.30000000000000004</v>
      </c>
      <c r="B7" s="20">
        <v>87</v>
      </c>
    </row>
    <row r="8" spans="1:2" x14ac:dyDescent="0.35">
      <c r="A8" s="21">
        <v>0.32000000000000006</v>
      </c>
      <c r="B8" s="20">
        <v>86</v>
      </c>
    </row>
    <row r="9" spans="1:2" x14ac:dyDescent="0.35">
      <c r="A9" s="21">
        <v>0.34000000000000008</v>
      </c>
      <c r="B9" s="20">
        <v>85</v>
      </c>
    </row>
    <row r="10" spans="1:2" x14ac:dyDescent="0.35">
      <c r="A10" s="21">
        <v>0.3600000000000001</v>
      </c>
      <c r="B10" s="20">
        <v>85</v>
      </c>
    </row>
    <row r="11" spans="1:2" x14ac:dyDescent="0.35">
      <c r="A11" s="21">
        <v>0.38000000000000012</v>
      </c>
      <c r="B11" s="20">
        <v>84</v>
      </c>
    </row>
    <row r="12" spans="1:2" x14ac:dyDescent="0.35">
      <c r="A12" s="21">
        <v>0.40000000000000013</v>
      </c>
      <c r="B12" s="20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ZeroAssetAge</vt:lpstr>
      <vt:lpstr>Tornado Chart</vt:lpstr>
      <vt:lpstr>Goal Seek</vt:lpstr>
      <vt:lpstr>3D Chart</vt:lpstr>
      <vt:lpstr>ZeroAssetAge Vs Retirement Age</vt:lpstr>
      <vt:lpstr>ZeroAssetAge Vs Post Ret.Age</vt:lpstr>
      <vt:lpstr>Annual_Expense</vt:lpstr>
      <vt:lpstr>Bob_contribution</vt:lpstr>
      <vt:lpstr>Current_Age</vt:lpstr>
      <vt:lpstr>Current_Income</vt:lpstr>
      <vt:lpstr>Employer_Contribution</vt:lpstr>
      <vt:lpstr>First_Year_Retirement_Expense_Percentage</vt:lpstr>
      <vt:lpstr>Inflation_Rate</vt:lpstr>
      <vt:lpstr>Initial_annual_income</vt:lpstr>
      <vt:lpstr>Post_retirement_age</vt:lpstr>
      <vt:lpstr>Post_Retirement_Investment_Return</vt:lpstr>
      <vt:lpstr>Post_retirement_tax</vt:lpstr>
      <vt:lpstr>Pre_Retirement_Investment_Return</vt:lpstr>
      <vt:lpstr>Pre_retirement_tax</vt:lpstr>
      <vt:lpstr>Pre_retirment_savings</vt:lpstr>
      <vt:lpstr>Research_Support</vt:lpstr>
      <vt:lpstr>Retirement_Base_age</vt:lpstr>
      <vt:lpstr>Retirement_Fund_By_Employer</vt:lpstr>
      <vt:lpstr>Salary_Increment</vt:lpstr>
      <vt:lpstr>Zero_Asset_Age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Sonakshi</dc:creator>
  <cp:lastModifiedBy>Prachi Gupta</cp:lastModifiedBy>
  <dcterms:created xsi:type="dcterms:W3CDTF">2017-02-14T17:58:13Z</dcterms:created>
  <dcterms:modified xsi:type="dcterms:W3CDTF">2017-02-17T00:45:44Z</dcterms:modified>
</cp:coreProperties>
</file>