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S\MS Summer 2020\CS 697A ML\Assignemnt 1\VE3568_HW1\"/>
    </mc:Choice>
  </mc:AlternateContent>
  <xr:revisionPtr revIDLastSave="0" documentId="13_ncr:1_{BEC107F1-2D48-434F-9EDC-F1AC1A49373F}" xr6:coauthVersionLast="45" xr6:coauthVersionMax="45" xr10:uidLastSave="{00000000-0000-0000-0000-000000000000}"/>
  <bookViews>
    <workbookView xWindow="-108" yWindow="-108" windowWidth="23256" windowHeight="12576" firstSheet="1" activeTab="4" xr2:uid="{34525212-F7CD-4629-AED8-DE7F47280EEA}"/>
  </bookViews>
  <sheets>
    <sheet name="PRactice" sheetId="1" state="hidden" r:id="rId1"/>
    <sheet name="Hw1Q1" sheetId="3" r:id="rId2"/>
    <sheet name="Hw1Q2a" sheetId="2" r:id="rId3"/>
    <sheet name="Hw1Q2b" sheetId="4" r:id="rId4"/>
    <sheet name="Hw1Q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5" l="1"/>
  <c r="M6" i="5"/>
  <c r="M7" i="5"/>
  <c r="M8" i="5"/>
  <c r="M9" i="5"/>
  <c r="M10" i="5"/>
  <c r="M11" i="5"/>
  <c r="M12" i="5"/>
  <c r="M5" i="5"/>
  <c r="N6" i="5"/>
  <c r="N7" i="5"/>
  <c r="N8" i="5"/>
  <c r="N9" i="5"/>
  <c r="N10" i="5"/>
  <c r="N11" i="5"/>
  <c r="N12" i="5"/>
  <c r="N13" i="5"/>
  <c r="N5" i="5"/>
  <c r="J11" i="1"/>
  <c r="J10" i="1"/>
  <c r="J9" i="1"/>
  <c r="J8" i="1"/>
  <c r="J7" i="1"/>
  <c r="J6" i="1"/>
  <c r="J5" i="1"/>
  <c r="J4" i="1"/>
  <c r="J3" i="1"/>
  <c r="J2" i="1"/>
  <c r="F11" i="1"/>
  <c r="F10" i="1"/>
  <c r="F9" i="1"/>
  <c r="F8" i="1"/>
  <c r="F7" i="1"/>
  <c r="F6" i="1"/>
  <c r="F5" i="1"/>
  <c r="F4" i="1"/>
  <c r="F3" i="1"/>
  <c r="F2" i="1"/>
  <c r="B11" i="1"/>
  <c r="B10" i="1"/>
  <c r="B9" i="1"/>
  <c r="B8" i="1"/>
  <c r="B15" i="1" s="1"/>
  <c r="B16" i="1" s="1"/>
  <c r="B7" i="1"/>
  <c r="B6" i="1"/>
  <c r="B5" i="1"/>
  <c r="B4" i="1"/>
  <c r="B3" i="1"/>
  <c r="B2" i="1"/>
  <c r="G12" i="4"/>
  <c r="G11" i="4"/>
  <c r="G10" i="4"/>
  <c r="J10" i="4" s="1"/>
  <c r="G9" i="4"/>
  <c r="G8" i="4"/>
  <c r="G7" i="4"/>
  <c r="G6" i="4"/>
  <c r="J6" i="4" s="1"/>
  <c r="G5" i="4"/>
  <c r="G4" i="4"/>
  <c r="G3" i="4"/>
  <c r="C12" i="4"/>
  <c r="F12" i="4" s="1"/>
  <c r="C11" i="4"/>
  <c r="C10" i="4"/>
  <c r="C9" i="4"/>
  <c r="C8" i="4"/>
  <c r="L8" i="4" s="1"/>
  <c r="C7" i="4"/>
  <c r="C6" i="4"/>
  <c r="C5" i="4"/>
  <c r="C4" i="4"/>
  <c r="L4" i="4" s="1"/>
  <c r="C3" i="4"/>
  <c r="G12" i="2"/>
  <c r="J12" i="2" s="1"/>
  <c r="G11" i="2"/>
  <c r="J11" i="2" s="1"/>
  <c r="G10" i="2"/>
  <c r="G9" i="2"/>
  <c r="G8" i="2"/>
  <c r="J8" i="2" s="1"/>
  <c r="G7" i="2"/>
  <c r="J7" i="2" s="1"/>
  <c r="G6" i="2"/>
  <c r="G5" i="2"/>
  <c r="G4" i="2"/>
  <c r="J4" i="2" s="1"/>
  <c r="G3" i="2"/>
  <c r="G13" i="2" s="1"/>
  <c r="C12" i="2"/>
  <c r="C11" i="2"/>
  <c r="L11" i="2" s="1"/>
  <c r="C10" i="2"/>
  <c r="F10" i="2" s="1"/>
  <c r="C9" i="2"/>
  <c r="L9" i="2" s="1"/>
  <c r="C8" i="2"/>
  <c r="C7" i="2"/>
  <c r="L7" i="2" s="1"/>
  <c r="C6" i="2"/>
  <c r="F6" i="2" s="1"/>
  <c r="C5" i="2"/>
  <c r="L5" i="2" s="1"/>
  <c r="C4" i="2"/>
  <c r="C3" i="2"/>
  <c r="H22" i="3"/>
  <c r="G24" i="3"/>
  <c r="G22" i="3"/>
  <c r="E26" i="3"/>
  <c r="E24" i="3"/>
  <c r="E22" i="3"/>
  <c r="J11" i="3"/>
  <c r="J10" i="3"/>
  <c r="J9" i="3"/>
  <c r="J8" i="3"/>
  <c r="J7" i="3"/>
  <c r="J6" i="3"/>
  <c r="J5" i="3"/>
  <c r="J4" i="3"/>
  <c r="J3" i="3"/>
  <c r="J2" i="3"/>
  <c r="F11" i="3"/>
  <c r="F10" i="3"/>
  <c r="F9" i="3"/>
  <c r="F8" i="3"/>
  <c r="F7" i="3"/>
  <c r="F6" i="3"/>
  <c r="F5" i="3"/>
  <c r="F4" i="3"/>
  <c r="F3" i="3"/>
  <c r="F2" i="3"/>
  <c r="B11" i="3"/>
  <c r="B10" i="3"/>
  <c r="B9" i="3"/>
  <c r="B8" i="3"/>
  <c r="B7" i="3"/>
  <c r="B6" i="3"/>
  <c r="B5" i="3"/>
  <c r="B4" i="3"/>
  <c r="B3" i="3"/>
  <c r="B2" i="3"/>
  <c r="G24" i="4"/>
  <c r="L11" i="4"/>
  <c r="L9" i="4"/>
  <c r="L7" i="4"/>
  <c r="L6" i="4"/>
  <c r="L3" i="4"/>
  <c r="C13" i="4"/>
  <c r="D12" i="4" s="1"/>
  <c r="E12" i="4" s="1"/>
  <c r="J12" i="4"/>
  <c r="J11" i="4"/>
  <c r="F11" i="4"/>
  <c r="F10" i="4"/>
  <c r="J9" i="4"/>
  <c r="F9" i="4"/>
  <c r="J8" i="4"/>
  <c r="J7" i="4"/>
  <c r="F7" i="4"/>
  <c r="F6" i="4"/>
  <c r="J5" i="4"/>
  <c r="F5" i="4"/>
  <c r="J4" i="4"/>
  <c r="J3" i="4"/>
  <c r="F3" i="4"/>
  <c r="G24" i="2"/>
  <c r="L6" i="2"/>
  <c r="L10" i="2"/>
  <c r="C13" i="2"/>
  <c r="D12" i="2" s="1"/>
  <c r="E12" i="2" s="1"/>
  <c r="F12" i="2"/>
  <c r="F11" i="2"/>
  <c r="J10" i="2"/>
  <c r="J9" i="2"/>
  <c r="F9" i="2"/>
  <c r="F8" i="2"/>
  <c r="F7" i="2"/>
  <c r="J6" i="2"/>
  <c r="J5" i="2"/>
  <c r="F5" i="2"/>
  <c r="F4" i="2"/>
  <c r="F3" i="2"/>
  <c r="D26" i="1"/>
  <c r="B27" i="3"/>
  <c r="B26" i="3"/>
  <c r="B28" i="3" s="1"/>
  <c r="J15" i="3"/>
  <c r="J16" i="3" s="1"/>
  <c r="F15" i="3"/>
  <c r="B15" i="3"/>
  <c r="B16" i="3" s="1"/>
  <c r="J12" i="3"/>
  <c r="K8" i="3" s="1"/>
  <c r="L8" i="3" s="1"/>
  <c r="F12" i="3"/>
  <c r="G8" i="3" s="1"/>
  <c r="H8" i="3" s="1"/>
  <c r="B12" i="3"/>
  <c r="C9" i="3" s="1"/>
  <c r="D9" i="3" s="1"/>
  <c r="M11" i="3"/>
  <c r="I11" i="3"/>
  <c r="G11" i="3"/>
  <c r="H11" i="3" s="1"/>
  <c r="E11" i="3"/>
  <c r="M10" i="3"/>
  <c r="I10" i="3"/>
  <c r="E10" i="3"/>
  <c r="M9" i="3"/>
  <c r="I9" i="3"/>
  <c r="E9" i="3"/>
  <c r="M8" i="3"/>
  <c r="I8" i="3"/>
  <c r="E8" i="3"/>
  <c r="M7" i="3"/>
  <c r="I7" i="3"/>
  <c r="E7" i="3"/>
  <c r="M6" i="3"/>
  <c r="I6" i="3"/>
  <c r="E6" i="3"/>
  <c r="M5" i="3"/>
  <c r="I5" i="3"/>
  <c r="E5" i="3"/>
  <c r="M4" i="3"/>
  <c r="I4" i="3"/>
  <c r="E4" i="3"/>
  <c r="M3" i="3"/>
  <c r="I3" i="3"/>
  <c r="E3" i="3"/>
  <c r="M2" i="3"/>
  <c r="I2" i="3"/>
  <c r="E2" i="3"/>
  <c r="B28" i="1"/>
  <c r="B27" i="1"/>
  <c r="B26" i="1"/>
  <c r="J15" i="1"/>
  <c r="J16" i="1" s="1"/>
  <c r="F15" i="1"/>
  <c r="F16" i="1" s="1"/>
  <c r="M11" i="1"/>
  <c r="M10" i="1"/>
  <c r="M9" i="1"/>
  <c r="M8" i="1"/>
  <c r="M7" i="1"/>
  <c r="M6" i="1"/>
  <c r="M5" i="1"/>
  <c r="M4" i="1"/>
  <c r="M3" i="1"/>
  <c r="M2" i="1"/>
  <c r="I11" i="1"/>
  <c r="I10" i="1"/>
  <c r="I9" i="1"/>
  <c r="I8" i="1"/>
  <c r="I7" i="1"/>
  <c r="I6" i="1"/>
  <c r="I5" i="1"/>
  <c r="I4" i="1"/>
  <c r="I3" i="1"/>
  <c r="I2" i="1"/>
  <c r="E3" i="1"/>
  <c r="E4" i="1"/>
  <c r="E5" i="1"/>
  <c r="E6" i="1"/>
  <c r="E7" i="1"/>
  <c r="E9" i="1"/>
  <c r="E10" i="1"/>
  <c r="E11" i="1"/>
  <c r="E2" i="1"/>
  <c r="K44" i="1"/>
  <c r="K43" i="1"/>
  <c r="K42" i="1"/>
  <c r="K41" i="1"/>
  <c r="K40" i="1"/>
  <c r="K39" i="1"/>
  <c r="K38" i="1"/>
  <c r="K37" i="1"/>
  <c r="K36" i="1"/>
  <c r="K35" i="1"/>
  <c r="G48" i="1"/>
  <c r="G49" i="1" s="1"/>
  <c r="G45" i="1"/>
  <c r="H42" i="1" s="1"/>
  <c r="J42" i="1" s="1"/>
  <c r="H41" i="1"/>
  <c r="J41" i="1" s="1"/>
  <c r="H40" i="1"/>
  <c r="J40" i="1" s="1"/>
  <c r="H39" i="1"/>
  <c r="J39" i="1" s="1"/>
  <c r="H36" i="1"/>
  <c r="J36" i="1" s="1"/>
  <c r="H35" i="1"/>
  <c r="J35" i="1" s="1"/>
  <c r="T12" i="1"/>
  <c r="U8" i="1" s="1"/>
  <c r="V8" i="1" s="1"/>
  <c r="P12" i="1"/>
  <c r="Q8" i="1" s="1"/>
  <c r="R8" i="1" s="1"/>
  <c r="J12" i="1"/>
  <c r="K5" i="1" s="1"/>
  <c r="L5" i="1" s="1"/>
  <c r="F12" i="1"/>
  <c r="G10" i="1" s="1"/>
  <c r="H10" i="1" s="1"/>
  <c r="H8" i="2" l="1"/>
  <c r="I8" i="2" s="1"/>
  <c r="C8" i="5"/>
  <c r="C5" i="5"/>
  <c r="J3" i="2"/>
  <c r="J13" i="2" s="1"/>
  <c r="L12" i="2"/>
  <c r="L8" i="2"/>
  <c r="L4" i="2"/>
  <c r="L3" i="2"/>
  <c r="G13" i="4"/>
  <c r="L12" i="4"/>
  <c r="F4" i="4"/>
  <c r="F8" i="4"/>
  <c r="F13" i="4" s="1"/>
  <c r="L5" i="4"/>
  <c r="M12" i="1"/>
  <c r="J17" i="1" s="1"/>
  <c r="I12" i="1"/>
  <c r="F17" i="1" s="1"/>
  <c r="E8" i="1"/>
  <c r="E12" i="1" s="1"/>
  <c r="B17" i="1" s="1"/>
  <c r="B12" i="1"/>
  <c r="C10" i="1" s="1"/>
  <c r="D10" i="1" s="1"/>
  <c r="H30" i="1"/>
  <c r="J30" i="1" s="1"/>
  <c r="N15" i="1"/>
  <c r="B21" i="1" s="1"/>
  <c r="B23" i="1" s="1"/>
  <c r="B30" i="1" s="1"/>
  <c r="L10" i="4"/>
  <c r="L13" i="4" s="1"/>
  <c r="M3" i="4" s="1"/>
  <c r="N3" i="4" s="1"/>
  <c r="J13" i="4"/>
  <c r="H6" i="4"/>
  <c r="I6" i="4" s="1"/>
  <c r="H7" i="4"/>
  <c r="I7" i="4" s="1"/>
  <c r="H5" i="4"/>
  <c r="I5" i="4" s="1"/>
  <c r="H9" i="4"/>
  <c r="I9" i="4" s="1"/>
  <c r="H3" i="4"/>
  <c r="I3" i="4" s="1"/>
  <c r="H4" i="4"/>
  <c r="I4" i="4" s="1"/>
  <c r="H8" i="4"/>
  <c r="I8" i="4" s="1"/>
  <c r="H11" i="4"/>
  <c r="I11" i="4" s="1"/>
  <c r="H12" i="4"/>
  <c r="I12" i="4" s="1"/>
  <c r="D5" i="4"/>
  <c r="E5" i="4" s="1"/>
  <c r="D9" i="4"/>
  <c r="E9" i="4" s="1"/>
  <c r="D11" i="4"/>
  <c r="E11" i="4" s="1"/>
  <c r="D3" i="4"/>
  <c r="E3" i="4" s="1"/>
  <c r="D7" i="4"/>
  <c r="E7" i="4" s="1"/>
  <c r="H3" i="2"/>
  <c r="I3" i="2" s="1"/>
  <c r="H7" i="2"/>
  <c r="I7" i="2" s="1"/>
  <c r="H11" i="2"/>
  <c r="I11" i="2" s="1"/>
  <c r="K5" i="3"/>
  <c r="L5" i="3" s="1"/>
  <c r="G4" i="3"/>
  <c r="H4" i="3" s="1"/>
  <c r="C7" i="3"/>
  <c r="D7" i="3" s="1"/>
  <c r="C8" i="3"/>
  <c r="D8" i="3" s="1"/>
  <c r="C10" i="3"/>
  <c r="D10" i="3" s="1"/>
  <c r="C2" i="3"/>
  <c r="D2" i="3" s="1"/>
  <c r="C3" i="3"/>
  <c r="D3" i="3" s="1"/>
  <c r="C4" i="3"/>
  <c r="D4" i="3" s="1"/>
  <c r="C6" i="3"/>
  <c r="D6" i="3" s="1"/>
  <c r="N12" i="3"/>
  <c r="D4" i="4"/>
  <c r="E4" i="4" s="1"/>
  <c r="D6" i="4"/>
  <c r="E6" i="4" s="1"/>
  <c r="D8" i="4"/>
  <c r="E8" i="4" s="1"/>
  <c r="D10" i="4"/>
  <c r="E10" i="4" s="1"/>
  <c r="H5" i="2"/>
  <c r="I5" i="2" s="1"/>
  <c r="H9" i="2"/>
  <c r="I9" i="2" s="1"/>
  <c r="H6" i="2"/>
  <c r="I6" i="2" s="1"/>
  <c r="H10" i="2"/>
  <c r="I10" i="2" s="1"/>
  <c r="H4" i="2"/>
  <c r="I4" i="2" s="1"/>
  <c r="L13" i="2"/>
  <c r="D5" i="2"/>
  <c r="E5" i="2" s="1"/>
  <c r="H12" i="2"/>
  <c r="I12" i="2" s="1"/>
  <c r="D9" i="2"/>
  <c r="E9" i="2" s="1"/>
  <c r="F13" i="2"/>
  <c r="D6" i="2"/>
  <c r="E6" i="2" s="1"/>
  <c r="D10" i="2"/>
  <c r="E10" i="2" s="1"/>
  <c r="D3" i="2"/>
  <c r="E3" i="2" s="1"/>
  <c r="D7" i="2"/>
  <c r="E7" i="2" s="1"/>
  <c r="D11" i="2"/>
  <c r="E11" i="2" s="1"/>
  <c r="D4" i="2"/>
  <c r="E4" i="2" s="1"/>
  <c r="D8" i="2"/>
  <c r="E8" i="2" s="1"/>
  <c r="G7" i="3"/>
  <c r="H7" i="3" s="1"/>
  <c r="G3" i="3"/>
  <c r="H3" i="3" s="1"/>
  <c r="C11" i="3"/>
  <c r="D11" i="3" s="1"/>
  <c r="E12" i="3"/>
  <c r="B17" i="3" s="1"/>
  <c r="N15" i="3"/>
  <c r="B21" i="3" s="1"/>
  <c r="M12" i="3"/>
  <c r="J17" i="3" s="1"/>
  <c r="K11" i="3"/>
  <c r="L11" i="3" s="1"/>
  <c r="K7" i="3"/>
  <c r="L7" i="3" s="1"/>
  <c r="K3" i="3"/>
  <c r="L3" i="3" s="1"/>
  <c r="K10" i="3"/>
  <c r="L10" i="3" s="1"/>
  <c r="K6" i="3"/>
  <c r="L6" i="3" s="1"/>
  <c r="K2" i="3"/>
  <c r="L2" i="3" s="1"/>
  <c r="I12" i="3"/>
  <c r="F17" i="3" s="1"/>
  <c r="K4" i="3"/>
  <c r="L4" i="3" s="1"/>
  <c r="K9" i="3"/>
  <c r="L9" i="3" s="1"/>
  <c r="G10" i="3"/>
  <c r="H10" i="3" s="1"/>
  <c r="G6" i="3"/>
  <c r="H6" i="3" s="1"/>
  <c r="G2" i="3"/>
  <c r="H2" i="3" s="1"/>
  <c r="G9" i="3"/>
  <c r="H9" i="3" s="1"/>
  <c r="G5" i="3"/>
  <c r="H5" i="3" s="1"/>
  <c r="F16" i="3"/>
  <c r="C5" i="3"/>
  <c r="D5" i="3" s="1"/>
  <c r="H37" i="1"/>
  <c r="J37" i="1" s="1"/>
  <c r="H43" i="1"/>
  <c r="J43" i="1" s="1"/>
  <c r="K45" i="1"/>
  <c r="H44" i="1"/>
  <c r="J44" i="1" s="1"/>
  <c r="H38" i="1"/>
  <c r="J38" i="1" s="1"/>
  <c r="J45" i="1" s="1"/>
  <c r="G46" i="1" s="1"/>
  <c r="G47" i="1" s="1"/>
  <c r="Q3" i="1"/>
  <c r="R3" i="1" s="1"/>
  <c r="U3" i="1"/>
  <c r="V3" i="1" s="1"/>
  <c r="Q6" i="1"/>
  <c r="R6" i="1" s="1"/>
  <c r="U6" i="1"/>
  <c r="V6" i="1" s="1"/>
  <c r="G11" i="1"/>
  <c r="H11" i="1" s="1"/>
  <c r="Q11" i="1"/>
  <c r="R11" i="1" s="1"/>
  <c r="U11" i="1"/>
  <c r="V11" i="1" s="1"/>
  <c r="K10" i="1"/>
  <c r="L10" i="1" s="1"/>
  <c r="C11" i="1"/>
  <c r="D11" i="1" s="1"/>
  <c r="Q4" i="1"/>
  <c r="R4" i="1" s="1"/>
  <c r="U4" i="1"/>
  <c r="V4" i="1" s="1"/>
  <c r="Q9" i="1"/>
  <c r="R9" i="1" s="1"/>
  <c r="G3" i="1"/>
  <c r="H3" i="1" s="1"/>
  <c r="Q2" i="1"/>
  <c r="R2" i="1" s="1"/>
  <c r="R12" i="1" s="1"/>
  <c r="Q7" i="1"/>
  <c r="R7" i="1" s="1"/>
  <c r="Q10" i="1"/>
  <c r="R10" i="1" s="1"/>
  <c r="U2" i="1"/>
  <c r="V2" i="1" s="1"/>
  <c r="U7" i="1"/>
  <c r="V7" i="1" s="1"/>
  <c r="U10" i="1"/>
  <c r="V10" i="1" s="1"/>
  <c r="C9" i="1"/>
  <c r="D9" i="1" s="1"/>
  <c r="U9" i="1"/>
  <c r="V9" i="1" s="1"/>
  <c r="G7" i="1"/>
  <c r="H7" i="1" s="1"/>
  <c r="Q5" i="1"/>
  <c r="R5" i="1" s="1"/>
  <c r="U5" i="1"/>
  <c r="V5" i="1" s="1"/>
  <c r="G9" i="1"/>
  <c r="H9" i="1" s="1"/>
  <c r="K9" i="1"/>
  <c r="L9" i="1" s="1"/>
  <c r="K2" i="1"/>
  <c r="L2" i="1" s="1"/>
  <c r="K6" i="1"/>
  <c r="L6" i="1" s="1"/>
  <c r="C3" i="1"/>
  <c r="D3" i="1" s="1"/>
  <c r="G4" i="1"/>
  <c r="H4" i="1" s="1"/>
  <c r="G8" i="1"/>
  <c r="H8" i="1" s="1"/>
  <c r="K3" i="1"/>
  <c r="L3" i="1" s="1"/>
  <c r="K7" i="1"/>
  <c r="L7" i="1" s="1"/>
  <c r="G5" i="1"/>
  <c r="H5" i="1" s="1"/>
  <c r="K4" i="1"/>
  <c r="L4" i="1" s="1"/>
  <c r="K8" i="1"/>
  <c r="L8" i="1" s="1"/>
  <c r="K11" i="1"/>
  <c r="L11" i="1" s="1"/>
  <c r="C5" i="1"/>
  <c r="D5" i="1" s="1"/>
  <c r="G2" i="1"/>
  <c r="H2" i="1" s="1"/>
  <c r="G6" i="1"/>
  <c r="H6" i="1" s="1"/>
  <c r="H10" i="4" l="1"/>
  <c r="I10" i="4" s="1"/>
  <c r="C11" i="5"/>
  <c r="N17" i="1"/>
  <c r="C6" i="1"/>
  <c r="D6" i="1" s="1"/>
  <c r="C8" i="1"/>
  <c r="D8" i="1" s="1"/>
  <c r="C2" i="1"/>
  <c r="D2" i="1" s="1"/>
  <c r="C4" i="1"/>
  <c r="D4" i="1" s="1"/>
  <c r="D12" i="1" s="1"/>
  <c r="B13" i="1" s="1"/>
  <c r="C7" i="1"/>
  <c r="D7" i="1" s="1"/>
  <c r="H31" i="1"/>
  <c r="J31" i="1" s="1"/>
  <c r="H32" i="1" s="1"/>
  <c r="J32" i="1" s="1"/>
  <c r="K32" i="1" s="1"/>
  <c r="B22" i="1"/>
  <c r="B24" i="1" s="1"/>
  <c r="B31" i="1" s="1"/>
  <c r="B33" i="1" s="1"/>
  <c r="I13" i="4"/>
  <c r="G14" i="4" s="1"/>
  <c r="M6" i="4"/>
  <c r="N6" i="4" s="1"/>
  <c r="M5" i="4"/>
  <c r="N5" i="4" s="1"/>
  <c r="M11" i="4"/>
  <c r="N11" i="4" s="1"/>
  <c r="M12" i="4"/>
  <c r="N12" i="4" s="1"/>
  <c r="M7" i="4"/>
  <c r="N7" i="4" s="1"/>
  <c r="M9" i="4"/>
  <c r="N9" i="4" s="1"/>
  <c r="E13" i="4"/>
  <c r="C14" i="4" s="1"/>
  <c r="C15" i="4" s="1"/>
  <c r="M8" i="4"/>
  <c r="N8" i="4" s="1"/>
  <c r="C24" i="4"/>
  <c r="M4" i="4"/>
  <c r="N4" i="4" s="1"/>
  <c r="M10" i="4"/>
  <c r="N10" i="4" s="1"/>
  <c r="I13" i="2"/>
  <c r="G14" i="2" s="1"/>
  <c r="M5" i="2"/>
  <c r="N5" i="2" s="1"/>
  <c r="C24" i="2"/>
  <c r="B23" i="3"/>
  <c r="B30" i="3" s="1"/>
  <c r="D12" i="3"/>
  <c r="B13" i="3" s="1"/>
  <c r="B14" i="3" s="1"/>
  <c r="M4" i="2"/>
  <c r="N4" i="2" s="1"/>
  <c r="M10" i="2"/>
  <c r="N10" i="2" s="1"/>
  <c r="M7" i="2"/>
  <c r="N7" i="2" s="1"/>
  <c r="M6" i="2"/>
  <c r="N6" i="2" s="1"/>
  <c r="M8" i="2"/>
  <c r="N8" i="2" s="1"/>
  <c r="M9" i="2"/>
  <c r="N9" i="2" s="1"/>
  <c r="M11" i="2"/>
  <c r="N11" i="2" s="1"/>
  <c r="M12" i="2"/>
  <c r="N12" i="2" s="1"/>
  <c r="M3" i="2"/>
  <c r="N3" i="2" s="1"/>
  <c r="E13" i="2"/>
  <c r="C14" i="2" s="1"/>
  <c r="N17" i="3"/>
  <c r="B22" i="3" s="1"/>
  <c r="B24" i="3" s="1"/>
  <c r="B31" i="3" s="1"/>
  <c r="B33" i="3" s="1"/>
  <c r="H12" i="3"/>
  <c r="F13" i="3" s="1"/>
  <c r="F14" i="3" s="1"/>
  <c r="L12" i="3"/>
  <c r="J13" i="3" s="1"/>
  <c r="J14" i="3" s="1"/>
  <c r="H12" i="1"/>
  <c r="F13" i="1" s="1"/>
  <c r="L12" i="1"/>
  <c r="J13" i="1" s="1"/>
  <c r="V12" i="1"/>
  <c r="T13" i="1" s="1"/>
  <c r="P13" i="1"/>
  <c r="C15" i="2" l="1"/>
  <c r="E5" i="5" s="1"/>
  <c r="D5" i="5"/>
  <c r="G15" i="2"/>
  <c r="E8" i="5" s="1"/>
  <c r="D8" i="5"/>
  <c r="G15" i="4"/>
  <c r="E11" i="5" s="1"/>
  <c r="G11" i="5" s="1"/>
  <c r="D11" i="5"/>
  <c r="J14" i="1"/>
  <c r="F14" i="1"/>
  <c r="B14" i="1"/>
  <c r="N13" i="4"/>
  <c r="L14" i="4" s="1"/>
  <c r="L15" i="4" s="1"/>
  <c r="N13" i="2"/>
  <c r="L14" i="2" s="1"/>
  <c r="G8" i="5" l="1"/>
  <c r="G10" i="5"/>
  <c r="G9" i="5"/>
  <c r="G6" i="5"/>
  <c r="G5" i="5"/>
  <c r="G7" i="5"/>
  <c r="L11" i="5"/>
  <c r="J11" i="5"/>
  <c r="G13" i="5"/>
  <c r="G12" i="5"/>
  <c r="D24" i="4"/>
  <c r="E24" i="4"/>
  <c r="L18" i="4"/>
  <c r="F24" i="4" s="1"/>
  <c r="L15" i="2"/>
  <c r="D24" i="2"/>
  <c r="J6" i="5" l="1"/>
  <c r="L6" i="5"/>
  <c r="L9" i="5"/>
  <c r="J9" i="5"/>
  <c r="L7" i="5"/>
  <c r="J7" i="5"/>
  <c r="L10" i="5"/>
  <c r="J10" i="5"/>
  <c r="J5" i="5"/>
  <c r="L5" i="5"/>
  <c r="J8" i="5"/>
  <c r="L8" i="5"/>
  <c r="L12" i="5"/>
  <c r="J12" i="5"/>
  <c r="L13" i="5"/>
  <c r="J13" i="5"/>
  <c r="L18" i="2"/>
  <c r="F24" i="2" s="1"/>
  <c r="E24" i="2"/>
</calcChain>
</file>

<file path=xl/sharedStrings.xml><?xml version="1.0" encoding="utf-8"?>
<sst xmlns="http://schemas.openxmlformats.org/spreadsheetml/2006/main" count="111" uniqueCount="58">
  <si>
    <t>mean</t>
  </si>
  <si>
    <t>stdev</t>
  </si>
  <si>
    <t>NB</t>
  </si>
  <si>
    <t>DecTree</t>
  </si>
  <si>
    <t>NearestNeighbor</t>
  </si>
  <si>
    <t>Naïve Bayes</t>
  </si>
  <si>
    <t>Decision Tree</t>
  </si>
  <si>
    <t>Nearest Neighbor</t>
  </si>
  <si>
    <t>Average</t>
  </si>
  <si>
    <t>Standard deviation</t>
  </si>
  <si>
    <t>Q1</t>
  </si>
  <si>
    <t>mj</t>
  </si>
  <si>
    <t>m</t>
  </si>
  <si>
    <t>s2</t>
  </si>
  <si>
    <t xml:space="preserve">sum x </t>
  </si>
  <si>
    <t>x2</t>
  </si>
  <si>
    <t>(sum x)2</t>
  </si>
  <si>
    <t>sum (x2)</t>
  </si>
  <si>
    <t>CF</t>
  </si>
  <si>
    <t>ss_tot</t>
  </si>
  <si>
    <t>ss_bet</t>
  </si>
  <si>
    <t>ss_within</t>
  </si>
  <si>
    <t>df</t>
  </si>
  <si>
    <t>df for ss_bet</t>
  </si>
  <si>
    <t>df for ss_within</t>
  </si>
  <si>
    <t>df for ss_tot</t>
  </si>
  <si>
    <t>s2 ss_bet</t>
  </si>
  <si>
    <t>s2 ss_within</t>
  </si>
  <si>
    <t>F</t>
  </si>
  <si>
    <t>Source of Variation</t>
  </si>
  <si>
    <t>Between Groups</t>
  </si>
  <si>
    <t>Within Groups</t>
  </si>
  <si>
    <t>Total</t>
  </si>
  <si>
    <t>Sum of squares</t>
  </si>
  <si>
    <t>Degree of Freedom</t>
  </si>
  <si>
    <t xml:space="preserve">Mean Square </t>
  </si>
  <si>
    <t xml:space="preserve">F0 </t>
  </si>
  <si>
    <t>st error of the mean</t>
  </si>
  <si>
    <t>t</t>
  </si>
  <si>
    <t>sig</t>
  </si>
  <si>
    <t>Mean</t>
  </si>
  <si>
    <t xml:space="preserve">Pair 1 </t>
  </si>
  <si>
    <t>NB and DecTree</t>
  </si>
  <si>
    <t>Pair Differences</t>
  </si>
  <si>
    <t>std error of the mean</t>
  </si>
  <si>
    <t>st error in the mean</t>
  </si>
  <si>
    <t xml:space="preserve">DecTree and nearestNeighbor </t>
  </si>
  <si>
    <t>NearestNeighbour</t>
  </si>
  <si>
    <t>Classifier</t>
  </si>
  <si>
    <t>Sig. (p)</t>
  </si>
  <si>
    <t>p0 value</t>
  </si>
  <si>
    <t>Alpha = 0.01</t>
  </si>
  <si>
    <t>DF= 9, Alpha = 0.01</t>
  </si>
  <si>
    <t>DF =9, Alpha = 0.025</t>
  </si>
  <si>
    <t>H0 Status for Alpha = 0.01</t>
  </si>
  <si>
    <t>H0 Status for Alpha = 0.025</t>
  </si>
  <si>
    <t>Alpha =0.025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</si>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</sst>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000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2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165" fontId="0" fillId="0" borderId="1" xfId="0" applyNumberFormat="1" applyBorder="1"/>
    <xf numFmtId="165" fontId="1" fillId="0" borderId="1" xfId="0" applyNumberFormat="1" applyFont="1" applyBorder="1"/>
    <xf numFmtId="164" fontId="1" fillId="0" borderId="0" xfId="0" applyNumberFormat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2" xfId="0" applyFill="1" applyBorder="1"/>
    <xf numFmtId="0" fontId="3" fillId="2" borderId="3" xfId="0" applyFont="1" applyFill="1" applyBorder="1" applyAlignment="1">
      <alignment horizontal="center" vertical="center"/>
    </xf>
    <xf numFmtId="166" fontId="1" fillId="0" borderId="1" xfId="0" applyNumberFormat="1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0" fillId="0" borderId="6" xfId="0" applyNumberFormat="1" applyBorder="1"/>
    <xf numFmtId="0" fontId="0" fillId="0" borderId="6" xfId="0" applyNumberFormat="1" applyBorder="1"/>
    <xf numFmtId="164" fontId="1" fillId="0" borderId="6" xfId="0" applyNumberFormat="1" applyFon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6" fontId="1" fillId="0" borderId="10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1" fillId="0" borderId="14" xfId="0" applyNumberFormat="1" applyFont="1" applyBorder="1"/>
    <xf numFmtId="164" fontId="0" fillId="0" borderId="15" xfId="0" applyNumberFormat="1" applyBorder="1"/>
    <xf numFmtId="164" fontId="0" fillId="0" borderId="5" xfId="0" applyNumberFormat="1" applyBorder="1"/>
    <xf numFmtId="164" fontId="0" fillId="0" borderId="16" xfId="0" applyNumberFormat="1" applyBorder="1" applyAlignment="1">
      <alignment horizontal="center"/>
    </xf>
    <xf numFmtId="164" fontId="1" fillId="0" borderId="13" xfId="0" applyNumberFormat="1" applyFont="1" applyBorder="1"/>
    <xf numFmtId="2" fontId="0" fillId="0" borderId="0" xfId="0" applyNumberFormat="1" applyBorder="1"/>
    <xf numFmtId="166" fontId="1" fillId="0" borderId="0" xfId="0" applyNumberFormat="1" applyFont="1" applyBorder="1"/>
    <xf numFmtId="164" fontId="1" fillId="2" borderId="1" xfId="0" applyNumberFormat="1" applyFont="1" applyFill="1" applyBorder="1"/>
    <xf numFmtId="167" fontId="0" fillId="0" borderId="1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6" xfId="0" applyNumberFormat="1" applyBorder="1" applyAlignment="1">
      <alignment horizontal="center"/>
    </xf>
    <xf numFmtId="0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1" fillId="0" borderId="31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32" xfId="0" applyNumberFormat="1" applyFon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2" xfId="0" applyNumberFormat="1" applyBorder="1"/>
    <xf numFmtId="164" fontId="0" fillId="0" borderId="34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6" fontId="0" fillId="0" borderId="1" xfId="0" applyNumberFormat="1" applyBorder="1"/>
    <xf numFmtId="165" fontId="1" fillId="0" borderId="7" xfId="0" applyNumberFormat="1" applyFont="1" applyBorder="1"/>
    <xf numFmtId="165" fontId="0" fillId="0" borderId="0" xfId="0" applyNumberFormat="1"/>
    <xf numFmtId="165" fontId="0" fillId="0" borderId="23" xfId="0" applyNumberFormat="1" applyBorder="1"/>
    <xf numFmtId="165" fontId="0" fillId="0" borderId="26" xfId="0" applyNumberFormat="1" applyBorder="1" applyAlignment="1">
      <alignment horizontal="center"/>
    </xf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165" fontId="0" fillId="0" borderId="30" xfId="0" applyNumberFormat="1" applyBorder="1"/>
    <xf numFmtId="165" fontId="1" fillId="0" borderId="31" xfId="0" applyNumberFormat="1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165" fontId="1" fillId="0" borderId="32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168" fontId="1" fillId="0" borderId="10" xfId="0" applyNumberFormat="1" applyFont="1" applyBorder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1" fillId="3" borderId="29" xfId="0" applyNumberFormat="1" applyFont="1" applyFill="1" applyBorder="1" applyAlignment="1">
      <alignment horizontal="center" vertical="center"/>
    </xf>
    <xf numFmtId="166" fontId="0" fillId="0" borderId="0" xfId="0" applyNumberFormat="1"/>
    <xf numFmtId="164" fontId="1" fillId="3" borderId="21" xfId="0" applyNumberFormat="1" applyFont="1" applyFill="1" applyBorder="1" applyAlignment="1">
      <alignment horizontal="center" vertical="center"/>
    </xf>
    <xf numFmtId="164" fontId="1" fillId="3" borderId="21" xfId="0" applyNumberFormat="1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8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165" fontId="2" fillId="0" borderId="0" xfId="1" applyNumberFormat="1"/>
    <xf numFmtId="169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40" xfId="0" applyNumberFormat="1" applyBorder="1" applyAlignment="1">
      <alignment horizontal="center"/>
    </xf>
    <xf numFmtId="167" fontId="0" fillId="0" borderId="41" xfId="0" applyNumberFormat="1" applyBorder="1" applyAlignment="1">
      <alignment horizontal="center"/>
    </xf>
    <xf numFmtId="168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 vertical="center"/>
    </xf>
    <xf numFmtId="164" fontId="1" fillId="3" borderId="38" xfId="0" applyNumberFormat="1" applyFont="1" applyFill="1" applyBorder="1" applyAlignment="1">
      <alignment horizontal="center" vertical="center"/>
    </xf>
    <xf numFmtId="164" fontId="1" fillId="3" borderId="21" xfId="0" applyNumberFormat="1" applyFont="1" applyFill="1" applyBorder="1" applyAlignment="1">
      <alignment horizontal="center" vertical="center"/>
    </xf>
    <xf numFmtId="165" fontId="1" fillId="3" borderId="29" xfId="0" applyNumberFormat="1" applyFont="1" applyFill="1" applyBorder="1" applyAlignment="1">
      <alignment horizontal="center" vertical="center"/>
    </xf>
    <xf numFmtId="165" fontId="1" fillId="3" borderId="38" xfId="0" applyNumberFormat="1" applyFont="1" applyFill="1" applyBorder="1" applyAlignment="1">
      <alignment horizontal="center" vertical="center"/>
    </xf>
    <xf numFmtId="165" fontId="1" fillId="3" borderId="21" xfId="0" applyNumberFormat="1" applyFont="1" applyFill="1" applyBorder="1" applyAlignment="1">
      <alignment horizontal="center" vertical="center"/>
    </xf>
    <xf numFmtId="165" fontId="1" fillId="3" borderId="29" xfId="0" applyNumberFormat="1" applyFont="1" applyFill="1" applyBorder="1" applyAlignment="1">
      <alignment horizontal="center" vertical="center" wrapText="1"/>
    </xf>
    <xf numFmtId="165" fontId="1" fillId="3" borderId="38" xfId="0" applyNumberFormat="1" applyFont="1" applyFill="1" applyBorder="1" applyAlignment="1">
      <alignment horizontal="center" vertical="center" wrapText="1"/>
    </xf>
    <xf numFmtId="165" fontId="1" fillId="3" borderId="21" xfId="0" applyNumberFormat="1" applyFont="1" applyFill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0" borderId="17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/>
    </xf>
    <xf numFmtId="165" fontId="1" fillId="3" borderId="42" xfId="0" applyNumberFormat="1" applyFont="1" applyFill="1" applyBorder="1" applyAlignment="1">
      <alignment horizontal="center"/>
    </xf>
    <xf numFmtId="165" fontId="1" fillId="3" borderId="43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/>
    </xf>
    <xf numFmtId="165" fontId="1" fillId="3" borderId="43" xfId="0" applyNumberFormat="1" applyFont="1" applyFill="1" applyBorder="1" applyAlignment="1">
      <alignment horizontal="center" vertical="center"/>
    </xf>
    <xf numFmtId="165" fontId="1" fillId="3" borderId="42" xfId="0" applyNumberFormat="1" applyFont="1" applyFill="1" applyBorder="1" applyAlignment="1">
      <alignment horizontal="center" vertical="center"/>
    </xf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E96B-8E7B-4870-B6D0-EB270BF4EA9B}">
  <dimension ref="A1:AB50"/>
  <sheetViews>
    <sheetView workbookViewId="0">
      <selection activeCell="J12" sqref="J12"/>
    </sheetView>
  </sheetViews>
  <sheetFormatPr defaultRowHeight="14.4" x14ac:dyDescent="0.3"/>
  <cols>
    <col min="1" max="1" width="13.6640625" style="6" bestFit="1" customWidth="1"/>
    <col min="2" max="5" width="13.6640625" style="6" customWidth="1"/>
    <col min="6" max="9" width="12.5546875" style="6" customWidth="1"/>
    <col min="10" max="10" width="12.44140625" style="6" customWidth="1"/>
    <col min="11" max="11" width="11.6640625" style="6" bestFit="1" customWidth="1"/>
    <col min="12" max="12" width="12" style="6" bestFit="1" customWidth="1"/>
    <col min="13" max="13" width="12" style="6" customWidth="1"/>
    <col min="14" max="14" width="9.5546875" style="6" bestFit="1" customWidth="1"/>
    <col min="15" max="16" width="8.88671875" style="6"/>
    <col min="17" max="17" width="9.21875" style="6" bestFit="1" customWidth="1"/>
    <col min="18" max="18" width="20.77734375" style="6" bestFit="1" customWidth="1"/>
    <col min="19" max="24" width="8.88671875" style="6"/>
    <col min="25" max="25" width="17.21875" style="6" bestFit="1" customWidth="1"/>
    <col min="26" max="26" width="11.109375" style="6" bestFit="1" customWidth="1"/>
    <col min="27" max="27" width="12.109375" style="6" bestFit="1" customWidth="1"/>
    <col min="28" max="28" width="15.77734375" style="6" bestFit="1" customWidth="1"/>
    <col min="29" max="16384" width="8.88671875" style="6"/>
  </cols>
  <sheetData>
    <row r="1" spans="1:28" ht="15" thickBot="1" x14ac:dyDescent="0.35">
      <c r="A1" s="20"/>
      <c r="B1" s="120" t="s">
        <v>2</v>
      </c>
      <c r="C1" s="121"/>
      <c r="D1" s="121"/>
      <c r="E1" s="23"/>
      <c r="F1" s="120" t="s">
        <v>3</v>
      </c>
      <c r="G1" s="121"/>
      <c r="H1" s="121"/>
      <c r="I1" s="23"/>
      <c r="J1" s="120" t="s">
        <v>4</v>
      </c>
      <c r="K1" s="121"/>
      <c r="L1" s="121"/>
      <c r="M1" s="34"/>
      <c r="Y1" s="6" t="s">
        <v>10</v>
      </c>
    </row>
    <row r="2" spans="1:28" ht="15" thickBot="1" x14ac:dyDescent="0.35">
      <c r="A2" s="21">
        <v>1</v>
      </c>
      <c r="B2" s="24">
        <f>1-0.6809</f>
        <v>0.31910000000000005</v>
      </c>
      <c r="C2" s="5">
        <f>(B2-B12)</f>
        <v>1.2820000000000054E-2</v>
      </c>
      <c r="D2" s="5">
        <f t="shared" ref="D2:D11" si="0">C2*C2</f>
        <v>1.6435240000000137E-4</v>
      </c>
      <c r="E2" s="25">
        <f>B2*B2</f>
        <v>0.10182481000000003</v>
      </c>
      <c r="F2" s="24">
        <f>1-0.7524</f>
        <v>0.24760000000000004</v>
      </c>
      <c r="G2" s="5">
        <f>(F2-F12)</f>
        <v>3.508E-2</v>
      </c>
      <c r="H2" s="5">
        <f>G2*G2</f>
        <v>1.2306064000000001E-3</v>
      </c>
      <c r="I2" s="25">
        <f>F2*F2</f>
        <v>6.1305760000000022E-2</v>
      </c>
      <c r="J2" s="24">
        <f>1-0.7164</f>
        <v>0.28359999999999996</v>
      </c>
      <c r="K2" s="5">
        <f>(J2-J12)</f>
        <v>4.4250000000000012E-2</v>
      </c>
      <c r="L2" s="5">
        <f>K2*K2</f>
        <v>1.958062500000001E-3</v>
      </c>
      <c r="M2" s="25">
        <f>J2*J2</f>
        <v>8.042895999999998E-2</v>
      </c>
      <c r="P2" s="6">
        <v>0.68089999999999995</v>
      </c>
      <c r="Q2" s="5">
        <f>(P2-P12)</f>
        <v>-1.2820000000000054E-2</v>
      </c>
      <c r="R2" s="5">
        <f>Q2*Q2</f>
        <v>1.6435240000000137E-4</v>
      </c>
      <c r="T2" s="6">
        <v>0.75239999999999996</v>
      </c>
      <c r="U2" s="5">
        <f>(T2-T12)</f>
        <v>-3.7780000000000036E-2</v>
      </c>
      <c r="V2" s="5">
        <f>U2*U2</f>
        <v>1.4273284000000028E-3</v>
      </c>
      <c r="Y2" s="15"/>
      <c r="Z2" s="16" t="s">
        <v>5</v>
      </c>
      <c r="AA2" s="16" t="s">
        <v>6</v>
      </c>
      <c r="AB2" s="16" t="s">
        <v>7</v>
      </c>
    </row>
    <row r="3" spans="1:28" ht="15" thickBot="1" x14ac:dyDescent="0.35">
      <c r="A3" s="21">
        <v>2</v>
      </c>
      <c r="B3" s="24">
        <f>1-0.7017</f>
        <v>0.29830000000000001</v>
      </c>
      <c r="C3" s="5">
        <f>(B3-B12)</f>
        <v>-7.9799999999999871E-3</v>
      </c>
      <c r="D3" s="5">
        <f t="shared" si="0"/>
        <v>6.3680399999999798E-5</v>
      </c>
      <c r="E3" s="25">
        <f t="shared" ref="E3:E11" si="1">B3*B3</f>
        <v>8.8982890000000009E-2</v>
      </c>
      <c r="F3" s="24">
        <f>1-0.8694</f>
        <v>0.13060000000000005</v>
      </c>
      <c r="G3" s="5">
        <f>(F3-F12)</f>
        <v>-8.1919999999999993E-2</v>
      </c>
      <c r="H3" s="5">
        <f t="shared" ref="H3:H11" si="2">G3*G3</f>
        <v>6.7108863999999985E-3</v>
      </c>
      <c r="I3" s="25">
        <f t="shared" ref="I3:I11" si="3">F3*F3</f>
        <v>1.7056360000000013E-2</v>
      </c>
      <c r="J3" s="24">
        <f>1-0.8883</f>
        <v>0.11170000000000002</v>
      </c>
      <c r="K3" s="5">
        <f>(J3-J12)</f>
        <v>-0.12764999999999993</v>
      </c>
      <c r="L3" s="5">
        <f t="shared" ref="L3:L11" si="4">K3*K3</f>
        <v>1.6294522499999981E-2</v>
      </c>
      <c r="M3" s="25">
        <f t="shared" ref="M3:M11" si="5">J3*J3</f>
        <v>1.2476890000000004E-2</v>
      </c>
      <c r="P3" s="6">
        <v>0.70169999999999999</v>
      </c>
      <c r="Q3" s="5">
        <f>(P3-P12)</f>
        <v>7.9799999999999871E-3</v>
      </c>
      <c r="R3" s="5">
        <f t="shared" ref="R3:R11" si="6">Q3*Q3</f>
        <v>6.3680399999999798E-5</v>
      </c>
      <c r="T3" s="6">
        <v>0.89639999999999997</v>
      </c>
      <c r="U3" s="5">
        <f>(T3-T12)</f>
        <v>0.10621999999999998</v>
      </c>
      <c r="V3" s="5">
        <f t="shared" ref="V3:V11" si="7">U3*U3</f>
        <v>1.1282688399999996E-2</v>
      </c>
      <c r="Y3" s="11">
        <v>1</v>
      </c>
      <c r="Z3" s="12">
        <v>0.68089999999999995</v>
      </c>
      <c r="AA3" s="12">
        <v>0.75239999999999996</v>
      </c>
      <c r="AB3" s="12">
        <v>0.71640000000000004</v>
      </c>
    </row>
    <row r="4" spans="1:28" ht="15" thickBot="1" x14ac:dyDescent="0.35">
      <c r="A4" s="21">
        <v>3</v>
      </c>
      <c r="B4" s="24">
        <f>1-0.7012</f>
        <v>0.29879999999999995</v>
      </c>
      <c r="C4" s="5">
        <f>B4-B12</f>
        <v>-7.4800000000000422E-3</v>
      </c>
      <c r="D4" s="5">
        <f t="shared" si="0"/>
        <v>5.5950400000000629E-5</v>
      </c>
      <c r="E4" s="25">
        <f t="shared" si="1"/>
        <v>8.9281439999999976E-2</v>
      </c>
      <c r="F4" s="24">
        <f>1-0.6803</f>
        <v>0.31969999999999998</v>
      </c>
      <c r="G4" s="5">
        <f>F4-F12</f>
        <v>0.10717999999999994</v>
      </c>
      <c r="H4" s="5">
        <f t="shared" si="2"/>
        <v>1.1487552399999988E-2</v>
      </c>
      <c r="I4" s="25">
        <f t="shared" si="3"/>
        <v>0.10220808999999999</v>
      </c>
      <c r="J4" s="24">
        <f>1-0.841</f>
        <v>0.15900000000000003</v>
      </c>
      <c r="K4" s="5">
        <f>J4-J12</f>
        <v>-8.0349999999999921E-2</v>
      </c>
      <c r="L4" s="5">
        <f t="shared" si="4"/>
        <v>6.4561224999999875E-3</v>
      </c>
      <c r="M4" s="25">
        <f t="shared" si="5"/>
        <v>2.5281000000000008E-2</v>
      </c>
      <c r="P4" s="6">
        <v>0.70120000000000005</v>
      </c>
      <c r="Q4" s="5">
        <f>P4-P12</f>
        <v>7.4800000000000422E-3</v>
      </c>
      <c r="R4" s="5">
        <f t="shared" si="6"/>
        <v>5.5950400000000629E-5</v>
      </c>
      <c r="T4" s="6">
        <v>0.68030000000000002</v>
      </c>
      <c r="U4" s="5">
        <f>T4-T12</f>
        <v>-0.10987999999999998</v>
      </c>
      <c r="V4" s="5">
        <f t="shared" si="7"/>
        <v>1.2073614399999995E-2</v>
      </c>
      <c r="Y4" s="11">
        <v>2</v>
      </c>
      <c r="Z4" s="12">
        <v>0.70169999999999999</v>
      </c>
      <c r="AA4" s="12">
        <v>0.86939999999999995</v>
      </c>
      <c r="AB4" s="12">
        <v>0.88829999999999998</v>
      </c>
    </row>
    <row r="5" spans="1:28" ht="15" thickBot="1" x14ac:dyDescent="0.35">
      <c r="A5" s="21">
        <v>4</v>
      </c>
      <c r="B5" s="24">
        <f>1-0.6913</f>
        <v>0.30869999999999997</v>
      </c>
      <c r="C5" s="5">
        <f>B5-B12</f>
        <v>2.4199999999999777E-3</v>
      </c>
      <c r="D5" s="5">
        <f t="shared" si="0"/>
        <v>5.856399999999892E-6</v>
      </c>
      <c r="E5" s="25">
        <f t="shared" si="1"/>
        <v>9.5295689999999988E-2</v>
      </c>
      <c r="F5" s="24">
        <f>1-0.9102</f>
        <v>8.9799999999999991E-2</v>
      </c>
      <c r="G5" s="5">
        <f>F5-F12</f>
        <v>-0.12272000000000005</v>
      </c>
      <c r="H5" s="5">
        <f t="shared" si="2"/>
        <v>1.5060198400000013E-2</v>
      </c>
      <c r="I5" s="25">
        <f t="shared" si="3"/>
        <v>8.064039999999998E-3</v>
      </c>
      <c r="J5" s="24">
        <f>1-0.6825</f>
        <v>0.3175</v>
      </c>
      <c r="K5" s="5">
        <f>J5-J12</f>
        <v>7.8150000000000053E-2</v>
      </c>
      <c r="L5" s="5">
        <f t="shared" si="4"/>
        <v>6.1074225000000079E-3</v>
      </c>
      <c r="M5" s="25">
        <f t="shared" si="5"/>
        <v>0.10080625</v>
      </c>
      <c r="P5" s="6">
        <v>0.69130000000000003</v>
      </c>
      <c r="Q5" s="5">
        <f>P5-P12</f>
        <v>-2.4199999999999777E-3</v>
      </c>
      <c r="R5" s="5">
        <f t="shared" si="6"/>
        <v>5.856399999999892E-6</v>
      </c>
      <c r="T5" s="6">
        <v>0.91020000000000001</v>
      </c>
      <c r="U5" s="5">
        <f>T5-T12</f>
        <v>0.12002000000000002</v>
      </c>
      <c r="V5" s="5">
        <f t="shared" si="7"/>
        <v>1.4404800400000004E-2</v>
      </c>
      <c r="Y5" s="11">
        <v>3</v>
      </c>
      <c r="Z5" s="12">
        <v>0.70120000000000005</v>
      </c>
      <c r="AA5" s="12">
        <v>0.68030000000000002</v>
      </c>
      <c r="AB5" s="12">
        <v>0.84099999999999997</v>
      </c>
    </row>
    <row r="6" spans="1:28" ht="15" thickBot="1" x14ac:dyDescent="0.35">
      <c r="A6" s="21">
        <v>5</v>
      </c>
      <c r="B6" s="24">
        <f>1-0.6333</f>
        <v>0.36670000000000003</v>
      </c>
      <c r="C6" s="5">
        <f>B6-B12</f>
        <v>6.0420000000000029E-2</v>
      </c>
      <c r="D6" s="5">
        <f t="shared" si="0"/>
        <v>3.6505764000000036E-3</v>
      </c>
      <c r="E6" s="25">
        <f t="shared" si="1"/>
        <v>0.13446889000000001</v>
      </c>
      <c r="F6" s="24">
        <f>1-0.7758</f>
        <v>0.22419999999999995</v>
      </c>
      <c r="G6" s="5">
        <f>F6-F12</f>
        <v>1.1679999999999913E-2</v>
      </c>
      <c r="H6" s="5">
        <f t="shared" si="2"/>
        <v>1.3642239999999797E-4</v>
      </c>
      <c r="I6" s="25">
        <f t="shared" si="3"/>
        <v>5.026563999999998E-2</v>
      </c>
      <c r="J6" s="24">
        <f>1-0.7599</f>
        <v>0.24009999999999998</v>
      </c>
      <c r="K6" s="5">
        <f>J6-J12</f>
        <v>7.5000000000002842E-4</v>
      </c>
      <c r="L6" s="5">
        <f t="shared" si="4"/>
        <v>5.6250000000004268E-7</v>
      </c>
      <c r="M6" s="25">
        <f t="shared" si="5"/>
        <v>5.7648009999999993E-2</v>
      </c>
      <c r="P6" s="6">
        <v>0.63329999999999997</v>
      </c>
      <c r="Q6" s="5">
        <f>P6-P12</f>
        <v>-6.0420000000000029E-2</v>
      </c>
      <c r="R6" s="5">
        <f t="shared" si="6"/>
        <v>3.6505764000000036E-3</v>
      </c>
      <c r="T6" s="6">
        <v>0.77580000000000005</v>
      </c>
      <c r="U6" s="5">
        <f>T6-T12</f>
        <v>-1.4379999999999948E-2</v>
      </c>
      <c r="V6" s="5">
        <f t="shared" si="7"/>
        <v>2.0678439999999851E-4</v>
      </c>
      <c r="Y6" s="11">
        <v>4</v>
      </c>
      <c r="Z6" s="12">
        <v>0.69130000000000003</v>
      </c>
      <c r="AA6" s="12">
        <v>0.91020000000000001</v>
      </c>
      <c r="AB6" s="12">
        <v>0.6825</v>
      </c>
    </row>
    <row r="7" spans="1:28" ht="15" thickBot="1" x14ac:dyDescent="0.35">
      <c r="A7" s="21">
        <v>6</v>
      </c>
      <c r="B7" s="24">
        <f>1-0.6415</f>
        <v>0.35850000000000004</v>
      </c>
      <c r="C7" s="5">
        <f>B7-B12</f>
        <v>5.2220000000000044E-2</v>
      </c>
      <c r="D7" s="5">
        <f t="shared" si="0"/>
        <v>2.7269284000000045E-3</v>
      </c>
      <c r="E7" s="25">
        <f t="shared" si="1"/>
        <v>0.12852225000000003</v>
      </c>
      <c r="F7" s="24">
        <f>1-0.8154</f>
        <v>0.18459999999999999</v>
      </c>
      <c r="G7" s="5">
        <f>F7-F12</f>
        <v>-2.7920000000000056E-2</v>
      </c>
      <c r="H7" s="5">
        <f t="shared" si="2"/>
        <v>7.7952640000000307E-4</v>
      </c>
      <c r="I7" s="25">
        <f t="shared" si="3"/>
        <v>3.4077159999999995E-2</v>
      </c>
      <c r="J7" s="24">
        <f>1-0.8479</f>
        <v>0.15210000000000001</v>
      </c>
      <c r="K7" s="5">
        <f>J7-J12</f>
        <v>-8.7249999999999939E-2</v>
      </c>
      <c r="L7" s="5">
        <f t="shared" si="4"/>
        <v>7.6125624999999891E-3</v>
      </c>
      <c r="M7" s="25">
        <f t="shared" si="5"/>
        <v>2.3134410000000005E-2</v>
      </c>
      <c r="P7" s="6">
        <v>0.64149999999999996</v>
      </c>
      <c r="Q7" s="5">
        <f>P7-P12</f>
        <v>-5.2220000000000044E-2</v>
      </c>
      <c r="R7" s="5">
        <f t="shared" si="6"/>
        <v>2.7269284000000045E-3</v>
      </c>
      <c r="T7" s="6">
        <v>0.81540000000000001</v>
      </c>
      <c r="U7" s="5">
        <f>T7-T12</f>
        <v>2.522000000000002E-2</v>
      </c>
      <c r="V7" s="5">
        <f t="shared" si="7"/>
        <v>6.3604840000000106E-4</v>
      </c>
      <c r="Y7" s="11">
        <v>5</v>
      </c>
      <c r="Z7" s="12">
        <v>0.63329999999999997</v>
      </c>
      <c r="AA7" s="12">
        <v>0.77580000000000005</v>
      </c>
      <c r="AB7" s="12">
        <v>0.75990000000000002</v>
      </c>
    </row>
    <row r="8" spans="1:28" ht="15" thickBot="1" x14ac:dyDescent="0.35">
      <c r="A8" s="21">
        <v>7</v>
      </c>
      <c r="B8" s="24">
        <f>1-0.7216</f>
        <v>0.27839999999999998</v>
      </c>
      <c r="C8" s="5">
        <f>B8-B12</f>
        <v>-2.7880000000000016E-2</v>
      </c>
      <c r="D8" s="5">
        <f t="shared" si="0"/>
        <v>7.7729440000000088E-4</v>
      </c>
      <c r="E8" s="25">
        <f t="shared" si="1"/>
        <v>7.7506559999999988E-2</v>
      </c>
      <c r="F8" s="24">
        <f>1-0.6224</f>
        <v>0.37760000000000005</v>
      </c>
      <c r="G8" s="5">
        <f>F8-F12</f>
        <v>0.16508</v>
      </c>
      <c r="H8" s="5">
        <f t="shared" si="2"/>
        <v>2.7251406400000001E-2</v>
      </c>
      <c r="I8" s="25">
        <f t="shared" si="3"/>
        <v>0.14258176000000003</v>
      </c>
      <c r="J8" s="24">
        <f>1-0.7012</f>
        <v>0.29879999999999995</v>
      </c>
      <c r="K8" s="5">
        <f>J8-J12</f>
        <v>5.9450000000000003E-2</v>
      </c>
      <c r="L8" s="5">
        <f t="shared" si="4"/>
        <v>3.5343025000000002E-3</v>
      </c>
      <c r="M8" s="25">
        <f t="shared" si="5"/>
        <v>8.9281439999999976E-2</v>
      </c>
      <c r="P8" s="6">
        <v>0.72160000000000002</v>
      </c>
      <c r="Q8" s="5">
        <f>P8-P12</f>
        <v>2.7880000000000016E-2</v>
      </c>
      <c r="R8" s="5">
        <f t="shared" si="6"/>
        <v>7.7729440000000088E-4</v>
      </c>
      <c r="T8" s="6">
        <v>0.62239999999999995</v>
      </c>
      <c r="U8" s="5">
        <f>T8-T12</f>
        <v>-0.16778000000000004</v>
      </c>
      <c r="V8" s="5">
        <f t="shared" si="7"/>
        <v>2.8150128400000012E-2</v>
      </c>
      <c r="Y8" s="11">
        <v>6</v>
      </c>
      <c r="Z8" s="12">
        <v>0.64149999999999996</v>
      </c>
      <c r="AA8" s="12">
        <v>0.81540000000000001</v>
      </c>
      <c r="AB8" s="12">
        <v>0.84789999999999999</v>
      </c>
    </row>
    <row r="9" spans="1:28" ht="15" thickBot="1" x14ac:dyDescent="0.35">
      <c r="A9" s="21">
        <v>8</v>
      </c>
      <c r="B9" s="24">
        <f>1-0.7214</f>
        <v>0.27859999999999996</v>
      </c>
      <c r="C9" s="5">
        <f>B9-B12</f>
        <v>-2.7680000000000038E-2</v>
      </c>
      <c r="D9" s="5">
        <f t="shared" si="0"/>
        <v>7.6618240000000211E-4</v>
      </c>
      <c r="E9" s="25">
        <f t="shared" si="1"/>
        <v>7.7617959999999972E-2</v>
      </c>
      <c r="F9" s="24">
        <f>1-0.7585</f>
        <v>0.24150000000000005</v>
      </c>
      <c r="G9" s="5">
        <f>F9-F12</f>
        <v>2.8980000000000006E-2</v>
      </c>
      <c r="H9" s="5">
        <f t="shared" si="2"/>
        <v>8.3984040000000036E-4</v>
      </c>
      <c r="I9" s="25">
        <f t="shared" si="3"/>
        <v>5.832225000000002E-2</v>
      </c>
      <c r="J9" s="24">
        <f>1-0.4959</f>
        <v>0.50409999999999999</v>
      </c>
      <c r="K9" s="5">
        <f>J9-J12</f>
        <v>0.26475000000000004</v>
      </c>
      <c r="L9" s="5">
        <f t="shared" si="4"/>
        <v>7.0092562500000025E-2</v>
      </c>
      <c r="M9" s="25">
        <f t="shared" si="5"/>
        <v>0.25411680999999997</v>
      </c>
      <c r="P9" s="6">
        <v>0.72140000000000004</v>
      </c>
      <c r="Q9" s="5">
        <f>P9-P12</f>
        <v>2.7680000000000038E-2</v>
      </c>
      <c r="R9" s="5">
        <f t="shared" si="6"/>
        <v>7.6618240000000211E-4</v>
      </c>
      <c r="T9" s="6">
        <v>0.75849999999999995</v>
      </c>
      <c r="U9" s="5">
        <f>T9-T12</f>
        <v>-3.1680000000000041E-2</v>
      </c>
      <c r="V9" s="5">
        <f t="shared" si="7"/>
        <v>1.0036224000000025E-3</v>
      </c>
      <c r="Y9" s="11">
        <v>7</v>
      </c>
      <c r="Z9" s="12">
        <v>0.72160000000000002</v>
      </c>
      <c r="AA9" s="12">
        <v>0.62239999999999995</v>
      </c>
      <c r="AB9" s="12">
        <v>0.70120000000000005</v>
      </c>
    </row>
    <row r="10" spans="1:28" ht="15" thickBot="1" x14ac:dyDescent="0.35">
      <c r="A10" s="21">
        <v>9</v>
      </c>
      <c r="B10" s="24">
        <f>1-0.6578</f>
        <v>0.34219999999999995</v>
      </c>
      <c r="C10" s="5">
        <f>B10-B12</f>
        <v>3.5919999999999952E-2</v>
      </c>
      <c r="D10" s="5">
        <f t="shared" si="0"/>
        <v>1.2902463999999966E-3</v>
      </c>
      <c r="E10" s="25">
        <f t="shared" si="1"/>
        <v>0.11710083999999997</v>
      </c>
      <c r="F10" s="24">
        <f>1-0.938</f>
        <v>6.2000000000000055E-2</v>
      </c>
      <c r="G10" s="5">
        <f>F10-F12</f>
        <v>-0.15051999999999999</v>
      </c>
      <c r="H10" s="5">
        <f t="shared" si="2"/>
        <v>2.2656270399999998E-2</v>
      </c>
      <c r="I10" s="25">
        <f t="shared" si="3"/>
        <v>3.8440000000000067E-3</v>
      </c>
      <c r="J10" s="24">
        <f>1-0.9279</f>
        <v>7.2100000000000053E-2</v>
      </c>
      <c r="K10" s="5">
        <f>J10-J12</f>
        <v>-0.1672499999999999</v>
      </c>
      <c r="L10" s="5">
        <f t="shared" si="4"/>
        <v>2.7972562499999964E-2</v>
      </c>
      <c r="M10" s="25">
        <f t="shared" si="5"/>
        <v>5.1984100000000075E-3</v>
      </c>
      <c r="P10" s="6">
        <v>0.65780000000000005</v>
      </c>
      <c r="Q10" s="5">
        <f>P10-P12</f>
        <v>-3.5919999999999952E-2</v>
      </c>
      <c r="R10" s="5">
        <f t="shared" si="6"/>
        <v>1.2902463999999966E-3</v>
      </c>
      <c r="T10" s="6">
        <v>0.93799999999999994</v>
      </c>
      <c r="U10" s="5">
        <f>T10-T12</f>
        <v>0.14781999999999995</v>
      </c>
      <c r="V10" s="5">
        <f t="shared" si="7"/>
        <v>2.1850752399999986E-2</v>
      </c>
      <c r="Y10" s="11">
        <v>8</v>
      </c>
      <c r="Z10" s="12">
        <v>0.72140000000000004</v>
      </c>
      <c r="AA10" s="12">
        <v>0.75849999999999995</v>
      </c>
      <c r="AB10" s="12">
        <v>0.49590000000000001</v>
      </c>
    </row>
    <row r="11" spans="1:28" ht="15" thickBot="1" x14ac:dyDescent="0.35">
      <c r="A11" s="21">
        <v>10</v>
      </c>
      <c r="B11" s="24">
        <f>1-0.7865</f>
        <v>0.21350000000000002</v>
      </c>
      <c r="C11" s="5">
        <f>B11-B12</f>
        <v>-9.2779999999999974E-2</v>
      </c>
      <c r="D11" s="5">
        <f t="shared" si="0"/>
        <v>8.6081283999999945E-3</v>
      </c>
      <c r="E11" s="25">
        <f t="shared" si="1"/>
        <v>4.5582250000000012E-2</v>
      </c>
      <c r="F11" s="24">
        <f>1-0.7524</f>
        <v>0.24760000000000004</v>
      </c>
      <c r="G11" s="5">
        <f>F11-F12</f>
        <v>3.508E-2</v>
      </c>
      <c r="H11" s="5">
        <f t="shared" si="2"/>
        <v>1.2306064000000001E-3</v>
      </c>
      <c r="I11" s="25">
        <f t="shared" si="3"/>
        <v>6.1305760000000022E-2</v>
      </c>
      <c r="J11" s="24">
        <f>1-0.7455</f>
        <v>0.25449999999999995</v>
      </c>
      <c r="K11" s="5">
        <f>J11-J12</f>
        <v>1.5149999999999997E-2</v>
      </c>
      <c r="L11" s="5">
        <f t="shared" si="4"/>
        <v>2.2952249999999992E-4</v>
      </c>
      <c r="M11" s="25">
        <f t="shared" si="5"/>
        <v>6.4770249999999974E-2</v>
      </c>
      <c r="P11" s="6">
        <v>0.78649999999999998</v>
      </c>
      <c r="Q11" s="5">
        <f>P11-P12</f>
        <v>9.2779999999999974E-2</v>
      </c>
      <c r="R11" s="5">
        <f t="shared" si="6"/>
        <v>8.6081283999999945E-3</v>
      </c>
      <c r="T11" s="6">
        <v>0.75239999999999996</v>
      </c>
      <c r="U11" s="5">
        <f>T11-T12</f>
        <v>-3.7780000000000036E-2</v>
      </c>
      <c r="V11" s="5">
        <f t="shared" si="7"/>
        <v>1.4273284000000028E-3</v>
      </c>
      <c r="Y11" s="11">
        <v>9</v>
      </c>
      <c r="Z11" s="12">
        <v>0.65780000000000005</v>
      </c>
      <c r="AA11" s="12">
        <v>0.93799999999999994</v>
      </c>
      <c r="AB11" s="12">
        <v>0.92789999999999995</v>
      </c>
    </row>
    <row r="12" spans="1:28" ht="15" thickBot="1" x14ac:dyDescent="0.35">
      <c r="A12" s="22" t="s">
        <v>0</v>
      </c>
      <c r="B12" s="26">
        <f>SUM(B2:B11)/10</f>
        <v>0.30628</v>
      </c>
      <c r="C12" s="7"/>
      <c r="D12" s="7">
        <f>SUM(D2:D11)/9</f>
        <v>2.0121328888888894E-3</v>
      </c>
      <c r="E12" s="27">
        <f>SUM(E2:E11)</f>
        <v>0.95618358000000003</v>
      </c>
      <c r="F12" s="26">
        <f>SUM(F2:F11)/10</f>
        <v>0.21252000000000004</v>
      </c>
      <c r="G12" s="7"/>
      <c r="H12" s="7">
        <f>SUM(H2:H11)/9</f>
        <v>9.7092573333333321E-3</v>
      </c>
      <c r="I12" s="27">
        <f>SUM(I2:I11)</f>
        <v>0.53903082000000002</v>
      </c>
      <c r="J12" s="26">
        <f>SUM(J2:J11)/10</f>
        <v>0.23934999999999995</v>
      </c>
      <c r="K12" s="7"/>
      <c r="L12" s="7">
        <f>SUM(L2:L11)/9</f>
        <v>1.5584244999999993E-2</v>
      </c>
      <c r="M12" s="27">
        <f>SUM(M2:M11)</f>
        <v>0.71314242999999999</v>
      </c>
      <c r="N12" s="10"/>
      <c r="O12" s="10"/>
      <c r="P12" s="7">
        <f>SUM(P2:P11)/10</f>
        <v>0.69372</v>
      </c>
      <c r="Q12" s="7"/>
      <c r="R12" s="7">
        <f>SUM(R2:R11)/9</f>
        <v>2.0121328888888894E-3</v>
      </c>
      <c r="T12" s="7">
        <f>SUM(T2:T11)/10</f>
        <v>0.79017999999999999</v>
      </c>
      <c r="U12" s="7"/>
      <c r="V12" s="7">
        <f>SUM(V2:V11)/10</f>
        <v>9.2463095999999988E-3</v>
      </c>
      <c r="Y12" s="11">
        <v>10</v>
      </c>
      <c r="Z12" s="12">
        <v>0.78649999999999998</v>
      </c>
      <c r="AA12" s="12">
        <v>0.75239999999999996</v>
      </c>
      <c r="AB12" s="12">
        <v>0.74550000000000005</v>
      </c>
    </row>
    <row r="13" spans="1:28" ht="15" thickBot="1" x14ac:dyDescent="0.35">
      <c r="A13" s="22" t="s">
        <v>1</v>
      </c>
      <c r="B13" s="28">
        <f>SQRT(D12)</f>
        <v>4.4856804265227028E-2</v>
      </c>
      <c r="C13" s="7"/>
      <c r="D13" s="7"/>
      <c r="E13" s="27"/>
      <c r="F13" s="28">
        <f>SQRT(H12)</f>
        <v>9.8535563799743556E-2</v>
      </c>
      <c r="G13" s="7"/>
      <c r="H13" s="7"/>
      <c r="I13" s="27"/>
      <c r="J13" s="28">
        <f>SQRT(L12)</f>
        <v>0.12483687355905704</v>
      </c>
      <c r="K13" s="7"/>
      <c r="L13" s="7"/>
      <c r="M13" s="35"/>
      <c r="N13" s="10"/>
      <c r="O13" s="10"/>
      <c r="P13" s="17">
        <f>SQRT(R12)</f>
        <v>4.4856804265227028E-2</v>
      </c>
      <c r="T13" s="7">
        <f>SQRT(V12)</f>
        <v>9.6157732918366989E-2</v>
      </c>
      <c r="Y13" s="13" t="s">
        <v>8</v>
      </c>
      <c r="Z13" s="14">
        <v>0.69369999999999998</v>
      </c>
      <c r="AA13" s="14">
        <v>0.78749999999999998</v>
      </c>
      <c r="AB13" s="14">
        <v>0.76070000000000004</v>
      </c>
    </row>
    <row r="14" spans="1:28" ht="15" thickBot="1" x14ac:dyDescent="0.35">
      <c r="A14" s="6" t="s">
        <v>13</v>
      </c>
      <c r="B14" s="29">
        <f>B13*B13</f>
        <v>2.0121328888888898E-3</v>
      </c>
      <c r="C14" s="18"/>
      <c r="D14" s="18"/>
      <c r="E14" s="30"/>
      <c r="F14" s="29">
        <f>F13*F13</f>
        <v>9.7092573333333321E-3</v>
      </c>
      <c r="G14" s="18"/>
      <c r="H14" s="18"/>
      <c r="I14" s="30"/>
      <c r="J14" s="29">
        <f>J13*J13</f>
        <v>1.5584244999999995E-2</v>
      </c>
      <c r="K14" s="18"/>
      <c r="L14" s="18"/>
      <c r="M14" s="30"/>
      <c r="Y14" s="13" t="s">
        <v>9</v>
      </c>
      <c r="Z14" s="14">
        <v>4.2599999999999999E-2</v>
      </c>
      <c r="AA14" s="14">
        <v>9.35E-2</v>
      </c>
      <c r="AB14" s="14">
        <v>0.11840000000000001</v>
      </c>
    </row>
    <row r="15" spans="1:28" x14ac:dyDescent="0.3">
      <c r="A15" s="6" t="s">
        <v>14</v>
      </c>
      <c r="B15" s="29">
        <f>SUM(B2:B11)</f>
        <v>3.0628000000000002</v>
      </c>
      <c r="C15" s="18"/>
      <c r="D15" s="18"/>
      <c r="E15" s="30"/>
      <c r="F15" s="29">
        <f>SUM(F2:F11)</f>
        <v>2.1252000000000004</v>
      </c>
      <c r="G15" s="18"/>
      <c r="H15" s="18"/>
      <c r="I15" s="30"/>
      <c r="J15" s="29">
        <f>SUM(J2:J11)</f>
        <v>2.3934999999999995</v>
      </c>
      <c r="K15" s="18"/>
      <c r="L15" s="18"/>
      <c r="M15" s="30"/>
      <c r="N15" s="6">
        <f>SUM(B15,F15,J15)</f>
        <v>7.5815000000000001</v>
      </c>
    </row>
    <row r="16" spans="1:28" x14ac:dyDescent="0.3">
      <c r="A16" s="6" t="s">
        <v>16</v>
      </c>
      <c r="B16" s="29">
        <f>B15*B15</f>
        <v>9.3807438400000009</v>
      </c>
      <c r="C16" s="18"/>
      <c r="D16" s="18"/>
      <c r="E16" s="30"/>
      <c r="F16" s="29">
        <f>F15*F15</f>
        <v>4.5164750400000022</v>
      </c>
      <c r="G16" s="18"/>
      <c r="H16" s="18"/>
      <c r="I16" s="30"/>
      <c r="J16" s="29">
        <f>J15*J15</f>
        <v>5.7288422499999978</v>
      </c>
      <c r="K16" s="18"/>
      <c r="L16" s="18"/>
      <c r="M16" s="30"/>
    </row>
    <row r="17" spans="1:14" ht="15" thickBot="1" x14ac:dyDescent="0.35">
      <c r="A17" s="6" t="s">
        <v>17</v>
      </c>
      <c r="B17" s="31">
        <f>E12</f>
        <v>0.95618358000000003</v>
      </c>
      <c r="C17" s="32"/>
      <c r="D17" s="32"/>
      <c r="E17" s="33"/>
      <c r="F17" s="31">
        <f>I12</f>
        <v>0.53903082000000002</v>
      </c>
      <c r="G17" s="32"/>
      <c r="H17" s="32"/>
      <c r="I17" s="33"/>
      <c r="J17" s="31">
        <f>M12</f>
        <v>0.71314242999999999</v>
      </c>
      <c r="K17" s="32"/>
      <c r="L17" s="32"/>
      <c r="M17" s="33"/>
      <c r="N17" s="6">
        <f>SUM(B17,F17,J17)</f>
        <v>2.20835683</v>
      </c>
    </row>
    <row r="21" spans="1:14" x14ac:dyDescent="0.3">
      <c r="A21" s="6" t="s">
        <v>18</v>
      </c>
      <c r="B21" s="6">
        <f>(N15*N15)/30</f>
        <v>1.9159714083333335</v>
      </c>
    </row>
    <row r="22" spans="1:14" x14ac:dyDescent="0.3">
      <c r="A22" s="6" t="s">
        <v>19</v>
      </c>
      <c r="B22" s="6">
        <f>N17-B21</f>
        <v>0.29238542166666659</v>
      </c>
    </row>
    <row r="23" spans="1:14" x14ac:dyDescent="0.3">
      <c r="A23" s="6" t="s">
        <v>20</v>
      </c>
      <c r="B23" s="6">
        <f>((B16/10)+(F16/10)+(J16/10))-B21</f>
        <v>4.6634704666666638E-2</v>
      </c>
    </row>
    <row r="24" spans="1:14" x14ac:dyDescent="0.3">
      <c r="A24" s="6" t="s">
        <v>21</v>
      </c>
      <c r="B24" s="6">
        <f>B22-B23</f>
        <v>0.24575071699999995</v>
      </c>
    </row>
    <row r="26" spans="1:14" x14ac:dyDescent="0.3">
      <c r="A26" s="6" t="s">
        <v>23</v>
      </c>
      <c r="B26" s="6">
        <f>3-1</f>
        <v>2</v>
      </c>
      <c r="D26" s="6">
        <f>B26/B27</f>
        <v>7.407407407407407E-2</v>
      </c>
    </row>
    <row r="27" spans="1:14" x14ac:dyDescent="0.3">
      <c r="A27" s="6" t="s">
        <v>24</v>
      </c>
      <c r="B27" s="6">
        <f>30-3</f>
        <v>27</v>
      </c>
    </row>
    <row r="28" spans="1:14" x14ac:dyDescent="0.3">
      <c r="A28" s="6" t="s">
        <v>25</v>
      </c>
      <c r="B28" s="6">
        <f>B26+B27</f>
        <v>29</v>
      </c>
    </row>
    <row r="30" spans="1:14" x14ac:dyDescent="0.3">
      <c r="A30" s="6" t="s">
        <v>26</v>
      </c>
      <c r="B30" s="6">
        <f>B23/B26</f>
        <v>2.3317352333333319E-2</v>
      </c>
      <c r="G30" s="6" t="s">
        <v>11</v>
      </c>
      <c r="H30" s="6">
        <f>SUM(B2:B11,F2:F11,J2:J11)</f>
        <v>7.581500000000001</v>
      </c>
      <c r="J30" s="6">
        <f>H30/10</f>
        <v>0.7581500000000001</v>
      </c>
    </row>
    <row r="31" spans="1:14" x14ac:dyDescent="0.3">
      <c r="A31" s="6" t="s">
        <v>27</v>
      </c>
      <c r="B31" s="6">
        <f>B24/B27</f>
        <v>9.1018784074074054E-3</v>
      </c>
      <c r="G31" s="6" t="s">
        <v>12</v>
      </c>
      <c r="H31" s="6">
        <f>SUM(B12,F12,J12)</f>
        <v>0.75814999999999999</v>
      </c>
      <c r="J31" s="6">
        <f>H31/3</f>
        <v>0.25271666666666665</v>
      </c>
    </row>
    <row r="32" spans="1:14" x14ac:dyDescent="0.3">
      <c r="G32" s="6" t="s">
        <v>13</v>
      </c>
      <c r="H32" s="6">
        <f>J30-J31</f>
        <v>0.5054333333333334</v>
      </c>
      <c r="J32" s="6">
        <f>H32*H32</f>
        <v>0.2554628544444445</v>
      </c>
      <c r="K32" s="6">
        <f>J32/2</f>
        <v>0.12773142722222225</v>
      </c>
    </row>
    <row r="33" spans="1:11" x14ac:dyDescent="0.3">
      <c r="A33" s="6" t="s">
        <v>28</v>
      </c>
      <c r="B33" s="6">
        <f>B30/B31</f>
        <v>2.5618176039746805</v>
      </c>
    </row>
    <row r="35" spans="1:11" x14ac:dyDescent="0.3">
      <c r="G35" s="4">
        <v>12.1</v>
      </c>
      <c r="H35" s="5">
        <f>(G35-G45)</f>
        <v>-1.6900000000000013</v>
      </c>
      <c r="I35" s="5"/>
      <c r="J35" s="5">
        <f>H35*H35</f>
        <v>2.8561000000000045</v>
      </c>
      <c r="K35" s="6">
        <f>G35*G35</f>
        <v>146.41</v>
      </c>
    </row>
    <row r="36" spans="1:11" x14ac:dyDescent="0.3">
      <c r="G36" s="4">
        <v>15.7</v>
      </c>
      <c r="H36" s="5">
        <f>(G36-G45)</f>
        <v>1.9099999999999984</v>
      </c>
      <c r="I36" s="5"/>
      <c r="J36" s="5">
        <f t="shared" ref="J36:J44" si="8">H36*H36</f>
        <v>3.6480999999999937</v>
      </c>
      <c r="K36" s="6">
        <f t="shared" ref="K36:K44" si="9">G36*G36</f>
        <v>246.48999999999998</v>
      </c>
    </row>
    <row r="37" spans="1:11" x14ac:dyDescent="0.3">
      <c r="G37" s="4">
        <v>18.600000000000001</v>
      </c>
      <c r="H37" s="5">
        <f>G37-G45</f>
        <v>4.8100000000000005</v>
      </c>
      <c r="I37" s="5"/>
      <c r="J37" s="5">
        <f t="shared" si="8"/>
        <v>23.136100000000006</v>
      </c>
      <c r="K37" s="6">
        <f t="shared" si="9"/>
        <v>345.96000000000004</v>
      </c>
    </row>
    <row r="38" spans="1:11" x14ac:dyDescent="0.3">
      <c r="G38" s="4">
        <v>9.4</v>
      </c>
      <c r="H38" s="5">
        <f>G38-G45</f>
        <v>-4.3900000000000006</v>
      </c>
      <c r="I38" s="5"/>
      <c r="J38" s="5">
        <f t="shared" si="8"/>
        <v>19.272100000000005</v>
      </c>
      <c r="K38" s="6">
        <f t="shared" si="9"/>
        <v>88.360000000000014</v>
      </c>
    </row>
    <row r="39" spans="1:11" x14ac:dyDescent="0.3">
      <c r="G39" s="4">
        <v>18.3</v>
      </c>
      <c r="H39" s="5">
        <f>G39-G45</f>
        <v>4.51</v>
      </c>
      <c r="I39" s="5"/>
      <c r="J39" s="5">
        <f t="shared" si="8"/>
        <v>20.3401</v>
      </c>
      <c r="K39" s="6">
        <f t="shared" si="9"/>
        <v>334.89000000000004</v>
      </c>
    </row>
    <row r="40" spans="1:11" x14ac:dyDescent="0.3">
      <c r="G40" s="4">
        <v>12.9</v>
      </c>
      <c r="H40" s="5">
        <f>G40-G45</f>
        <v>-0.89000000000000057</v>
      </c>
      <c r="I40" s="5"/>
      <c r="J40" s="5">
        <f t="shared" si="8"/>
        <v>0.79210000000000103</v>
      </c>
      <c r="K40" s="6">
        <f t="shared" si="9"/>
        <v>166.41</v>
      </c>
    </row>
    <row r="41" spans="1:11" x14ac:dyDescent="0.3">
      <c r="G41" s="4">
        <v>9.5</v>
      </c>
      <c r="H41" s="5">
        <f>G41-G45</f>
        <v>-4.2900000000000009</v>
      </c>
      <c r="I41" s="5"/>
      <c r="J41" s="5">
        <f t="shared" si="8"/>
        <v>18.404100000000007</v>
      </c>
      <c r="K41" s="6">
        <f t="shared" si="9"/>
        <v>90.25</v>
      </c>
    </row>
    <row r="42" spans="1:11" x14ac:dyDescent="0.3">
      <c r="G42" s="4">
        <v>12.7</v>
      </c>
      <c r="H42" s="5">
        <f>G42-G45</f>
        <v>-1.0900000000000016</v>
      </c>
      <c r="I42" s="5"/>
      <c r="J42" s="5">
        <f t="shared" si="8"/>
        <v>1.1881000000000035</v>
      </c>
      <c r="K42" s="6">
        <f t="shared" si="9"/>
        <v>161.29</v>
      </c>
    </row>
    <row r="43" spans="1:11" x14ac:dyDescent="0.3">
      <c r="G43" s="4">
        <v>13.3</v>
      </c>
      <c r="H43" s="5">
        <f>G43-G45</f>
        <v>-0.49000000000000021</v>
      </c>
      <c r="I43" s="5"/>
      <c r="J43" s="5">
        <f t="shared" si="8"/>
        <v>0.2401000000000002</v>
      </c>
      <c r="K43" s="6">
        <f t="shared" si="9"/>
        <v>176.89000000000001</v>
      </c>
    </row>
    <row r="44" spans="1:11" x14ac:dyDescent="0.3">
      <c r="G44" s="4">
        <v>15.4</v>
      </c>
      <c r="H44" s="5">
        <f>G44-G45</f>
        <v>1.6099999999999994</v>
      </c>
      <c r="I44" s="5"/>
      <c r="J44" s="5">
        <f t="shared" si="8"/>
        <v>2.5920999999999981</v>
      </c>
      <c r="K44" s="6">
        <f t="shared" si="9"/>
        <v>237.16000000000003</v>
      </c>
    </row>
    <row r="45" spans="1:11" x14ac:dyDescent="0.3">
      <c r="F45" s="6" t="s">
        <v>0</v>
      </c>
      <c r="G45" s="7">
        <f>SUM(G35:G44)/10</f>
        <v>13.790000000000001</v>
      </c>
      <c r="H45" s="7"/>
      <c r="I45" s="7"/>
      <c r="J45" s="7">
        <f>SUM(J35:J44)/9</f>
        <v>10.274333333333335</v>
      </c>
      <c r="K45" s="7">
        <f>SUM(K35:K44)</f>
        <v>1994.1100000000004</v>
      </c>
    </row>
    <row r="46" spans="1:11" x14ac:dyDescent="0.3">
      <c r="F46" s="6" t="s">
        <v>1</v>
      </c>
      <c r="G46" s="17">
        <f>SQRT(J45)</f>
        <v>3.205360094175588</v>
      </c>
    </row>
    <row r="47" spans="1:11" x14ac:dyDescent="0.3">
      <c r="F47" s="6" t="s">
        <v>13</v>
      </c>
      <c r="G47" s="6">
        <f>G46*G46</f>
        <v>10.274333333333335</v>
      </c>
    </row>
    <row r="48" spans="1:11" x14ac:dyDescent="0.3">
      <c r="F48" s="6" t="s">
        <v>14</v>
      </c>
      <c r="G48" s="6">
        <f>SUM(G35:G44)</f>
        <v>137.9</v>
      </c>
    </row>
    <row r="49" spans="6:7" x14ac:dyDescent="0.3">
      <c r="F49" s="6" t="s">
        <v>15</v>
      </c>
      <c r="G49" s="6">
        <f>G48*G48</f>
        <v>19016.41</v>
      </c>
    </row>
    <row r="50" spans="6:7" x14ac:dyDescent="0.3">
      <c r="G50" s="6">
        <v>1994.1100000000004</v>
      </c>
    </row>
  </sheetData>
  <mergeCells count="3">
    <mergeCell ref="B1:D1"/>
    <mergeCell ref="F1:H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0370-C489-4A7E-9D2C-495655EEFBF2}">
  <dimension ref="A1:N46"/>
  <sheetViews>
    <sheetView workbookViewId="0">
      <selection activeCell="A21" sqref="A21:B33"/>
    </sheetView>
  </sheetViews>
  <sheetFormatPr defaultRowHeight="14.4" x14ac:dyDescent="0.3"/>
  <cols>
    <col min="1" max="1" width="13.6640625" style="18" bestFit="1" customWidth="1"/>
    <col min="2" max="2" width="7.5546875" style="18" bestFit="1" customWidth="1"/>
    <col min="3" max="3" width="7.21875" style="18" bestFit="1" customWidth="1"/>
    <col min="4" max="4" width="16.77734375" style="18" bestFit="1" customWidth="1"/>
    <col min="5" max="5" width="13.44140625" style="18" bestFit="1" customWidth="1"/>
    <col min="6" max="6" width="16.77734375" style="18" bestFit="1" customWidth="1"/>
    <col min="7" max="7" width="12.109375" style="18" bestFit="1" customWidth="1"/>
    <col min="8" max="8" width="6.5546875" style="18" bestFit="1" customWidth="1"/>
    <col min="9" max="9" width="7.5546875" style="18" bestFit="1" customWidth="1"/>
    <col min="10" max="10" width="11.77734375" style="18" customWidth="1"/>
    <col min="11" max="11" width="12.33203125" style="18" customWidth="1"/>
    <col min="12" max="12" width="11.5546875" style="18" customWidth="1"/>
    <col min="13" max="13" width="10.88671875" style="18" customWidth="1"/>
    <col min="14" max="14" width="7.5546875" style="18" bestFit="1" customWidth="1"/>
    <col min="15" max="15" width="8.88671875" style="18"/>
    <col min="16" max="16" width="71.88671875" style="18" bestFit="1" customWidth="1"/>
    <col min="17" max="16384" width="8.88671875" style="18"/>
  </cols>
  <sheetData>
    <row r="1" spans="1:14" ht="15" thickBot="1" x14ac:dyDescent="0.35">
      <c r="A1" s="46"/>
      <c r="B1" s="122" t="s">
        <v>2</v>
      </c>
      <c r="C1" s="123"/>
      <c r="D1" s="123"/>
      <c r="E1" s="47"/>
      <c r="F1" s="122" t="s">
        <v>3</v>
      </c>
      <c r="G1" s="123"/>
      <c r="H1" s="123"/>
      <c r="I1" s="47"/>
      <c r="J1" s="122" t="s">
        <v>4</v>
      </c>
      <c r="K1" s="123"/>
      <c r="L1" s="123"/>
      <c r="M1" s="47"/>
      <c r="N1" s="59" t="s">
        <v>32</v>
      </c>
    </row>
    <row r="2" spans="1:14" x14ac:dyDescent="0.3">
      <c r="A2" s="42">
        <v>1</v>
      </c>
      <c r="B2" s="43">
        <f>1-0.6809</f>
        <v>0.31910000000000005</v>
      </c>
      <c r="C2" s="44">
        <f>(B2-B12)</f>
        <v>1.2820000000000054E-2</v>
      </c>
      <c r="D2" s="44">
        <f t="shared" ref="D2:D11" si="0">C2*C2</f>
        <v>1.6435240000000137E-4</v>
      </c>
      <c r="E2" s="45">
        <f>B2*B2</f>
        <v>0.10182481000000003</v>
      </c>
      <c r="F2" s="43">
        <f>1-0.7524</f>
        <v>0.24760000000000004</v>
      </c>
      <c r="G2" s="44">
        <f>(F2-F12)</f>
        <v>3.508E-2</v>
      </c>
      <c r="H2" s="44">
        <f>G2*G2</f>
        <v>1.2306064000000001E-3</v>
      </c>
      <c r="I2" s="45">
        <f>F2*F2</f>
        <v>6.1305760000000022E-2</v>
      </c>
      <c r="J2" s="43">
        <f>1-0.7164</f>
        <v>0.28359999999999996</v>
      </c>
      <c r="K2" s="44">
        <f>(J2-J12)</f>
        <v>4.4250000000000012E-2</v>
      </c>
      <c r="L2" s="44">
        <f>K2*K2</f>
        <v>1.958062500000001E-3</v>
      </c>
      <c r="M2" s="45">
        <f>J2*J2</f>
        <v>8.042895999999998E-2</v>
      </c>
      <c r="N2" s="60"/>
    </row>
    <row r="3" spans="1:14" x14ac:dyDescent="0.3">
      <c r="A3" s="21">
        <v>2</v>
      </c>
      <c r="B3" s="24">
        <f>1-0.7017</f>
        <v>0.29830000000000001</v>
      </c>
      <c r="C3" s="5">
        <f>(B3-B12)</f>
        <v>-7.9799999999999871E-3</v>
      </c>
      <c r="D3" s="5">
        <f t="shared" si="0"/>
        <v>6.3680399999999798E-5</v>
      </c>
      <c r="E3" s="25">
        <f t="shared" ref="E3:E11" si="1">B3*B3</f>
        <v>8.8982890000000009E-2</v>
      </c>
      <c r="F3" s="24">
        <f>1-0.8694</f>
        <v>0.13060000000000005</v>
      </c>
      <c r="G3" s="5">
        <f>(F3-F12)</f>
        <v>-8.1919999999999993E-2</v>
      </c>
      <c r="H3" s="5">
        <f t="shared" ref="H3:H11" si="2">G3*G3</f>
        <v>6.7108863999999985E-3</v>
      </c>
      <c r="I3" s="25">
        <f t="shared" ref="I3:I11" si="3">F3*F3</f>
        <v>1.7056360000000013E-2</v>
      </c>
      <c r="J3" s="24">
        <f>1-0.8883</f>
        <v>0.11170000000000002</v>
      </c>
      <c r="K3" s="5">
        <f>(J3-J12)</f>
        <v>-0.12764999999999993</v>
      </c>
      <c r="L3" s="5">
        <f t="shared" ref="L3:L11" si="4">K3*K3</f>
        <v>1.6294522499999981E-2</v>
      </c>
      <c r="M3" s="25">
        <f t="shared" ref="M3:M11" si="5">J3*J3</f>
        <v>1.2476890000000004E-2</v>
      </c>
      <c r="N3" s="61"/>
    </row>
    <row r="4" spans="1:14" x14ac:dyDescent="0.3">
      <c r="A4" s="21">
        <v>3</v>
      </c>
      <c r="B4" s="24">
        <f>1-0.7012</f>
        <v>0.29879999999999995</v>
      </c>
      <c r="C4" s="5">
        <f>B4-B12</f>
        <v>-7.4800000000000422E-3</v>
      </c>
      <c r="D4" s="5">
        <f t="shared" si="0"/>
        <v>5.5950400000000629E-5</v>
      </c>
      <c r="E4" s="25">
        <f t="shared" si="1"/>
        <v>8.9281439999999976E-2</v>
      </c>
      <c r="F4" s="24">
        <f>1-0.6803</f>
        <v>0.31969999999999998</v>
      </c>
      <c r="G4" s="5">
        <f>F4-F12</f>
        <v>0.10717999999999994</v>
      </c>
      <c r="H4" s="5">
        <f t="shared" si="2"/>
        <v>1.1487552399999988E-2</v>
      </c>
      <c r="I4" s="25">
        <f t="shared" si="3"/>
        <v>0.10220808999999999</v>
      </c>
      <c r="J4" s="24">
        <f>1-0.841</f>
        <v>0.15900000000000003</v>
      </c>
      <c r="K4" s="5">
        <f>J4-J12</f>
        <v>-8.0349999999999921E-2</v>
      </c>
      <c r="L4" s="5">
        <f t="shared" si="4"/>
        <v>6.4561224999999875E-3</v>
      </c>
      <c r="M4" s="25">
        <f t="shared" si="5"/>
        <v>2.5281000000000008E-2</v>
      </c>
      <c r="N4" s="61"/>
    </row>
    <row r="5" spans="1:14" x14ac:dyDescent="0.3">
      <c r="A5" s="21">
        <v>4</v>
      </c>
      <c r="B5" s="24">
        <f>1-0.6913</f>
        <v>0.30869999999999997</v>
      </c>
      <c r="C5" s="5">
        <f>B5-B12</f>
        <v>2.4199999999999777E-3</v>
      </c>
      <c r="D5" s="5">
        <f t="shared" si="0"/>
        <v>5.856399999999892E-6</v>
      </c>
      <c r="E5" s="25">
        <f t="shared" si="1"/>
        <v>9.5295689999999988E-2</v>
      </c>
      <c r="F5" s="24">
        <f>1-0.9102</f>
        <v>8.9799999999999991E-2</v>
      </c>
      <c r="G5" s="5">
        <f>F5-F12</f>
        <v>-0.12272000000000005</v>
      </c>
      <c r="H5" s="5">
        <f t="shared" si="2"/>
        <v>1.5060198400000013E-2</v>
      </c>
      <c r="I5" s="25">
        <f t="shared" si="3"/>
        <v>8.064039999999998E-3</v>
      </c>
      <c r="J5" s="24">
        <f>1-0.6825</f>
        <v>0.3175</v>
      </c>
      <c r="K5" s="5">
        <f>J5-J12</f>
        <v>7.8150000000000053E-2</v>
      </c>
      <c r="L5" s="5">
        <f t="shared" si="4"/>
        <v>6.1074225000000079E-3</v>
      </c>
      <c r="M5" s="25">
        <f t="shared" si="5"/>
        <v>0.10080625</v>
      </c>
      <c r="N5" s="61"/>
    </row>
    <row r="6" spans="1:14" x14ac:dyDescent="0.3">
      <c r="A6" s="21">
        <v>5</v>
      </c>
      <c r="B6" s="24">
        <f>1-0.6333</f>
        <v>0.36670000000000003</v>
      </c>
      <c r="C6" s="5">
        <f>B6-B12</f>
        <v>6.0420000000000029E-2</v>
      </c>
      <c r="D6" s="5">
        <f t="shared" si="0"/>
        <v>3.6505764000000036E-3</v>
      </c>
      <c r="E6" s="25">
        <f t="shared" si="1"/>
        <v>0.13446889000000001</v>
      </c>
      <c r="F6" s="24">
        <f>1-0.7758</f>
        <v>0.22419999999999995</v>
      </c>
      <c r="G6" s="5">
        <f>F6-F12</f>
        <v>1.1679999999999913E-2</v>
      </c>
      <c r="H6" s="5">
        <f t="shared" si="2"/>
        <v>1.3642239999999797E-4</v>
      </c>
      <c r="I6" s="25">
        <f t="shared" si="3"/>
        <v>5.026563999999998E-2</v>
      </c>
      <c r="J6" s="24">
        <f>1-0.7599</f>
        <v>0.24009999999999998</v>
      </c>
      <c r="K6" s="5">
        <f>J6-J12</f>
        <v>7.5000000000002842E-4</v>
      </c>
      <c r="L6" s="5">
        <f t="shared" si="4"/>
        <v>5.6250000000004268E-7</v>
      </c>
      <c r="M6" s="25">
        <f t="shared" si="5"/>
        <v>5.7648009999999993E-2</v>
      </c>
      <c r="N6" s="61"/>
    </row>
    <row r="7" spans="1:14" x14ac:dyDescent="0.3">
      <c r="A7" s="21">
        <v>6</v>
      </c>
      <c r="B7" s="24">
        <f>1-0.6415</f>
        <v>0.35850000000000004</v>
      </c>
      <c r="C7" s="5">
        <f>B7-B12</f>
        <v>5.2220000000000044E-2</v>
      </c>
      <c r="D7" s="5">
        <f t="shared" si="0"/>
        <v>2.7269284000000045E-3</v>
      </c>
      <c r="E7" s="25">
        <f t="shared" si="1"/>
        <v>0.12852225000000003</v>
      </c>
      <c r="F7" s="24">
        <f>1-0.8154</f>
        <v>0.18459999999999999</v>
      </c>
      <c r="G7" s="5">
        <f>F7-F12</f>
        <v>-2.7920000000000056E-2</v>
      </c>
      <c r="H7" s="5">
        <f t="shared" si="2"/>
        <v>7.7952640000000307E-4</v>
      </c>
      <c r="I7" s="25">
        <f t="shared" si="3"/>
        <v>3.4077159999999995E-2</v>
      </c>
      <c r="J7" s="24">
        <f>1-0.8479</f>
        <v>0.15210000000000001</v>
      </c>
      <c r="K7" s="5">
        <f>J7-J12</f>
        <v>-8.7249999999999939E-2</v>
      </c>
      <c r="L7" s="5">
        <f t="shared" si="4"/>
        <v>7.6125624999999891E-3</v>
      </c>
      <c r="M7" s="25">
        <f t="shared" si="5"/>
        <v>2.3134410000000005E-2</v>
      </c>
      <c r="N7" s="61"/>
    </row>
    <row r="8" spans="1:14" x14ac:dyDescent="0.3">
      <c r="A8" s="21">
        <v>7</v>
      </c>
      <c r="B8" s="24">
        <f>1-0.7216</f>
        <v>0.27839999999999998</v>
      </c>
      <c r="C8" s="5">
        <f>B8-B12</f>
        <v>-2.7880000000000016E-2</v>
      </c>
      <c r="D8" s="5">
        <f t="shared" si="0"/>
        <v>7.7729440000000088E-4</v>
      </c>
      <c r="E8" s="25">
        <f t="shared" si="1"/>
        <v>7.7506559999999988E-2</v>
      </c>
      <c r="F8" s="24">
        <f>1-0.6224</f>
        <v>0.37760000000000005</v>
      </c>
      <c r="G8" s="5">
        <f>F8-F12</f>
        <v>0.16508</v>
      </c>
      <c r="H8" s="5">
        <f t="shared" si="2"/>
        <v>2.7251406400000001E-2</v>
      </c>
      <c r="I8" s="25">
        <f t="shared" si="3"/>
        <v>0.14258176000000003</v>
      </c>
      <c r="J8" s="24">
        <f>1-0.7012</f>
        <v>0.29879999999999995</v>
      </c>
      <c r="K8" s="5">
        <f>J8-J12</f>
        <v>5.9450000000000003E-2</v>
      </c>
      <c r="L8" s="5">
        <f t="shared" si="4"/>
        <v>3.5343025000000002E-3</v>
      </c>
      <c r="M8" s="25">
        <f t="shared" si="5"/>
        <v>8.9281439999999976E-2</v>
      </c>
      <c r="N8" s="61"/>
    </row>
    <row r="9" spans="1:14" x14ac:dyDescent="0.3">
      <c r="A9" s="21">
        <v>8</v>
      </c>
      <c r="B9" s="24">
        <f>1-0.7214</f>
        <v>0.27859999999999996</v>
      </c>
      <c r="C9" s="5">
        <f>B9-B12</f>
        <v>-2.7680000000000038E-2</v>
      </c>
      <c r="D9" s="5">
        <f t="shared" si="0"/>
        <v>7.6618240000000211E-4</v>
      </c>
      <c r="E9" s="25">
        <f t="shared" si="1"/>
        <v>7.7617959999999972E-2</v>
      </c>
      <c r="F9" s="24">
        <f>1-0.7585</f>
        <v>0.24150000000000005</v>
      </c>
      <c r="G9" s="5">
        <f>F9-F12</f>
        <v>2.8980000000000006E-2</v>
      </c>
      <c r="H9" s="5">
        <f t="shared" si="2"/>
        <v>8.3984040000000036E-4</v>
      </c>
      <c r="I9" s="25">
        <f t="shared" si="3"/>
        <v>5.832225000000002E-2</v>
      </c>
      <c r="J9" s="24">
        <f>1-0.4959</f>
        <v>0.50409999999999999</v>
      </c>
      <c r="K9" s="5">
        <f>J9-J12</f>
        <v>0.26475000000000004</v>
      </c>
      <c r="L9" s="5">
        <f t="shared" si="4"/>
        <v>7.0092562500000025E-2</v>
      </c>
      <c r="M9" s="25">
        <f t="shared" si="5"/>
        <v>0.25411680999999997</v>
      </c>
      <c r="N9" s="61"/>
    </row>
    <row r="10" spans="1:14" x14ac:dyDescent="0.3">
      <c r="A10" s="21">
        <v>9</v>
      </c>
      <c r="B10" s="24">
        <f>1-0.6578</f>
        <v>0.34219999999999995</v>
      </c>
      <c r="C10" s="5">
        <f>B10-B12</f>
        <v>3.5919999999999952E-2</v>
      </c>
      <c r="D10" s="5">
        <f t="shared" si="0"/>
        <v>1.2902463999999966E-3</v>
      </c>
      <c r="E10" s="25">
        <f t="shared" si="1"/>
        <v>0.11710083999999997</v>
      </c>
      <c r="F10" s="24">
        <f>1-0.938</f>
        <v>6.2000000000000055E-2</v>
      </c>
      <c r="G10" s="5">
        <f>F10-F12</f>
        <v>-0.15051999999999999</v>
      </c>
      <c r="H10" s="5">
        <f t="shared" si="2"/>
        <v>2.2656270399999998E-2</v>
      </c>
      <c r="I10" s="25">
        <f t="shared" si="3"/>
        <v>3.8440000000000067E-3</v>
      </c>
      <c r="J10" s="24">
        <f>1-0.9279</f>
        <v>7.2100000000000053E-2</v>
      </c>
      <c r="K10" s="5">
        <f>J10-J12</f>
        <v>-0.1672499999999999</v>
      </c>
      <c r="L10" s="5">
        <f t="shared" si="4"/>
        <v>2.7972562499999964E-2</v>
      </c>
      <c r="M10" s="25">
        <f t="shared" si="5"/>
        <v>5.1984100000000075E-3</v>
      </c>
      <c r="N10" s="61"/>
    </row>
    <row r="11" spans="1:14" ht="15" thickBot="1" x14ac:dyDescent="0.35">
      <c r="A11" s="48">
        <v>10</v>
      </c>
      <c r="B11" s="49">
        <f>1-0.7865</f>
        <v>0.21350000000000002</v>
      </c>
      <c r="C11" s="50">
        <f>B11-B12</f>
        <v>-9.2779999999999974E-2</v>
      </c>
      <c r="D11" s="50">
        <f t="shared" si="0"/>
        <v>8.6081283999999945E-3</v>
      </c>
      <c r="E11" s="51">
        <f t="shared" si="1"/>
        <v>4.5582250000000012E-2</v>
      </c>
      <c r="F11" s="49">
        <f>1-0.7524</f>
        <v>0.24760000000000004</v>
      </c>
      <c r="G11" s="50">
        <f>F11-F12</f>
        <v>3.508E-2</v>
      </c>
      <c r="H11" s="50">
        <f t="shared" si="2"/>
        <v>1.2306064000000001E-3</v>
      </c>
      <c r="I11" s="51">
        <f t="shared" si="3"/>
        <v>6.1305760000000022E-2</v>
      </c>
      <c r="J11" s="49">
        <f>1-0.7455</f>
        <v>0.25449999999999995</v>
      </c>
      <c r="K11" s="50">
        <f>J11-J12</f>
        <v>1.5149999999999997E-2</v>
      </c>
      <c r="L11" s="50">
        <f t="shared" si="4"/>
        <v>2.2952249999999992E-4</v>
      </c>
      <c r="M11" s="51">
        <f t="shared" si="5"/>
        <v>6.4770249999999974E-2</v>
      </c>
      <c r="N11" s="62"/>
    </row>
    <row r="12" spans="1:14" x14ac:dyDescent="0.3">
      <c r="A12" s="52" t="s">
        <v>0</v>
      </c>
      <c r="B12" s="53">
        <f>SUM(B2:B11)/10</f>
        <v>0.30628</v>
      </c>
      <c r="C12" s="54"/>
      <c r="D12" s="54">
        <f>SUM(D2:D11)/9</f>
        <v>2.0121328888888894E-3</v>
      </c>
      <c r="E12" s="55">
        <f>SUM(E2:E11)</f>
        <v>0.95618358000000003</v>
      </c>
      <c r="F12" s="53">
        <f>SUM(F2:F11)/10</f>
        <v>0.21252000000000004</v>
      </c>
      <c r="G12" s="54"/>
      <c r="H12" s="54">
        <f>SUM(H2:H11)/9</f>
        <v>9.7092573333333321E-3</v>
      </c>
      <c r="I12" s="55">
        <f>SUM(I2:I11)</f>
        <v>0.53903082000000002</v>
      </c>
      <c r="J12" s="53">
        <f>SUM(J2:J11)/10</f>
        <v>0.23934999999999995</v>
      </c>
      <c r="K12" s="54"/>
      <c r="L12" s="54">
        <f>SUM(L2:L11)/9</f>
        <v>1.5584244999999993E-2</v>
      </c>
      <c r="M12" s="55">
        <f>SUM(M2:M11)</f>
        <v>0.71314242999999999</v>
      </c>
      <c r="N12" s="61">
        <f>SUM(B12,F12,J12)/3</f>
        <v>0.25271666666666665</v>
      </c>
    </row>
    <row r="13" spans="1:14" x14ac:dyDescent="0.3">
      <c r="A13" s="56" t="s">
        <v>1</v>
      </c>
      <c r="B13" s="28">
        <f>SQRT(D12)</f>
        <v>4.4856804265227028E-2</v>
      </c>
      <c r="C13" s="7"/>
      <c r="D13" s="7"/>
      <c r="E13" s="27"/>
      <c r="F13" s="28">
        <f>SQRT(H12)</f>
        <v>9.8535563799743556E-2</v>
      </c>
      <c r="G13" s="7"/>
      <c r="H13" s="7"/>
      <c r="I13" s="27"/>
      <c r="J13" s="28">
        <f>SQRT(L12)</f>
        <v>0.12483687355905704</v>
      </c>
      <c r="K13" s="7"/>
      <c r="L13" s="7"/>
      <c r="M13" s="27"/>
      <c r="N13" s="61"/>
    </row>
    <row r="14" spans="1:14" x14ac:dyDescent="0.3">
      <c r="A14" s="57" t="s">
        <v>13</v>
      </c>
      <c r="B14" s="24">
        <f>B13*B13</f>
        <v>2.0121328888888898E-3</v>
      </c>
      <c r="C14" s="5"/>
      <c r="D14" s="5"/>
      <c r="E14" s="25"/>
      <c r="F14" s="24">
        <f>F13*F13</f>
        <v>9.7092573333333321E-3</v>
      </c>
      <c r="G14" s="5"/>
      <c r="H14" s="5"/>
      <c r="I14" s="25"/>
      <c r="J14" s="24">
        <f>J13*J13</f>
        <v>1.5584244999999995E-2</v>
      </c>
      <c r="K14" s="5"/>
      <c r="L14" s="5"/>
      <c r="M14" s="25"/>
      <c r="N14" s="61"/>
    </row>
    <row r="15" spans="1:14" x14ac:dyDescent="0.3">
      <c r="A15" s="57" t="s">
        <v>14</v>
      </c>
      <c r="B15" s="24">
        <f>SUM(B2:B11)</f>
        <v>3.0628000000000002</v>
      </c>
      <c r="C15" s="5"/>
      <c r="D15" s="5"/>
      <c r="E15" s="25"/>
      <c r="F15" s="24">
        <f>SUM(F2:F11)</f>
        <v>2.1252000000000004</v>
      </c>
      <c r="G15" s="5"/>
      <c r="H15" s="5"/>
      <c r="I15" s="25"/>
      <c r="J15" s="24">
        <f>SUM(J2:J11)</f>
        <v>2.3934999999999995</v>
      </c>
      <c r="K15" s="5"/>
      <c r="L15" s="5"/>
      <c r="M15" s="25"/>
      <c r="N15" s="61">
        <f>SUM(B15,F15,J15)</f>
        <v>7.5815000000000001</v>
      </c>
    </row>
    <row r="16" spans="1:14" x14ac:dyDescent="0.3">
      <c r="A16" s="57" t="s">
        <v>16</v>
      </c>
      <c r="B16" s="24">
        <f>B15*B15</f>
        <v>9.3807438400000009</v>
      </c>
      <c r="C16" s="5"/>
      <c r="D16" s="5"/>
      <c r="E16" s="25"/>
      <c r="F16" s="24">
        <f>F15*F15</f>
        <v>4.5164750400000022</v>
      </c>
      <c r="G16" s="5"/>
      <c r="H16" s="5"/>
      <c r="I16" s="25"/>
      <c r="J16" s="24">
        <f>J15*J15</f>
        <v>5.7288422499999978</v>
      </c>
      <c r="K16" s="5"/>
      <c r="L16" s="5"/>
      <c r="M16" s="25"/>
      <c r="N16" s="61"/>
    </row>
    <row r="17" spans="1:14" ht="15" thickBot="1" x14ac:dyDescent="0.35">
      <c r="A17" s="58" t="s">
        <v>17</v>
      </c>
      <c r="B17" s="31">
        <f>E12</f>
        <v>0.95618358000000003</v>
      </c>
      <c r="C17" s="40"/>
      <c r="D17" s="40"/>
      <c r="E17" s="41"/>
      <c r="F17" s="31">
        <f>I12</f>
        <v>0.53903082000000002</v>
      </c>
      <c r="G17" s="40"/>
      <c r="H17" s="40"/>
      <c r="I17" s="41"/>
      <c r="J17" s="31">
        <f>M12</f>
        <v>0.71314242999999999</v>
      </c>
      <c r="K17" s="40"/>
      <c r="L17" s="40"/>
      <c r="M17" s="41"/>
      <c r="N17" s="63">
        <f>SUM(B17,F17,J17)</f>
        <v>2.20835683</v>
      </c>
    </row>
    <row r="21" spans="1:14" x14ac:dyDescent="0.3">
      <c r="A21" s="5" t="s">
        <v>18</v>
      </c>
      <c r="B21" s="5">
        <f>(N15*N15)/30</f>
        <v>1.9159714083333335</v>
      </c>
      <c r="D21" s="38" t="s">
        <v>29</v>
      </c>
      <c r="E21" s="38" t="s">
        <v>33</v>
      </c>
      <c r="F21" s="38" t="s">
        <v>34</v>
      </c>
      <c r="G21" s="38" t="s">
        <v>35</v>
      </c>
      <c r="H21" s="38" t="s">
        <v>36</v>
      </c>
    </row>
    <row r="22" spans="1:14" x14ac:dyDescent="0.3">
      <c r="A22" s="5" t="s">
        <v>19</v>
      </c>
      <c r="B22" s="5">
        <f>N17-B21</f>
        <v>0.29238542166666659</v>
      </c>
      <c r="D22" s="5" t="s">
        <v>30</v>
      </c>
      <c r="E22" s="64">
        <f>B23</f>
        <v>4.6634704666666638E-2</v>
      </c>
      <c r="F22" s="39">
        <v>2</v>
      </c>
      <c r="G22" s="39">
        <f>B30</f>
        <v>2.3317352333333319E-2</v>
      </c>
      <c r="H22" s="39">
        <f>B33</f>
        <v>2.5618176039746805</v>
      </c>
    </row>
    <row r="23" spans="1:14" x14ac:dyDescent="0.3">
      <c r="A23" s="5" t="s">
        <v>20</v>
      </c>
      <c r="B23" s="5">
        <f>((B16/10)+(F16/10)+(J16/10))-B21</f>
        <v>4.6634704666666638E-2</v>
      </c>
      <c r="D23" s="5"/>
      <c r="E23" s="39"/>
      <c r="F23" s="39"/>
      <c r="G23" s="39"/>
      <c r="H23" s="39"/>
    </row>
    <row r="24" spans="1:14" x14ac:dyDescent="0.3">
      <c r="A24" s="5" t="s">
        <v>21</v>
      </c>
      <c r="B24" s="5">
        <f>B22-B23</f>
        <v>0.24575071699999995</v>
      </c>
      <c r="D24" s="5" t="s">
        <v>31</v>
      </c>
      <c r="E24" s="64">
        <f>B24</f>
        <v>0.24575071699999995</v>
      </c>
      <c r="F24" s="39">
        <v>27</v>
      </c>
      <c r="G24" s="39">
        <f>B31</f>
        <v>9.1018784074074054E-3</v>
      </c>
      <c r="H24" s="39"/>
    </row>
    <row r="25" spans="1:14" x14ac:dyDescent="0.3">
      <c r="A25" s="5"/>
      <c r="B25" s="5"/>
      <c r="D25" s="5"/>
      <c r="E25" s="39"/>
      <c r="F25" s="39"/>
      <c r="G25" s="39"/>
      <c r="H25" s="39"/>
    </row>
    <row r="26" spans="1:14" x14ac:dyDescent="0.3">
      <c r="A26" s="5" t="s">
        <v>23</v>
      </c>
      <c r="B26" s="5">
        <f>3-1</f>
        <v>2</v>
      </c>
      <c r="D26" s="5" t="s">
        <v>32</v>
      </c>
      <c r="E26" s="39">
        <f>B22</f>
        <v>0.29238542166666659</v>
      </c>
      <c r="F26" s="39">
        <v>29</v>
      </c>
      <c r="G26" s="39"/>
      <c r="H26" s="39"/>
    </row>
    <row r="27" spans="1:14" x14ac:dyDescent="0.3">
      <c r="A27" s="5" t="s">
        <v>24</v>
      </c>
      <c r="B27" s="5">
        <f>30-3</f>
        <v>27</v>
      </c>
    </row>
    <row r="28" spans="1:14" x14ac:dyDescent="0.3">
      <c r="A28" s="5" t="s">
        <v>25</v>
      </c>
      <c r="B28" s="5">
        <f>B26+B27</f>
        <v>29</v>
      </c>
    </row>
    <row r="29" spans="1:14" x14ac:dyDescent="0.3">
      <c r="A29" s="5"/>
      <c r="B29" s="5"/>
    </row>
    <row r="30" spans="1:14" x14ac:dyDescent="0.3">
      <c r="A30" s="5" t="s">
        <v>26</v>
      </c>
      <c r="B30" s="5">
        <f>B23/B26</f>
        <v>2.3317352333333319E-2</v>
      </c>
    </row>
    <row r="31" spans="1:14" x14ac:dyDescent="0.3">
      <c r="A31" s="5" t="s">
        <v>27</v>
      </c>
      <c r="B31" s="5">
        <f>B24/B27</f>
        <v>9.1018784074074054E-3</v>
      </c>
    </row>
    <row r="32" spans="1:14" x14ac:dyDescent="0.3">
      <c r="A32" s="5"/>
      <c r="B32" s="5"/>
    </row>
    <row r="33" spans="1:11" x14ac:dyDescent="0.3">
      <c r="A33" s="5" t="s">
        <v>28</v>
      </c>
      <c r="B33" s="5">
        <f>B30/B31</f>
        <v>2.5618176039746805</v>
      </c>
    </row>
    <row r="35" spans="1:11" x14ac:dyDescent="0.3">
      <c r="G35" s="36"/>
    </row>
    <row r="36" spans="1:11" x14ac:dyDescent="0.3">
      <c r="G36" s="36"/>
    </row>
    <row r="37" spans="1:11" x14ac:dyDescent="0.3">
      <c r="G37" s="36"/>
    </row>
    <row r="38" spans="1:11" x14ac:dyDescent="0.3">
      <c r="G38" s="36"/>
    </row>
    <row r="39" spans="1:11" x14ac:dyDescent="0.3">
      <c r="G39" s="36"/>
    </row>
    <row r="40" spans="1:11" x14ac:dyDescent="0.3">
      <c r="G40" s="36"/>
    </row>
    <row r="41" spans="1:11" x14ac:dyDescent="0.3">
      <c r="G41" s="36"/>
    </row>
    <row r="42" spans="1:11" x14ac:dyDescent="0.3">
      <c r="G42" s="36"/>
    </row>
    <row r="43" spans="1:11" x14ac:dyDescent="0.3">
      <c r="G43" s="36"/>
    </row>
    <row r="44" spans="1:11" x14ac:dyDescent="0.3">
      <c r="G44" s="36"/>
    </row>
    <row r="45" spans="1:11" x14ac:dyDescent="0.3">
      <c r="G45" s="19"/>
      <c r="H45" s="19"/>
      <c r="I45" s="19"/>
      <c r="J45" s="19"/>
      <c r="K45" s="19"/>
    </row>
    <row r="46" spans="1:11" x14ac:dyDescent="0.3">
      <c r="G46" s="37"/>
    </row>
  </sheetData>
  <mergeCells count="3">
    <mergeCell ref="B1:D1"/>
    <mergeCell ref="F1:H1"/>
    <mergeCell ref="J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71DE-2817-4A47-8542-75CE1A8BD593}">
  <dimension ref="B1:N24"/>
  <sheetViews>
    <sheetView workbookViewId="0">
      <selection activeCell="K18" sqref="K18:L20"/>
    </sheetView>
  </sheetViews>
  <sheetFormatPr defaultRowHeight="14.4" x14ac:dyDescent="0.3"/>
  <cols>
    <col min="1" max="1" width="8.88671875" style="66"/>
    <col min="2" max="2" width="17.33203125" style="66" bestFit="1" customWidth="1"/>
    <col min="3" max="3" width="11.21875" style="66" bestFit="1" customWidth="1"/>
    <col min="4" max="4" width="12.21875" style="66" bestFit="1" customWidth="1"/>
    <col min="5" max="5" width="15.88671875" style="66" bestFit="1" customWidth="1"/>
    <col min="6" max="7" width="8.5546875" style="66" bestFit="1" customWidth="1"/>
    <col min="8" max="8" width="9.21875" style="66" bestFit="1" customWidth="1"/>
    <col min="9" max="10" width="9" style="66" bestFit="1" customWidth="1"/>
    <col min="11" max="11" width="8.88671875" style="66"/>
    <col min="12" max="12" width="9.5546875" style="66" bestFit="1" customWidth="1"/>
    <col min="13" max="13" width="9.21875" style="66" bestFit="1" customWidth="1"/>
    <col min="14" max="14" width="8.5546875" style="66" bestFit="1" customWidth="1"/>
    <col min="15" max="16384" width="8.88671875" style="66"/>
  </cols>
  <sheetData>
    <row r="1" spans="2:14" ht="15" thickBot="1" x14ac:dyDescent="0.35"/>
    <row r="2" spans="2:14" ht="15" thickBot="1" x14ac:dyDescent="0.35">
      <c r="B2" s="67"/>
      <c r="C2" s="133" t="s">
        <v>2</v>
      </c>
      <c r="D2" s="134"/>
      <c r="E2" s="134"/>
      <c r="F2" s="68"/>
      <c r="G2" s="133" t="s">
        <v>3</v>
      </c>
      <c r="H2" s="134"/>
      <c r="I2" s="134"/>
      <c r="J2" s="68"/>
      <c r="L2" s="9" t="s">
        <v>57</v>
      </c>
      <c r="M2" s="8"/>
      <c r="N2" s="8"/>
    </row>
    <row r="3" spans="2:14" x14ac:dyDescent="0.3">
      <c r="B3" s="42">
        <v>1</v>
      </c>
      <c r="C3" s="69">
        <f>1-0.6809</f>
        <v>0.31910000000000005</v>
      </c>
      <c r="D3" s="70">
        <f>(C3-C13)</f>
        <v>1.2820000000000054E-2</v>
      </c>
      <c r="E3" s="70">
        <f t="shared" ref="E3:E12" si="0">D3*D3</f>
        <v>1.6435240000000137E-4</v>
      </c>
      <c r="F3" s="71">
        <f>C3*C3</f>
        <v>0.10182481000000003</v>
      </c>
      <c r="G3" s="69">
        <f>1-0.7524</f>
        <v>0.24760000000000004</v>
      </c>
      <c r="H3" s="70">
        <f>(G3-G13)</f>
        <v>3.508E-2</v>
      </c>
      <c r="I3" s="70">
        <f>H3*H3</f>
        <v>1.2306064000000001E-3</v>
      </c>
      <c r="J3" s="71">
        <f>G3*G3</f>
        <v>6.1305760000000022E-2</v>
      </c>
      <c r="L3" s="8">
        <f>C3-G3</f>
        <v>7.1500000000000008E-2</v>
      </c>
      <c r="M3" s="8">
        <f>(L3-L13)</f>
        <v>-2.2259999999999974E-2</v>
      </c>
      <c r="N3" s="8">
        <f t="shared" ref="N3:N12" si="1">M3*M3</f>
        <v>4.9550759999999886E-4</v>
      </c>
    </row>
    <row r="4" spans="2:14" x14ac:dyDescent="0.3">
      <c r="B4" s="21">
        <v>2</v>
      </c>
      <c r="C4" s="72">
        <f>1-0.7017</f>
        <v>0.29830000000000001</v>
      </c>
      <c r="D4" s="8">
        <f>(C4-C13)</f>
        <v>-7.9799999999999871E-3</v>
      </c>
      <c r="E4" s="8">
        <f t="shared" si="0"/>
        <v>6.3680399999999798E-5</v>
      </c>
      <c r="F4" s="73">
        <f t="shared" ref="F4:F12" si="2">C4*C4</f>
        <v>8.8982890000000009E-2</v>
      </c>
      <c r="G4" s="72">
        <f>1-0.8694</f>
        <v>0.13060000000000005</v>
      </c>
      <c r="H4" s="8">
        <f>(G4-G13)</f>
        <v>-8.1919999999999993E-2</v>
      </c>
      <c r="I4" s="8">
        <f t="shared" ref="I4:I12" si="3">H4*H4</f>
        <v>6.7108863999999985E-3</v>
      </c>
      <c r="J4" s="73">
        <f t="shared" ref="J4:J12" si="4">G4*G4</f>
        <v>1.7056360000000013E-2</v>
      </c>
      <c r="L4" s="8">
        <f t="shared" ref="L4:L12" si="5">C4-G4</f>
        <v>0.16769999999999996</v>
      </c>
      <c r="M4" s="8">
        <f>(L4-L13)</f>
        <v>7.3939999999999978E-2</v>
      </c>
      <c r="N4" s="8">
        <f t="shared" si="1"/>
        <v>5.4671235999999967E-3</v>
      </c>
    </row>
    <row r="5" spans="2:14" x14ac:dyDescent="0.3">
      <c r="B5" s="21">
        <v>3</v>
      </c>
      <c r="C5" s="72">
        <f>1-0.7012</f>
        <v>0.29879999999999995</v>
      </c>
      <c r="D5" s="8">
        <f>C5-C13</f>
        <v>-7.4800000000000422E-3</v>
      </c>
      <c r="E5" s="8">
        <f t="shared" si="0"/>
        <v>5.5950400000000629E-5</v>
      </c>
      <c r="F5" s="73">
        <f t="shared" si="2"/>
        <v>8.9281439999999976E-2</v>
      </c>
      <c r="G5" s="72">
        <f>1-0.6803</f>
        <v>0.31969999999999998</v>
      </c>
      <c r="H5" s="8">
        <f>G5-G13</f>
        <v>0.10717999999999994</v>
      </c>
      <c r="I5" s="8">
        <f t="shared" si="3"/>
        <v>1.1487552399999988E-2</v>
      </c>
      <c r="J5" s="73">
        <f t="shared" si="4"/>
        <v>0.10220808999999999</v>
      </c>
      <c r="L5" s="8">
        <f t="shared" si="5"/>
        <v>-2.090000000000003E-2</v>
      </c>
      <c r="M5" s="8">
        <f>L5-L13</f>
        <v>-0.11466000000000001</v>
      </c>
      <c r="N5" s="8">
        <f t="shared" si="1"/>
        <v>1.3146915600000003E-2</v>
      </c>
    </row>
    <row r="6" spans="2:14" x14ac:dyDescent="0.3">
      <c r="B6" s="21">
        <v>4</v>
      </c>
      <c r="C6" s="72">
        <f>1-0.6913</f>
        <v>0.30869999999999997</v>
      </c>
      <c r="D6" s="8">
        <f>C6-C13</f>
        <v>2.4199999999999777E-3</v>
      </c>
      <c r="E6" s="8">
        <f t="shared" si="0"/>
        <v>5.856399999999892E-6</v>
      </c>
      <c r="F6" s="73">
        <f t="shared" si="2"/>
        <v>9.5295689999999988E-2</v>
      </c>
      <c r="G6" s="72">
        <f>1-0.9102</f>
        <v>8.9799999999999991E-2</v>
      </c>
      <c r="H6" s="8">
        <f>G6-G13</f>
        <v>-0.12272000000000005</v>
      </c>
      <c r="I6" s="8">
        <f t="shared" si="3"/>
        <v>1.5060198400000013E-2</v>
      </c>
      <c r="J6" s="73">
        <f t="shared" si="4"/>
        <v>8.064039999999998E-3</v>
      </c>
      <c r="L6" s="8">
        <f t="shared" si="5"/>
        <v>0.21889999999999998</v>
      </c>
      <c r="M6" s="8">
        <f>L6-L13</f>
        <v>0.12514</v>
      </c>
      <c r="N6" s="8">
        <f t="shared" si="1"/>
        <v>1.5660019600000002E-2</v>
      </c>
    </row>
    <row r="7" spans="2:14" x14ac:dyDescent="0.3">
      <c r="B7" s="21">
        <v>5</v>
      </c>
      <c r="C7" s="72">
        <f>1-0.6333</f>
        <v>0.36670000000000003</v>
      </c>
      <c r="D7" s="8">
        <f>C7-C13</f>
        <v>6.0420000000000029E-2</v>
      </c>
      <c r="E7" s="8">
        <f t="shared" si="0"/>
        <v>3.6505764000000036E-3</v>
      </c>
      <c r="F7" s="73">
        <f t="shared" si="2"/>
        <v>0.13446889000000001</v>
      </c>
      <c r="G7" s="72">
        <f>1-0.7758</f>
        <v>0.22419999999999995</v>
      </c>
      <c r="H7" s="8">
        <f>G7-G13</f>
        <v>1.1679999999999913E-2</v>
      </c>
      <c r="I7" s="8">
        <f t="shared" si="3"/>
        <v>1.3642239999999797E-4</v>
      </c>
      <c r="J7" s="73">
        <f t="shared" si="4"/>
        <v>5.026563999999998E-2</v>
      </c>
      <c r="L7" s="8">
        <f t="shared" si="5"/>
        <v>0.14250000000000007</v>
      </c>
      <c r="M7" s="8">
        <f>L7-L13</f>
        <v>4.8740000000000089E-2</v>
      </c>
      <c r="N7" s="8">
        <f t="shared" si="1"/>
        <v>2.3755876000000086E-3</v>
      </c>
    </row>
    <row r="8" spans="2:14" x14ac:dyDescent="0.3">
      <c r="B8" s="21">
        <v>6</v>
      </c>
      <c r="C8" s="72">
        <f>1-0.6415</f>
        <v>0.35850000000000004</v>
      </c>
      <c r="D8" s="8">
        <f>C8-C13</f>
        <v>5.2220000000000044E-2</v>
      </c>
      <c r="E8" s="8">
        <f t="shared" si="0"/>
        <v>2.7269284000000045E-3</v>
      </c>
      <c r="F8" s="73">
        <f t="shared" si="2"/>
        <v>0.12852225000000003</v>
      </c>
      <c r="G8" s="72">
        <f>1-0.8154</f>
        <v>0.18459999999999999</v>
      </c>
      <c r="H8" s="8">
        <f>G8-G13</f>
        <v>-2.7920000000000056E-2</v>
      </c>
      <c r="I8" s="8">
        <f t="shared" si="3"/>
        <v>7.7952640000000307E-4</v>
      </c>
      <c r="J8" s="73">
        <f t="shared" si="4"/>
        <v>3.4077159999999995E-2</v>
      </c>
      <c r="L8" s="8">
        <f t="shared" si="5"/>
        <v>0.17390000000000005</v>
      </c>
      <c r="M8" s="8">
        <f>L8-L13</f>
        <v>8.0140000000000072E-2</v>
      </c>
      <c r="N8" s="8">
        <f t="shared" si="1"/>
        <v>6.4224196000000119E-3</v>
      </c>
    </row>
    <row r="9" spans="2:14" x14ac:dyDescent="0.3">
      <c r="B9" s="21">
        <v>7</v>
      </c>
      <c r="C9" s="72">
        <f>1-0.7216</f>
        <v>0.27839999999999998</v>
      </c>
      <c r="D9" s="8">
        <f>C9-C13</f>
        <v>-2.7880000000000016E-2</v>
      </c>
      <c r="E9" s="8">
        <f t="shared" si="0"/>
        <v>7.7729440000000088E-4</v>
      </c>
      <c r="F9" s="73">
        <f t="shared" si="2"/>
        <v>7.7506559999999988E-2</v>
      </c>
      <c r="G9" s="72">
        <f>1-0.6224</f>
        <v>0.37760000000000005</v>
      </c>
      <c r="H9" s="8">
        <f>G9-G13</f>
        <v>0.16508</v>
      </c>
      <c r="I9" s="8">
        <f t="shared" si="3"/>
        <v>2.7251406400000001E-2</v>
      </c>
      <c r="J9" s="73">
        <f t="shared" si="4"/>
        <v>0.14258176000000003</v>
      </c>
      <c r="L9" s="8">
        <f t="shared" si="5"/>
        <v>-9.9200000000000066E-2</v>
      </c>
      <c r="M9" s="8">
        <f>L9-L13</f>
        <v>-0.19296000000000005</v>
      </c>
      <c r="N9" s="8">
        <f t="shared" si="1"/>
        <v>3.723356160000002E-2</v>
      </c>
    </row>
    <row r="10" spans="2:14" x14ac:dyDescent="0.3">
      <c r="B10" s="21">
        <v>8</v>
      </c>
      <c r="C10" s="72">
        <f>1-0.7214</f>
        <v>0.27859999999999996</v>
      </c>
      <c r="D10" s="8">
        <f>C10-C13</f>
        <v>-2.7680000000000038E-2</v>
      </c>
      <c r="E10" s="8">
        <f t="shared" si="0"/>
        <v>7.6618240000000211E-4</v>
      </c>
      <c r="F10" s="73">
        <f t="shared" si="2"/>
        <v>7.7617959999999972E-2</v>
      </c>
      <c r="G10" s="72">
        <f>1-0.7585</f>
        <v>0.24150000000000005</v>
      </c>
      <c r="H10" s="8">
        <f>G10-G13</f>
        <v>2.8980000000000006E-2</v>
      </c>
      <c r="I10" s="8">
        <f t="shared" si="3"/>
        <v>8.3984040000000036E-4</v>
      </c>
      <c r="J10" s="73">
        <f t="shared" si="4"/>
        <v>5.832225000000002E-2</v>
      </c>
      <c r="L10" s="8">
        <f t="shared" si="5"/>
        <v>3.7099999999999911E-2</v>
      </c>
      <c r="M10" s="8">
        <f>L10-L13</f>
        <v>-5.6660000000000071E-2</v>
      </c>
      <c r="N10" s="8">
        <f t="shared" si="1"/>
        <v>3.2103556000000083E-3</v>
      </c>
    </row>
    <row r="11" spans="2:14" x14ac:dyDescent="0.3">
      <c r="B11" s="21">
        <v>9</v>
      </c>
      <c r="C11" s="72">
        <f>1-0.6578</f>
        <v>0.34219999999999995</v>
      </c>
      <c r="D11" s="8">
        <f>C11-C13</f>
        <v>3.5919999999999952E-2</v>
      </c>
      <c r="E11" s="8">
        <f t="shared" si="0"/>
        <v>1.2902463999999966E-3</v>
      </c>
      <c r="F11" s="73">
        <f t="shared" si="2"/>
        <v>0.11710083999999997</v>
      </c>
      <c r="G11" s="72">
        <f>1-0.938</f>
        <v>6.2000000000000055E-2</v>
      </c>
      <c r="H11" s="8">
        <f>G11-G13</f>
        <v>-0.15051999999999999</v>
      </c>
      <c r="I11" s="8">
        <f t="shared" si="3"/>
        <v>2.2656270399999998E-2</v>
      </c>
      <c r="J11" s="73">
        <f t="shared" si="4"/>
        <v>3.8440000000000067E-3</v>
      </c>
      <c r="L11" s="8">
        <f t="shared" si="5"/>
        <v>0.28019999999999989</v>
      </c>
      <c r="M11" s="8">
        <f>L11-L13</f>
        <v>0.18643999999999991</v>
      </c>
      <c r="N11" s="8">
        <f t="shared" si="1"/>
        <v>3.475987359999997E-2</v>
      </c>
    </row>
    <row r="12" spans="2:14" ht="15" thickBot="1" x14ac:dyDescent="0.35">
      <c r="B12" s="48">
        <v>10</v>
      </c>
      <c r="C12" s="74">
        <f>1-0.7865</f>
        <v>0.21350000000000002</v>
      </c>
      <c r="D12" s="75">
        <f>C12-C13</f>
        <v>-9.2779999999999974E-2</v>
      </c>
      <c r="E12" s="75">
        <f t="shared" si="0"/>
        <v>8.6081283999999945E-3</v>
      </c>
      <c r="F12" s="76">
        <f t="shared" si="2"/>
        <v>4.5582250000000012E-2</v>
      </c>
      <c r="G12" s="74">
        <f>1-0.7524</f>
        <v>0.24760000000000004</v>
      </c>
      <c r="H12" s="75">
        <f>G12-G13</f>
        <v>3.508E-2</v>
      </c>
      <c r="I12" s="75">
        <f t="shared" si="3"/>
        <v>1.2306064000000001E-3</v>
      </c>
      <c r="J12" s="76">
        <f t="shared" si="4"/>
        <v>6.1305760000000022E-2</v>
      </c>
      <c r="L12" s="8">
        <f t="shared" si="5"/>
        <v>-3.4100000000000019E-2</v>
      </c>
      <c r="M12" s="8">
        <f>L12-L13</f>
        <v>-0.12786</v>
      </c>
      <c r="N12" s="8">
        <f t="shared" si="1"/>
        <v>1.6348179600000002E-2</v>
      </c>
    </row>
    <row r="13" spans="2:14" x14ac:dyDescent="0.3">
      <c r="B13" s="77" t="s">
        <v>0</v>
      </c>
      <c r="C13" s="65">
        <f>SUM(C3:C12)/10</f>
        <v>0.30628</v>
      </c>
      <c r="D13" s="78"/>
      <c r="E13" s="78">
        <f>SUM(E3:E12)/9</f>
        <v>2.0121328888888894E-3</v>
      </c>
      <c r="F13" s="79">
        <f>SUM(F3:F12)</f>
        <v>0.95618358000000003</v>
      </c>
      <c r="G13" s="65">
        <f>SUM(G3:G12)/10</f>
        <v>0.21252000000000004</v>
      </c>
      <c r="H13" s="78"/>
      <c r="I13" s="78">
        <f>SUM(I3:I12)/9</f>
        <v>9.7092573333333321E-3</v>
      </c>
      <c r="J13" s="79">
        <f>SUM(J3:J12)</f>
        <v>0.53903082000000002</v>
      </c>
      <c r="L13" s="9">
        <f>SUM(L3:L12)/10</f>
        <v>9.3759999999999982E-2</v>
      </c>
      <c r="M13" s="9"/>
      <c r="N13" s="9">
        <f>SUM(N3:N12)/9</f>
        <v>1.5013282666666671E-2</v>
      </c>
    </row>
    <row r="14" spans="2:14" x14ac:dyDescent="0.3">
      <c r="B14" s="80" t="s">
        <v>1</v>
      </c>
      <c r="C14" s="83">
        <f>SQRT(E13)</f>
        <v>4.4856804265227028E-2</v>
      </c>
      <c r="D14" s="9"/>
      <c r="E14" s="9"/>
      <c r="F14" s="82"/>
      <c r="G14" s="81">
        <f>SQRT(I13)</f>
        <v>9.8535563799743556E-2</v>
      </c>
      <c r="H14" s="9"/>
      <c r="I14" s="9"/>
      <c r="J14" s="82"/>
      <c r="L14" s="118">
        <f>SQRT(N13)</f>
        <v>0.12252870139957688</v>
      </c>
      <c r="M14" s="8"/>
      <c r="N14" s="8"/>
    </row>
    <row r="15" spans="2:14" x14ac:dyDescent="0.3">
      <c r="B15" s="80" t="s">
        <v>37</v>
      </c>
      <c r="C15" s="81">
        <f>C14/(SQRT(10))</f>
        <v>1.418496700344731E-2</v>
      </c>
      <c r="D15" s="9"/>
      <c r="E15" s="9"/>
      <c r="F15" s="82"/>
      <c r="G15" s="81">
        <f>G14/(SQRT(10))</f>
        <v>3.1159681213602509E-2</v>
      </c>
      <c r="H15" s="9"/>
      <c r="I15" s="9"/>
      <c r="J15" s="82"/>
      <c r="L15" s="9">
        <f>L14/(SQRT(10))</f>
        <v>3.8746977516532395E-2</v>
      </c>
      <c r="M15" s="8"/>
      <c r="N15" s="8"/>
    </row>
    <row r="18" spans="2:12" x14ac:dyDescent="0.3">
      <c r="K18" s="8" t="s">
        <v>38</v>
      </c>
      <c r="L18" s="8">
        <f>L13/L15</f>
        <v>2.4198016467218602</v>
      </c>
    </row>
    <row r="19" spans="2:12" x14ac:dyDescent="0.3">
      <c r="K19" s="8" t="s">
        <v>22</v>
      </c>
      <c r="L19" s="8">
        <v>9</v>
      </c>
    </row>
    <row r="20" spans="2:12" x14ac:dyDescent="0.3">
      <c r="K20" s="8" t="s">
        <v>39</v>
      </c>
      <c r="L20" s="161">
        <v>3.8622999999999998E-2</v>
      </c>
    </row>
    <row r="21" spans="2:12" ht="14.4" customHeight="1" x14ac:dyDescent="0.3">
      <c r="B21" s="124" t="s">
        <v>41</v>
      </c>
      <c r="C21" s="154" t="s">
        <v>43</v>
      </c>
      <c r="D21" s="156"/>
      <c r="E21" s="155"/>
      <c r="F21" s="127" t="s">
        <v>38</v>
      </c>
      <c r="G21" s="127" t="s">
        <v>22</v>
      </c>
      <c r="H21" s="130"/>
    </row>
    <row r="22" spans="2:12" s="84" customFormat="1" ht="51" customHeight="1" x14ac:dyDescent="0.3">
      <c r="B22" s="125"/>
      <c r="C22" s="90" t="s">
        <v>40</v>
      </c>
      <c r="D22" s="90" t="s">
        <v>1</v>
      </c>
      <c r="E22" s="91" t="s">
        <v>44</v>
      </c>
      <c r="F22" s="128"/>
      <c r="G22" s="128"/>
      <c r="H22" s="131"/>
    </row>
    <row r="23" spans="2:12" s="85" customFormat="1" ht="51" customHeight="1" x14ac:dyDescent="0.3">
      <c r="B23" s="126"/>
      <c r="C23" s="88"/>
      <c r="D23" s="88"/>
      <c r="E23" s="89"/>
      <c r="F23" s="129"/>
      <c r="G23" s="129"/>
      <c r="H23" s="132"/>
    </row>
    <row r="24" spans="2:12" s="87" customFormat="1" x14ac:dyDescent="0.3">
      <c r="B24" s="64" t="s">
        <v>42</v>
      </c>
      <c r="C24" s="64">
        <f>L13</f>
        <v>9.3759999999999982E-2</v>
      </c>
      <c r="D24" s="64">
        <f>L14</f>
        <v>0.12252870139957688</v>
      </c>
      <c r="E24" s="64">
        <f>L15</f>
        <v>3.8746977516532395E-2</v>
      </c>
      <c r="F24" s="64">
        <f>L18</f>
        <v>2.4198016467218602</v>
      </c>
      <c r="G24" s="64">
        <f>L19</f>
        <v>9</v>
      </c>
      <c r="H24" s="64"/>
    </row>
  </sheetData>
  <mergeCells count="7">
    <mergeCell ref="C2:E2"/>
    <mergeCell ref="G2:I2"/>
    <mergeCell ref="F21:F23"/>
    <mergeCell ref="C21:E21"/>
    <mergeCell ref="B21:B23"/>
    <mergeCell ref="G21:G23"/>
    <mergeCell ref="H21:H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BE97-6108-4A3C-AB90-6B663BF9D1C9}">
  <dimension ref="B2:P24"/>
  <sheetViews>
    <sheetView topLeftCell="A12" workbookViewId="0">
      <selection activeCell="J24" sqref="J24"/>
    </sheetView>
  </sheetViews>
  <sheetFormatPr defaultRowHeight="14.4" x14ac:dyDescent="0.3"/>
  <cols>
    <col min="2" max="2" width="26.109375" bestFit="1" customWidth="1"/>
    <col min="3" max="3" width="14.21875" bestFit="1" customWidth="1"/>
    <col min="10" max="10" width="9.5546875" bestFit="1" customWidth="1"/>
    <col min="12" max="12" width="9.5546875" bestFit="1" customWidth="1"/>
    <col min="13" max="13" width="9.21875" bestFit="1" customWidth="1"/>
    <col min="14" max="14" width="8.5546875" bestFit="1" customWidth="1"/>
    <col min="16" max="16" width="9.21875" bestFit="1" customWidth="1"/>
  </cols>
  <sheetData>
    <row r="2" spans="2:16" x14ac:dyDescent="0.3">
      <c r="B2" s="3"/>
      <c r="C2" s="135" t="s">
        <v>3</v>
      </c>
      <c r="D2" s="135"/>
      <c r="E2" s="135"/>
      <c r="F2" s="119"/>
      <c r="G2" s="135" t="s">
        <v>4</v>
      </c>
      <c r="H2" s="135"/>
      <c r="I2" s="135"/>
      <c r="J2" s="119"/>
      <c r="L2" s="9" t="s">
        <v>57</v>
      </c>
      <c r="M2" s="8"/>
      <c r="N2" s="8"/>
    </row>
    <row r="3" spans="2:16" x14ac:dyDescent="0.3">
      <c r="B3" s="2"/>
      <c r="C3" s="5">
        <f>1-0.7524</f>
        <v>0.24760000000000004</v>
      </c>
      <c r="D3" s="5">
        <f>(C3-C13)</f>
        <v>3.508E-2</v>
      </c>
      <c r="E3" s="5">
        <f>D3*D3</f>
        <v>1.2306064000000001E-3</v>
      </c>
      <c r="F3" s="5">
        <f>C3*C3</f>
        <v>6.1305760000000022E-2</v>
      </c>
      <c r="G3" s="5">
        <f>1-0.7164</f>
        <v>0.28359999999999996</v>
      </c>
      <c r="H3" s="5">
        <f>(G3-G13)</f>
        <v>4.4250000000000012E-2</v>
      </c>
      <c r="I3" s="5">
        <f>H3*H3</f>
        <v>1.958062500000001E-3</v>
      </c>
      <c r="J3" s="5">
        <f>G3*G3</f>
        <v>8.042895999999998E-2</v>
      </c>
      <c r="L3" s="8">
        <f>C3-G3</f>
        <v>-3.5999999999999921E-2</v>
      </c>
      <c r="M3" s="8">
        <f>(L3-L13)</f>
        <v>-9.1699999999999456E-3</v>
      </c>
      <c r="N3" s="8">
        <f t="shared" ref="N3:N12" si="0">M3*M3</f>
        <v>8.4088899999999004E-5</v>
      </c>
    </row>
    <row r="4" spans="2:16" x14ac:dyDescent="0.3">
      <c r="B4" s="2"/>
      <c r="C4" s="5">
        <f>1-0.8694</f>
        <v>0.13060000000000005</v>
      </c>
      <c r="D4" s="5">
        <f>(C4-C13)</f>
        <v>-8.1919999999999993E-2</v>
      </c>
      <c r="E4" s="5">
        <f t="shared" ref="E4:E12" si="1">D4*D4</f>
        <v>6.7108863999999985E-3</v>
      </c>
      <c r="F4" s="5">
        <f t="shared" ref="F4:F12" si="2">C4*C4</f>
        <v>1.7056360000000013E-2</v>
      </c>
      <c r="G4" s="5">
        <f>1-0.8883</f>
        <v>0.11170000000000002</v>
      </c>
      <c r="H4" s="5">
        <f>(G4-G13)</f>
        <v>-0.12764999999999993</v>
      </c>
      <c r="I4" s="5">
        <f t="shared" ref="I4:I12" si="3">H4*H4</f>
        <v>1.6294522499999981E-2</v>
      </c>
      <c r="J4" s="5">
        <f t="shared" ref="J4:J12" si="4">G4*G4</f>
        <v>1.2476890000000004E-2</v>
      </c>
      <c r="L4" s="8">
        <f t="shared" ref="L4:L12" si="5">C4-G4</f>
        <v>1.8900000000000028E-2</v>
      </c>
      <c r="M4" s="8">
        <f>(L4-L13)</f>
        <v>4.5730000000000007E-2</v>
      </c>
      <c r="N4" s="8">
        <f t="shared" si="0"/>
        <v>2.0912329000000005E-3</v>
      </c>
    </row>
    <row r="5" spans="2:16" x14ac:dyDescent="0.3">
      <c r="B5" s="2"/>
      <c r="C5" s="5">
        <f>1-0.6803</f>
        <v>0.31969999999999998</v>
      </c>
      <c r="D5" s="5">
        <f>C5-C13</f>
        <v>0.10717999999999994</v>
      </c>
      <c r="E5" s="5">
        <f t="shared" si="1"/>
        <v>1.1487552399999988E-2</v>
      </c>
      <c r="F5" s="5">
        <f t="shared" si="2"/>
        <v>0.10220808999999999</v>
      </c>
      <c r="G5" s="5">
        <f>1-0.841</f>
        <v>0.15900000000000003</v>
      </c>
      <c r="H5" s="5">
        <f>G5-G13</f>
        <v>-8.0349999999999921E-2</v>
      </c>
      <c r="I5" s="5">
        <f t="shared" si="3"/>
        <v>6.4561224999999875E-3</v>
      </c>
      <c r="J5" s="5">
        <f t="shared" si="4"/>
        <v>2.5281000000000008E-2</v>
      </c>
      <c r="L5" s="8">
        <f t="shared" si="5"/>
        <v>0.16069999999999995</v>
      </c>
      <c r="M5" s="8">
        <f>L5-L13</f>
        <v>0.18752999999999992</v>
      </c>
      <c r="N5" s="8">
        <f t="shared" si="0"/>
        <v>3.5167500899999968E-2</v>
      </c>
    </row>
    <row r="6" spans="2:16" x14ac:dyDescent="0.3">
      <c r="B6" s="2"/>
      <c r="C6" s="5">
        <f>1-0.9102</f>
        <v>8.9799999999999991E-2</v>
      </c>
      <c r="D6" s="5">
        <f>C6-C13</f>
        <v>-0.12272000000000005</v>
      </c>
      <c r="E6" s="5">
        <f t="shared" si="1"/>
        <v>1.5060198400000013E-2</v>
      </c>
      <c r="F6" s="5">
        <f t="shared" si="2"/>
        <v>8.064039999999998E-3</v>
      </c>
      <c r="G6" s="5">
        <f>1-0.6825</f>
        <v>0.3175</v>
      </c>
      <c r="H6" s="5">
        <f>G6-G13</f>
        <v>7.8150000000000053E-2</v>
      </c>
      <c r="I6" s="5">
        <f t="shared" si="3"/>
        <v>6.1074225000000079E-3</v>
      </c>
      <c r="J6" s="5">
        <f t="shared" si="4"/>
        <v>0.10080625</v>
      </c>
      <c r="L6" s="8">
        <f t="shared" si="5"/>
        <v>-0.22770000000000001</v>
      </c>
      <c r="M6" s="8">
        <f>L6-L13</f>
        <v>-0.20087000000000005</v>
      </c>
      <c r="N6" s="8">
        <f t="shared" si="0"/>
        <v>4.0348756900000018E-2</v>
      </c>
    </row>
    <row r="7" spans="2:16" x14ac:dyDescent="0.3">
      <c r="B7" s="2"/>
      <c r="C7" s="5">
        <f>1-0.7758</f>
        <v>0.22419999999999995</v>
      </c>
      <c r="D7" s="5">
        <f>C7-C13</f>
        <v>1.1679999999999913E-2</v>
      </c>
      <c r="E7" s="5">
        <f t="shared" si="1"/>
        <v>1.3642239999999797E-4</v>
      </c>
      <c r="F7" s="5">
        <f t="shared" si="2"/>
        <v>5.026563999999998E-2</v>
      </c>
      <c r="G7" s="5">
        <f>1-0.7599</f>
        <v>0.24009999999999998</v>
      </c>
      <c r="H7" s="5">
        <f>G7-G13</f>
        <v>7.5000000000002842E-4</v>
      </c>
      <c r="I7" s="5">
        <f t="shared" si="3"/>
        <v>5.6250000000004268E-7</v>
      </c>
      <c r="J7" s="5">
        <f t="shared" si="4"/>
        <v>5.7648009999999993E-2</v>
      </c>
      <c r="L7" s="8">
        <f t="shared" si="5"/>
        <v>-1.5900000000000025E-2</v>
      </c>
      <c r="M7" s="8">
        <f>L7-L13</f>
        <v>1.092999999999995E-2</v>
      </c>
      <c r="N7" s="8">
        <f t="shared" si="0"/>
        <v>1.194648999999989E-4</v>
      </c>
    </row>
    <row r="8" spans="2:16" x14ac:dyDescent="0.3">
      <c r="B8" s="2"/>
      <c r="C8" s="5">
        <f>1-0.8154</f>
        <v>0.18459999999999999</v>
      </c>
      <c r="D8" s="5">
        <f>C8-C13</f>
        <v>-2.7920000000000056E-2</v>
      </c>
      <c r="E8" s="5">
        <f t="shared" si="1"/>
        <v>7.7952640000000307E-4</v>
      </c>
      <c r="F8" s="5">
        <f t="shared" si="2"/>
        <v>3.4077159999999995E-2</v>
      </c>
      <c r="G8" s="5">
        <f>1-0.8479</f>
        <v>0.15210000000000001</v>
      </c>
      <c r="H8" s="5">
        <f>G8-G13</f>
        <v>-8.7249999999999939E-2</v>
      </c>
      <c r="I8" s="5">
        <f t="shared" si="3"/>
        <v>7.6125624999999891E-3</v>
      </c>
      <c r="J8" s="5">
        <f t="shared" si="4"/>
        <v>2.3134410000000005E-2</v>
      </c>
      <c r="L8" s="8">
        <f t="shared" si="5"/>
        <v>3.2499999999999973E-2</v>
      </c>
      <c r="M8" s="8">
        <f>L8-L13</f>
        <v>5.9329999999999952E-2</v>
      </c>
      <c r="N8" s="8">
        <f t="shared" si="0"/>
        <v>3.5200488999999942E-3</v>
      </c>
    </row>
    <row r="9" spans="2:16" x14ac:dyDescent="0.3">
      <c r="B9" s="2"/>
      <c r="C9" s="5">
        <f>1-0.6224</f>
        <v>0.37760000000000005</v>
      </c>
      <c r="D9" s="5">
        <f>C9-C13</f>
        <v>0.16508</v>
      </c>
      <c r="E9" s="5">
        <f t="shared" si="1"/>
        <v>2.7251406400000001E-2</v>
      </c>
      <c r="F9" s="5">
        <f t="shared" si="2"/>
        <v>0.14258176000000003</v>
      </c>
      <c r="G9" s="5">
        <f>1-0.7012</f>
        <v>0.29879999999999995</v>
      </c>
      <c r="H9" s="5">
        <f>G9-G13</f>
        <v>5.9450000000000003E-2</v>
      </c>
      <c r="I9" s="5">
        <f t="shared" si="3"/>
        <v>3.5343025000000002E-3</v>
      </c>
      <c r="J9" s="5">
        <f t="shared" si="4"/>
        <v>8.9281439999999976E-2</v>
      </c>
      <c r="L9" s="8">
        <f t="shared" si="5"/>
        <v>7.8800000000000092E-2</v>
      </c>
      <c r="M9" s="8">
        <f>L9-L13</f>
        <v>0.10563000000000007</v>
      </c>
      <c r="N9" s="8">
        <f t="shared" si="0"/>
        <v>1.1157696900000015E-2</v>
      </c>
    </row>
    <row r="10" spans="2:16" x14ac:dyDescent="0.3">
      <c r="B10" s="2"/>
      <c r="C10" s="5">
        <f>1-0.7585</f>
        <v>0.24150000000000005</v>
      </c>
      <c r="D10" s="5">
        <f>C10-C13</f>
        <v>2.8980000000000006E-2</v>
      </c>
      <c r="E10" s="5">
        <f t="shared" si="1"/>
        <v>8.3984040000000036E-4</v>
      </c>
      <c r="F10" s="5">
        <f t="shared" si="2"/>
        <v>5.832225000000002E-2</v>
      </c>
      <c r="G10" s="5">
        <f>1-0.4959</f>
        <v>0.50409999999999999</v>
      </c>
      <c r="H10" s="5">
        <f>G10-G13</f>
        <v>0.26475000000000004</v>
      </c>
      <c r="I10" s="5">
        <f t="shared" si="3"/>
        <v>7.0092562500000025E-2</v>
      </c>
      <c r="J10" s="5">
        <f t="shared" si="4"/>
        <v>0.25411680999999997</v>
      </c>
      <c r="L10" s="8">
        <f t="shared" si="5"/>
        <v>-0.26259999999999994</v>
      </c>
      <c r="M10" s="8">
        <f>L10-L13</f>
        <v>-0.23576999999999998</v>
      </c>
      <c r="N10" s="8">
        <f t="shared" si="0"/>
        <v>5.5587492899999993E-2</v>
      </c>
    </row>
    <row r="11" spans="2:16" x14ac:dyDescent="0.3">
      <c r="B11" s="2"/>
      <c r="C11" s="5">
        <f>1-0.938</f>
        <v>6.2000000000000055E-2</v>
      </c>
      <c r="D11" s="5">
        <f>C11-C13</f>
        <v>-0.15051999999999999</v>
      </c>
      <c r="E11" s="5">
        <f t="shared" si="1"/>
        <v>2.2656270399999998E-2</v>
      </c>
      <c r="F11" s="5">
        <f t="shared" si="2"/>
        <v>3.8440000000000067E-3</v>
      </c>
      <c r="G11" s="5">
        <f>1-0.9279</f>
        <v>7.2100000000000053E-2</v>
      </c>
      <c r="H11" s="5">
        <f>G11-G13</f>
        <v>-0.1672499999999999</v>
      </c>
      <c r="I11" s="5">
        <f t="shared" si="3"/>
        <v>2.7972562499999964E-2</v>
      </c>
      <c r="J11" s="5">
        <f t="shared" si="4"/>
        <v>5.1984100000000075E-3</v>
      </c>
      <c r="L11" s="8">
        <f t="shared" si="5"/>
        <v>-1.0099999999999998E-2</v>
      </c>
      <c r="M11" s="8">
        <f>L11-L13</f>
        <v>1.6729999999999978E-2</v>
      </c>
      <c r="N11" s="8">
        <f t="shared" si="0"/>
        <v>2.7989289999999923E-4</v>
      </c>
    </row>
    <row r="12" spans="2:16" x14ac:dyDescent="0.3">
      <c r="B12" s="2"/>
      <c r="C12" s="5">
        <f>1-0.7524</f>
        <v>0.24760000000000004</v>
      </c>
      <c r="D12" s="5">
        <f>C12-C13</f>
        <v>3.508E-2</v>
      </c>
      <c r="E12" s="5">
        <f t="shared" si="1"/>
        <v>1.2306064000000001E-3</v>
      </c>
      <c r="F12" s="5">
        <f t="shared" si="2"/>
        <v>6.1305760000000022E-2</v>
      </c>
      <c r="G12" s="5">
        <f>1-0.7455</f>
        <v>0.25449999999999995</v>
      </c>
      <c r="H12" s="5">
        <f>G12-G13</f>
        <v>1.5149999999999997E-2</v>
      </c>
      <c r="I12" s="5">
        <f t="shared" si="3"/>
        <v>2.2952249999999992E-4</v>
      </c>
      <c r="J12" s="5">
        <f t="shared" si="4"/>
        <v>6.4770249999999974E-2</v>
      </c>
      <c r="L12" s="8">
        <f t="shared" si="5"/>
        <v>-6.8999999999999062E-3</v>
      </c>
      <c r="M12" s="8">
        <f>L12-L13</f>
        <v>1.9930000000000069E-2</v>
      </c>
      <c r="N12" s="8">
        <f t="shared" si="0"/>
        <v>3.9720490000000276E-4</v>
      </c>
    </row>
    <row r="13" spans="2:16" x14ac:dyDescent="0.3">
      <c r="B13" s="7" t="s">
        <v>0</v>
      </c>
      <c r="C13" s="7">
        <f>SUM(C3:C12)/10</f>
        <v>0.21252000000000004</v>
      </c>
      <c r="D13" s="7"/>
      <c r="E13" s="7">
        <f>SUM(E3:E12)/9</f>
        <v>9.7092573333333321E-3</v>
      </c>
      <c r="F13" s="7">
        <f>SUM(F3:F12)</f>
        <v>0.53903082000000002</v>
      </c>
      <c r="G13" s="7">
        <f>SUM(G3:G12)/10</f>
        <v>0.23934999999999995</v>
      </c>
      <c r="H13" s="7"/>
      <c r="I13" s="7">
        <f>SUM(I3:I12)/9</f>
        <v>1.5584244999999993E-2</v>
      </c>
      <c r="J13" s="7">
        <f>SUM(J3:J12)</f>
        <v>0.71314242999999999</v>
      </c>
      <c r="L13" s="9">
        <f>SUM(L3:L12)/10</f>
        <v>-2.6829999999999975E-2</v>
      </c>
      <c r="M13" s="9"/>
      <c r="N13" s="9">
        <f>SUM(N3:N12)/9</f>
        <v>1.6528153444444443E-2</v>
      </c>
      <c r="P13" s="66"/>
    </row>
    <row r="14" spans="2:16" x14ac:dyDescent="0.3">
      <c r="B14" s="7" t="s">
        <v>1</v>
      </c>
      <c r="C14" s="17">
        <f>SQRT(E13)</f>
        <v>9.8535563799743556E-2</v>
      </c>
      <c r="D14" s="7"/>
      <c r="E14" s="7"/>
      <c r="F14" s="7"/>
      <c r="G14" s="17">
        <f>SQRT(I13)</f>
        <v>0.12483687355905704</v>
      </c>
      <c r="H14" s="7"/>
      <c r="I14" s="7"/>
      <c r="J14" s="7"/>
      <c r="L14" s="118">
        <f>SQRT(N13)</f>
        <v>0.12856186621407004</v>
      </c>
      <c r="M14" s="8"/>
      <c r="N14" s="8"/>
    </row>
    <row r="15" spans="2:16" x14ac:dyDescent="0.3">
      <c r="B15" s="2" t="s">
        <v>45</v>
      </c>
      <c r="C15" s="2">
        <f>C14/SQRT(10)</f>
        <v>3.1159681213602509E-2</v>
      </c>
      <c r="D15" s="2"/>
      <c r="E15" s="2"/>
      <c r="F15" s="2"/>
      <c r="G15" s="2">
        <f>G14/SQRT(10)</f>
        <v>3.9476885642107072E-2</v>
      </c>
      <c r="H15" s="2"/>
      <c r="I15" s="2"/>
      <c r="J15" s="2"/>
      <c r="L15" s="9">
        <f>L14/(SQRT(10))</f>
        <v>4.0654831747830959E-2</v>
      </c>
      <c r="M15" s="8"/>
      <c r="N15" s="8"/>
    </row>
    <row r="18" spans="2:13" s="66" customFormat="1" x14ac:dyDescent="0.3">
      <c r="K18" s="8" t="s">
        <v>38</v>
      </c>
      <c r="L18" s="8">
        <f>L13/L15</f>
        <v>-0.65994615760355291</v>
      </c>
    </row>
    <row r="19" spans="2:13" s="66" customFormat="1" x14ac:dyDescent="0.3">
      <c r="K19" s="8" t="s">
        <v>22</v>
      </c>
      <c r="L19" s="8">
        <v>9</v>
      </c>
    </row>
    <row r="20" spans="2:13" s="66" customFormat="1" x14ac:dyDescent="0.3">
      <c r="K20" s="8" t="s">
        <v>39</v>
      </c>
      <c r="L20" s="161">
        <v>0.52639499999999995</v>
      </c>
      <c r="M20" s="102"/>
    </row>
    <row r="21" spans="2:13" s="66" customFormat="1" ht="14.4" customHeight="1" x14ac:dyDescent="0.3">
      <c r="B21" s="124" t="s">
        <v>41</v>
      </c>
      <c r="C21" s="158" t="s">
        <v>43</v>
      </c>
      <c r="D21" s="159"/>
      <c r="E21" s="160"/>
      <c r="F21" s="127" t="s">
        <v>38</v>
      </c>
      <c r="G21" s="127" t="s">
        <v>22</v>
      </c>
    </row>
    <row r="22" spans="2:13" s="84" customFormat="1" ht="51" customHeight="1" x14ac:dyDescent="0.3">
      <c r="B22" s="125"/>
      <c r="C22" s="86" t="s">
        <v>40</v>
      </c>
      <c r="D22" s="86" t="s">
        <v>1</v>
      </c>
      <c r="E22" s="157" t="s">
        <v>44</v>
      </c>
      <c r="F22" s="128"/>
      <c r="G22" s="128"/>
      <c r="J22" s="66"/>
    </row>
    <row r="23" spans="2:13" s="85" customFormat="1" ht="51" customHeight="1" x14ac:dyDescent="0.3">
      <c r="B23" s="126"/>
      <c r="C23" s="88"/>
      <c r="D23" s="88"/>
      <c r="E23" s="89"/>
      <c r="F23" s="129"/>
      <c r="G23" s="129"/>
      <c r="J23" s="66"/>
    </row>
    <row r="24" spans="2:13" s="87" customFormat="1" x14ac:dyDescent="0.3">
      <c r="B24" s="105" t="s">
        <v>46</v>
      </c>
      <c r="C24" s="105">
        <f>L13</f>
        <v>-2.6829999999999975E-2</v>
      </c>
      <c r="D24" s="105">
        <f>L14</f>
        <v>0.12856186621407004</v>
      </c>
      <c r="E24" s="105">
        <f>L15</f>
        <v>4.0654831747830959E-2</v>
      </c>
      <c r="F24" s="105">
        <f>L18</f>
        <v>-0.65994615760355291</v>
      </c>
      <c r="G24" s="105">
        <f>L19</f>
        <v>9</v>
      </c>
      <c r="J24" s="66"/>
    </row>
  </sheetData>
  <mergeCells count="6">
    <mergeCell ref="C2:E2"/>
    <mergeCell ref="G2:I2"/>
    <mergeCell ref="C21:E21"/>
    <mergeCell ref="B21:B23"/>
    <mergeCell ref="F21:F23"/>
    <mergeCell ref="G21:G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031E-2260-4C4C-9707-32430BAEF6F1}">
  <dimension ref="B1:N13"/>
  <sheetViews>
    <sheetView tabSelected="1" workbookViewId="0">
      <selection activeCell="G5" sqref="G5"/>
    </sheetView>
  </sheetViews>
  <sheetFormatPr defaultRowHeight="14.4" x14ac:dyDescent="0.3"/>
  <cols>
    <col min="1" max="1" width="8.88671875" style="1"/>
    <col min="2" max="2" width="10.44140625" style="1" customWidth="1"/>
    <col min="3" max="3" width="8.109375" style="1" bestFit="1" customWidth="1"/>
    <col min="4" max="4" width="8" style="1" customWidth="1"/>
    <col min="5" max="5" width="7.88671875" style="1" customWidth="1"/>
    <col min="6" max="6" width="8.109375" style="1" bestFit="1" customWidth="1"/>
    <col min="7" max="7" width="7.33203125" style="1" customWidth="1"/>
    <col min="8" max="8" width="7.5546875" style="1" bestFit="1" customWidth="1"/>
    <col min="9" max="9" width="7.33203125" style="1" customWidth="1"/>
    <col min="10" max="10" width="9.5546875" style="1" customWidth="1"/>
    <col min="11" max="11" width="7.109375" style="1" customWidth="1"/>
    <col min="12" max="12" width="9" style="1" customWidth="1"/>
    <col min="13" max="13" width="11" style="1" bestFit="1" customWidth="1"/>
    <col min="14" max="14" width="11.5546875" style="1" bestFit="1" customWidth="1"/>
    <col min="15" max="16384" width="8.88671875" style="1"/>
  </cols>
  <sheetData>
    <row r="1" spans="2:14" ht="15" thickBot="1" x14ac:dyDescent="0.35"/>
    <row r="2" spans="2:14" x14ac:dyDescent="0.3">
      <c r="B2" s="145" t="s">
        <v>48</v>
      </c>
      <c r="C2" s="151" t="s">
        <v>40</v>
      </c>
      <c r="D2" s="151" t="s">
        <v>1</v>
      </c>
      <c r="E2" s="136" t="s">
        <v>44</v>
      </c>
      <c r="F2" s="151" t="s">
        <v>50</v>
      </c>
      <c r="G2" s="151" t="s">
        <v>38</v>
      </c>
      <c r="H2" s="151" t="s">
        <v>49</v>
      </c>
      <c r="I2" s="136" t="s">
        <v>52</v>
      </c>
      <c r="J2" s="136" t="s">
        <v>54</v>
      </c>
      <c r="K2" s="136" t="s">
        <v>53</v>
      </c>
      <c r="L2" s="136" t="s">
        <v>55</v>
      </c>
      <c r="M2" s="139" t="s">
        <v>51</v>
      </c>
      <c r="N2" s="142" t="s">
        <v>56</v>
      </c>
    </row>
    <row r="3" spans="2:14" x14ac:dyDescent="0.3">
      <c r="B3" s="146"/>
      <c r="C3" s="152"/>
      <c r="D3" s="152"/>
      <c r="E3" s="137"/>
      <c r="F3" s="152"/>
      <c r="G3" s="152"/>
      <c r="H3" s="152"/>
      <c r="I3" s="137"/>
      <c r="J3" s="137"/>
      <c r="K3" s="137"/>
      <c r="L3" s="137"/>
      <c r="M3" s="140"/>
      <c r="N3" s="143"/>
    </row>
    <row r="4" spans="2:14" ht="15" thickBot="1" x14ac:dyDescent="0.35">
      <c r="B4" s="147"/>
      <c r="C4" s="153"/>
      <c r="D4" s="153"/>
      <c r="E4" s="138"/>
      <c r="F4" s="153"/>
      <c r="G4" s="153"/>
      <c r="H4" s="153"/>
      <c r="I4" s="138"/>
      <c r="J4" s="138"/>
      <c r="K4" s="138"/>
      <c r="L4" s="138"/>
      <c r="M4" s="141"/>
      <c r="N4" s="144"/>
    </row>
    <row r="5" spans="2:14" x14ac:dyDescent="0.3">
      <c r="B5" s="145" t="s">
        <v>2</v>
      </c>
      <c r="C5" s="148">
        <f>Hw1Q2a!C13</f>
        <v>0.30628</v>
      </c>
      <c r="D5" s="148">
        <f>Hw1Q2a!C14</f>
        <v>4.4856804265227028E-2</v>
      </c>
      <c r="E5" s="148">
        <f>Hw1Q2a!C15</f>
        <v>1.418496700344731E-2</v>
      </c>
      <c r="F5" s="107">
        <v>0.1</v>
      </c>
      <c r="G5" s="109">
        <f>(C5-F5)/E5</f>
        <v>14.542155787170225</v>
      </c>
      <c r="H5" s="95">
        <v>1.0000000000000001E-5</v>
      </c>
      <c r="I5" s="112">
        <v>2.8210000000000002</v>
      </c>
      <c r="J5" s="104" t="str">
        <f t="shared" ref="J5:J13" si="0">IF(I5&gt;G5,"Accept","Reject")</f>
        <v>Reject</v>
      </c>
      <c r="K5" s="117">
        <v>2.262</v>
      </c>
      <c r="L5" s="104" t="str">
        <f>IF(K5&gt;G5,"Accept","Reject")</f>
        <v>Reject</v>
      </c>
      <c r="M5" s="100" t="str">
        <f>IF(H5&gt;0.01,"Accept","Reject")</f>
        <v>Reject</v>
      </c>
      <c r="N5" s="97" t="str">
        <f>IF(H5&gt;0.025,"Accept","Reject")</f>
        <v>Reject</v>
      </c>
    </row>
    <row r="6" spans="2:14" x14ac:dyDescent="0.3">
      <c r="B6" s="146"/>
      <c r="C6" s="149"/>
      <c r="D6" s="149"/>
      <c r="E6" s="149"/>
      <c r="F6" s="103">
        <v>0.2</v>
      </c>
      <c r="G6" s="110">
        <f>(C5-F6)/E5</f>
        <v>7.4924390006808776</v>
      </c>
      <c r="H6" s="93">
        <v>1.9000000000000001E-5</v>
      </c>
      <c r="I6" s="113">
        <v>2.8210000000000002</v>
      </c>
      <c r="J6" s="94" t="str">
        <f t="shared" si="0"/>
        <v>Reject</v>
      </c>
      <c r="K6" s="115">
        <v>2.262</v>
      </c>
      <c r="L6" s="94" t="str">
        <f t="shared" ref="L6:L13" si="1">IF(K6&gt;G6,"Accept","Reject")</f>
        <v>Reject</v>
      </c>
      <c r="M6" s="92" t="str">
        <f t="shared" ref="M6:M12" si="2">IF(H6&gt;0.01,"Accept","Reject")</f>
        <v>Reject</v>
      </c>
      <c r="N6" s="98" t="str">
        <f t="shared" ref="N6:N13" si="3">IF(H6&gt;0.025,"Accept","Reject")</f>
        <v>Reject</v>
      </c>
    </row>
    <row r="7" spans="2:14" ht="15" thickBot="1" x14ac:dyDescent="0.35">
      <c r="B7" s="147"/>
      <c r="C7" s="150"/>
      <c r="D7" s="150"/>
      <c r="E7" s="150"/>
      <c r="F7" s="108">
        <v>0.3</v>
      </c>
      <c r="G7" s="111">
        <f>(C5-F7)/E5</f>
        <v>0.44272221419153157</v>
      </c>
      <c r="H7" s="96">
        <v>0.33421600000000001</v>
      </c>
      <c r="I7" s="114">
        <v>2.8210000000000002</v>
      </c>
      <c r="J7" s="106" t="str">
        <f t="shared" si="0"/>
        <v>Accept</v>
      </c>
      <c r="K7" s="116">
        <v>2.262</v>
      </c>
      <c r="L7" s="106" t="str">
        <f t="shared" si="1"/>
        <v>Accept</v>
      </c>
      <c r="M7" s="101" t="str">
        <f t="shared" si="2"/>
        <v>Accept</v>
      </c>
      <c r="N7" s="99" t="str">
        <f t="shared" si="3"/>
        <v>Accept</v>
      </c>
    </row>
    <row r="8" spans="2:14" x14ac:dyDescent="0.3">
      <c r="B8" s="145" t="s">
        <v>3</v>
      </c>
      <c r="C8" s="148">
        <f>Hw1Q2a!G13</f>
        <v>0.21252000000000004</v>
      </c>
      <c r="D8" s="148">
        <f>Hw1Q2a!G14</f>
        <v>9.8535563799743556E-2</v>
      </c>
      <c r="E8" s="148">
        <f>Hw1Q2a!G15</f>
        <v>3.1159681213602509E-2</v>
      </c>
      <c r="F8" s="107">
        <v>0.1</v>
      </c>
      <c r="G8" s="109">
        <f t="shared" ref="G8" si="4">(C8-F8)/E8</f>
        <v>3.6110767381946234</v>
      </c>
      <c r="H8" s="95">
        <v>2.8249999999999998E-3</v>
      </c>
      <c r="I8" s="112">
        <v>2.8210000000000002</v>
      </c>
      <c r="J8" s="104" t="str">
        <f t="shared" si="0"/>
        <v>Reject</v>
      </c>
      <c r="K8" s="117">
        <v>2.262</v>
      </c>
      <c r="L8" s="104" t="str">
        <f t="shared" si="1"/>
        <v>Reject</v>
      </c>
      <c r="M8" s="100" t="str">
        <f t="shared" si="2"/>
        <v>Reject</v>
      </c>
      <c r="N8" s="97" t="str">
        <f t="shared" si="3"/>
        <v>Reject</v>
      </c>
    </row>
    <row r="9" spans="2:14" x14ac:dyDescent="0.3">
      <c r="B9" s="146"/>
      <c r="C9" s="149"/>
      <c r="D9" s="149"/>
      <c r="E9" s="149"/>
      <c r="F9" s="103">
        <v>0.2</v>
      </c>
      <c r="G9" s="110">
        <f t="shared" ref="G9" si="5">(C8-F9)/E8</f>
        <v>0.40180128654636316</v>
      </c>
      <c r="H9" s="93">
        <v>0.348603</v>
      </c>
      <c r="I9" s="113">
        <v>2.8210000000000002</v>
      </c>
      <c r="J9" s="94" t="str">
        <f t="shared" si="0"/>
        <v>Accept</v>
      </c>
      <c r="K9" s="115">
        <v>2.262</v>
      </c>
      <c r="L9" s="94" t="str">
        <f t="shared" si="1"/>
        <v>Accept</v>
      </c>
      <c r="M9" s="92" t="str">
        <f t="shared" si="2"/>
        <v>Accept</v>
      </c>
      <c r="N9" s="98" t="str">
        <f t="shared" si="3"/>
        <v>Accept</v>
      </c>
    </row>
    <row r="10" spans="2:14" ht="15" thickBot="1" x14ac:dyDescent="0.35">
      <c r="B10" s="147"/>
      <c r="C10" s="150"/>
      <c r="D10" s="150"/>
      <c r="E10" s="150"/>
      <c r="F10" s="108">
        <v>0.3</v>
      </c>
      <c r="G10" s="111">
        <f t="shared" ref="G10" si="6">(C8-F10)/E8</f>
        <v>-2.8074741651018962</v>
      </c>
      <c r="H10" s="96">
        <v>1.0239E-2</v>
      </c>
      <c r="I10" s="114">
        <v>2.8210000000000002</v>
      </c>
      <c r="J10" s="106" t="str">
        <f t="shared" si="0"/>
        <v>Accept</v>
      </c>
      <c r="K10" s="116">
        <v>2.262</v>
      </c>
      <c r="L10" s="106" t="str">
        <f t="shared" si="1"/>
        <v>Accept</v>
      </c>
      <c r="M10" s="101" t="str">
        <f t="shared" si="2"/>
        <v>Accept</v>
      </c>
      <c r="N10" s="99" t="str">
        <f t="shared" si="3"/>
        <v>Reject</v>
      </c>
    </row>
    <row r="11" spans="2:14" x14ac:dyDescent="0.3">
      <c r="B11" s="145" t="s">
        <v>47</v>
      </c>
      <c r="C11" s="148">
        <f>Hw1Q2b!G13</f>
        <v>0.23934999999999995</v>
      </c>
      <c r="D11" s="148">
        <f>Hw1Q2b!G14</f>
        <v>0.12483687355905704</v>
      </c>
      <c r="E11" s="148">
        <f>Hw1Q2b!G15</f>
        <v>3.9476885642107072E-2</v>
      </c>
      <c r="F11" s="107">
        <v>0.1</v>
      </c>
      <c r="G11" s="109">
        <f t="shared" ref="G11" si="7">(C11-F11)/E11</f>
        <v>3.5299137136432468</v>
      </c>
      <c r="H11" s="95">
        <v>3.2070000000000002E-3</v>
      </c>
      <c r="I11" s="112">
        <v>2.8210000000000002</v>
      </c>
      <c r="J11" s="104" t="str">
        <f t="shared" si="0"/>
        <v>Reject</v>
      </c>
      <c r="K11" s="117">
        <v>2.262</v>
      </c>
      <c r="L11" s="104" t="str">
        <f t="shared" si="1"/>
        <v>Reject</v>
      </c>
      <c r="M11" s="100" t="str">
        <f t="shared" si="2"/>
        <v>Reject</v>
      </c>
      <c r="N11" s="97" t="str">
        <f t="shared" si="3"/>
        <v>Reject</v>
      </c>
    </row>
    <row r="12" spans="2:14" x14ac:dyDescent="0.3">
      <c r="B12" s="146"/>
      <c r="C12" s="149"/>
      <c r="D12" s="149"/>
      <c r="E12" s="149"/>
      <c r="F12" s="103">
        <v>0.2</v>
      </c>
      <c r="G12" s="110">
        <f t="shared" ref="G12" si="8">(C11-F12)/E11</f>
        <v>0.99678582441235453</v>
      </c>
      <c r="H12" s="93">
        <v>0.17247599999999999</v>
      </c>
      <c r="I12" s="113">
        <v>2.8210000000000002</v>
      </c>
      <c r="J12" s="94" t="str">
        <f t="shared" si="0"/>
        <v>Accept</v>
      </c>
      <c r="K12" s="115">
        <v>2.262</v>
      </c>
      <c r="L12" s="94" t="str">
        <f t="shared" si="1"/>
        <v>Accept</v>
      </c>
      <c r="M12" s="92" t="str">
        <f t="shared" si="2"/>
        <v>Accept</v>
      </c>
      <c r="N12" s="98" t="str">
        <f t="shared" si="3"/>
        <v>Accept</v>
      </c>
    </row>
    <row r="13" spans="2:14" ht="15" thickBot="1" x14ac:dyDescent="0.35">
      <c r="B13" s="147"/>
      <c r="C13" s="150"/>
      <c r="D13" s="150"/>
      <c r="E13" s="150"/>
      <c r="F13" s="108">
        <v>0.3</v>
      </c>
      <c r="G13" s="111">
        <f t="shared" ref="G13" si="9">(C11-F13)/E11</f>
        <v>-1.5363420648185371</v>
      </c>
      <c r="H13" s="96">
        <v>7.9457E-2</v>
      </c>
      <c r="I13" s="114">
        <v>2.8210000000000002</v>
      </c>
      <c r="J13" s="106" t="str">
        <f t="shared" si="0"/>
        <v>Accept</v>
      </c>
      <c r="K13" s="116">
        <v>2.262</v>
      </c>
      <c r="L13" s="106" t="str">
        <f t="shared" si="1"/>
        <v>Accept</v>
      </c>
      <c r="M13" s="101" t="str">
        <f>IF(H13&gt;0.01,"Accept","Reject")</f>
        <v>Accept</v>
      </c>
      <c r="N13" s="99" t="str">
        <f t="shared" si="3"/>
        <v>Accept</v>
      </c>
    </row>
  </sheetData>
  <mergeCells count="25">
    <mergeCell ref="B2:B4"/>
    <mergeCell ref="C2:C4"/>
    <mergeCell ref="D2:D4"/>
    <mergeCell ref="E2:E4"/>
    <mergeCell ref="I2:I4"/>
    <mergeCell ref="G2:G4"/>
    <mergeCell ref="L2:L4"/>
    <mergeCell ref="H2:H4"/>
    <mergeCell ref="J2:J4"/>
    <mergeCell ref="K2:K4"/>
    <mergeCell ref="M2:M4"/>
    <mergeCell ref="N2:N4"/>
    <mergeCell ref="B11:B13"/>
    <mergeCell ref="C11:C13"/>
    <mergeCell ref="D11:D13"/>
    <mergeCell ref="E11:E13"/>
    <mergeCell ref="B5:B7"/>
    <mergeCell ref="B8:B10"/>
    <mergeCell ref="C8:C10"/>
    <mergeCell ref="D8:D10"/>
    <mergeCell ref="E8:E10"/>
    <mergeCell ref="C5:C7"/>
    <mergeCell ref="D5:D7"/>
    <mergeCell ref="E5:E7"/>
    <mergeCell ref="F2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PRactice</vt:lpstr>
      <vt:lpstr>Hw1Q1</vt:lpstr>
      <vt:lpstr>Hw1Q2a</vt:lpstr>
      <vt:lpstr>Hw1Q2b</vt:lpstr>
      <vt:lpstr>Hw1Q3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2020-06-10T01:39:45Z</dcterms:created>
  <dcterms:modified xsi:type="dcterms:W3CDTF">2020-06-21T04:25:33Z</dcterms:modified>
</cp:coreProperties>
</file>