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radeepsanapala/Downloads/"/>
    </mc:Choice>
  </mc:AlternateContent>
  <xr:revisionPtr revIDLastSave="0" documentId="13_ncr:1_{34600D61-736B-9540-BC16-976503E49FAA}" xr6:coauthVersionLast="47" xr6:coauthVersionMax="47" xr10:uidLastSave="{00000000-0000-0000-0000-000000000000}"/>
  <bookViews>
    <workbookView xWindow="0" yWindow="0" windowWidth="28800" windowHeight="16580" activeTab="1" xr2:uid="{488C7641-DE8A-594D-B8AA-5A5BBA99C6C9}"/>
  </bookViews>
  <sheets>
    <sheet name="6th July 25" sheetId="1" r:id="rId1"/>
    <sheet name="6th July 25 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2"/>
    </ext>
  </extLst>
</workbook>
</file>

<file path=xl/calcChain.xml><?xml version="1.0" encoding="utf-8"?>
<calcChain xmlns="http://schemas.openxmlformats.org/spreadsheetml/2006/main">
  <c r="J12" i="1" l="1"/>
  <c r="B22" i="1"/>
  <c r="C22" i="1"/>
  <c r="D22" i="1"/>
  <c r="E22" i="1"/>
  <c r="F22" i="1"/>
  <c r="G22" i="1"/>
  <c r="H22" i="1"/>
  <c r="H22" i="5"/>
  <c r="G22" i="5"/>
  <c r="M13" i="5" s="1"/>
  <c r="F22" i="5"/>
  <c r="M19" i="5" s="1"/>
  <c r="E22" i="5"/>
  <c r="M16" i="5" s="1"/>
  <c r="D22" i="5"/>
  <c r="M17" i="5" s="1"/>
  <c r="C22" i="5"/>
  <c r="M18" i="5" s="1"/>
  <c r="B22" i="5"/>
  <c r="M15" i="5" s="1"/>
  <c r="J21" i="5"/>
  <c r="J20" i="5"/>
  <c r="J19" i="5"/>
  <c r="J18" i="5"/>
  <c r="J17" i="5"/>
  <c r="J16" i="5"/>
  <c r="J15" i="5"/>
  <c r="M14" i="5"/>
  <c r="J14" i="5"/>
  <c r="J13" i="5"/>
  <c r="J12" i="5"/>
  <c r="J11" i="5"/>
  <c r="J10" i="5"/>
  <c r="L9" i="5"/>
  <c r="J9" i="5"/>
  <c r="L8" i="5"/>
  <c r="J8" i="5"/>
  <c r="L7" i="5"/>
  <c r="J7" i="5"/>
  <c r="L6" i="5"/>
  <c r="J6" i="5"/>
  <c r="L5" i="5"/>
  <c r="J5" i="5"/>
  <c r="L4" i="5"/>
  <c r="J4" i="5"/>
  <c r="P3" i="5"/>
  <c r="L3" i="5"/>
  <c r="J3" i="5"/>
  <c r="L9" i="1"/>
  <c r="L8" i="1"/>
  <c r="L7" i="1"/>
  <c r="L6" i="1"/>
  <c r="L4" i="1"/>
  <c r="L5" i="1"/>
  <c r="P3" i="1"/>
  <c r="J20" i="1"/>
  <c r="J21" i="1"/>
  <c r="L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3" i="1"/>
  <c r="Q7" i="1" l="1"/>
  <c r="M4" i="5"/>
  <c r="M3" i="5"/>
  <c r="M7" i="5"/>
  <c r="M8" i="5"/>
  <c r="M6" i="5"/>
  <c r="M5" i="5"/>
  <c r="M9" i="5"/>
  <c r="Q7" i="5"/>
  <c r="M9" i="1"/>
  <c r="M7" i="1"/>
  <c r="M8" i="1"/>
  <c r="M5" i="1"/>
  <c r="M4" i="1"/>
  <c r="M6" i="1"/>
  <c r="M3" i="1"/>
  <c r="M10" i="5" l="1"/>
  <c r="M10" i="1"/>
</calcChain>
</file>

<file path=xl/sharedStrings.xml><?xml version="1.0" encoding="utf-8"?>
<sst xmlns="http://schemas.openxmlformats.org/spreadsheetml/2006/main" count="28" uniqueCount="15">
  <si>
    <t>Winner's Table</t>
  </si>
  <si>
    <t>Win Count</t>
  </si>
  <si>
    <t>Winner</t>
  </si>
  <si>
    <t>Name</t>
  </si>
  <si>
    <t>Total Matches</t>
  </si>
  <si>
    <t>Highest Score</t>
  </si>
  <si>
    <t>-</t>
  </si>
  <si>
    <t>mohit</t>
  </si>
  <si>
    <t>pratyush</t>
  </si>
  <si>
    <t>pradeep</t>
  </si>
  <si>
    <t>usha</t>
  </si>
  <si>
    <t>viggy</t>
  </si>
  <si>
    <t>swetha</t>
  </si>
  <si>
    <t>prashanth</t>
  </si>
  <si>
    <t>Swetha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</si>
</sst>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4" fillId="2" borderId="0" xfId="0" applyFont="1" applyFill="1"/>
    <xf numFmtId="0" fontId="1" fillId="0" borderId="1" xfId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Heading 1" xfId="1" builtinId="16"/>
    <cellStyle name="Normal" xfId="0" builtinId="0"/>
  </cellStyles>
  <dxfs count="12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C516ED-2C2F-924A-BA49-7D03A84738E1}" name="Table2" displayName="Table2" ref="B2:H22" totalsRowCount="1">
  <autoFilter ref="B2:H21" xr:uid="{4DC516ED-2C2F-924A-BA49-7D03A84738E1}"/>
  <tableColumns count="7">
    <tableColumn id="1" xr3:uid="{8622B51E-CB17-1F40-AC1E-A7B1E738BA79}" name="mohit" totalsRowFunction="sum"/>
    <tableColumn id="2" xr3:uid="{CD4B9BE7-985E-CE42-8BD8-B747329CAB79}" name="Swetha" totalsRowFunction="sum"/>
    <tableColumn id="3" xr3:uid="{F6F7DC20-5007-9642-A72E-A6ADBEC26D28}" name="prashanth" totalsRowFunction="sum"/>
    <tableColumn id="4" xr3:uid="{3A35C654-6D7E-0D42-A570-6D378487232A}" name="viggy" totalsRowFunction="sum"/>
    <tableColumn id="7" xr3:uid="{9C67C9D7-9D40-AB44-9253-E1901262FEB0}" name="usha" totalsRowFunction="sum"/>
    <tableColumn id="6" xr3:uid="{1CCA27C0-0EC9-F243-8B42-F813F9AE0749}" name="pradeep" totalsRowFunction="sum"/>
    <tableColumn id="5" xr3:uid="{DC45B893-576B-9A4E-B0FC-8BACACB737D7}" name="pratyush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1BB493-297D-E840-920C-AB98E8EC85E9}" name="Table4" displayName="Table4" ref="J2:J21" totalsRowShown="0" headerRowDxfId="11">
  <autoFilter ref="J2:J21" xr:uid="{3C1BB493-297D-E840-920C-AB98E8EC85E9}"/>
  <tableColumns count="1">
    <tableColumn id="2" xr3:uid="{247529EE-E0B1-EE41-9A5F-97DCF1DFAA9B}" name="Winner's Table">
      <calculatedColumnFormula>INDEX(Table2[#Headers],MATCH(0,Table2[#This Row],0))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EF3682-AFBD-A840-B61D-FA00EF23F16B}" name="Table5" displayName="Table5" ref="L2:M10" totalsRowCount="1">
  <autoFilter ref="L2:M9" xr:uid="{65EF3682-AFBD-A840-B61D-FA00EF23F16B}"/>
  <tableColumns count="2">
    <tableColumn id="1" xr3:uid="{2737D010-671C-494D-8E5A-9D749092A9EF}" name="Name" totalsRowLabel="Total Matches" dataDxfId="10" totalsRowDxfId="9"/>
    <tableColumn id="2" xr3:uid="{803D9EBC-E964-6A4C-9AA3-CD5B30864024}" name="Win Count" totalsRowFunction="sum">
      <calculatedColumnFormula>COUNTIF(Table4[Winner''s Table],L3)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DC1061-F339-BC40-AC18-569DB09047F5}" name="Table29" displayName="Table29" ref="B2:H22" totalsRowCount="1">
  <autoFilter ref="B2:H21" xr:uid="{7ADC1061-F339-BC40-AC18-569DB09047F5}"/>
  <tableColumns count="7">
    <tableColumn id="1" xr3:uid="{DAA98D6D-F952-F94D-A37F-B65AC27470A2}" name="mohit" totalsRowFunction="sum"/>
    <tableColumn id="2" xr3:uid="{CC242EB8-36FE-204A-B444-872C8A5C4916}" name="swetha" totalsRowFunction="sum"/>
    <tableColumn id="3" xr3:uid="{AF5915E2-C71D-674B-8943-30BA3F8FEB23}" name="prashanth" totalsRowFunction="sum"/>
    <tableColumn id="4" xr3:uid="{3349C473-F0EA-9140-BE3E-17C4E80BDB6B}" name="viggy" totalsRowFunction="sum"/>
    <tableColumn id="7" xr3:uid="{606A2212-6DE8-8442-8F85-FB6D64D09CCE}" name="usha" totalsRowFunction="sum"/>
    <tableColumn id="6" xr3:uid="{880FF57E-7FC0-2941-8D24-B9F85108AE28}" name="pradeep" totalsRowFunction="sum"/>
    <tableColumn id="5" xr3:uid="{E900624F-D204-6E40-A0A1-47B6668CDD4D}" name="pratyush" totalsRowFunction="s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C38CAC-398A-2346-BDF8-7D04EB4A0C14}" name="Table410" displayName="Table410" ref="J2:J21" totalsRowShown="0" headerRowDxfId="8">
  <autoFilter ref="J2:J21" xr:uid="{D3C38CAC-398A-2346-BDF8-7D04EB4A0C14}"/>
  <tableColumns count="1">
    <tableColumn id="2" xr3:uid="{0A5280D8-796C-2240-A48D-E86C0A72812A}" name="Winner's Table">
      <calculatedColumnFormula>INDEX(Table29[#Headers],MATCH(0,Table29[#This Row],0))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F5B6975-0B6C-964C-8868-B8ABD544E024}" name="Table521" displayName="Table521" ref="L2:M10" totalsRowCount="1">
  <autoFilter ref="L2:M9" xr:uid="{6F5B6975-0B6C-964C-8868-B8ABD544E024}"/>
  <tableColumns count="2">
    <tableColumn id="1" xr3:uid="{4246A92C-CD10-B54F-8F25-E5F98D13274A}" name="Name" totalsRowLabel="Total Matches" dataDxfId="7" totalsRowDxfId="6"/>
    <tableColumn id="2" xr3:uid="{8D0340C8-328A-F748-B10D-CB08DD02C67A}" name="Win Count" totalsRowFunction="sum">
      <calculatedColumnFormula>COUNTIF(Table410[Winner''s Table],L3)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96E9-9331-1A4A-AEFE-C277DDE2F276}">
  <sheetPr codeName="Sheet1"/>
  <dimension ref="B2:R22"/>
  <sheetViews>
    <sheetView zoomScale="137" zoomScaleNormal="120" workbookViewId="0">
      <selection activeCell="P15" sqref="P15"/>
    </sheetView>
  </sheetViews>
  <sheetFormatPr baseColWidth="10" defaultRowHeight="16" x14ac:dyDescent="0.2"/>
  <cols>
    <col min="1" max="1" width="1.5" customWidth="1"/>
    <col min="8" max="8" width="11" customWidth="1"/>
    <col min="9" max="9" width="2" customWidth="1"/>
    <col min="10" max="10" width="18.5" bestFit="1" customWidth="1"/>
    <col min="11" max="11" width="1.83203125" customWidth="1"/>
    <col min="12" max="12" width="12.83203125" bestFit="1" customWidth="1"/>
    <col min="13" max="13" width="12.1640625" bestFit="1" customWidth="1"/>
    <col min="14" max="14" width="2" customWidth="1"/>
    <col min="15" max="15" width="12.33203125" bestFit="1" customWidth="1"/>
    <col min="16" max="16" width="7.33203125" customWidth="1"/>
    <col min="18" max="18" width="6.1640625" customWidth="1"/>
  </cols>
  <sheetData>
    <row r="2" spans="2:18" x14ac:dyDescent="0.2">
      <c r="B2" t="s">
        <v>7</v>
      </c>
      <c r="C2" t="s">
        <v>14</v>
      </c>
      <c r="D2" t="s">
        <v>13</v>
      </c>
      <c r="E2" t="s">
        <v>11</v>
      </c>
      <c r="F2" t="s">
        <v>10</v>
      </c>
      <c r="G2" t="s">
        <v>9</v>
      </c>
      <c r="H2" t="s">
        <v>8</v>
      </c>
      <c r="J2" s="1" t="s">
        <v>0</v>
      </c>
      <c r="L2" t="s">
        <v>3</v>
      </c>
      <c r="M2" t="s">
        <v>1</v>
      </c>
    </row>
    <row r="3" spans="2:18" x14ac:dyDescent="0.2">
      <c r="B3">
        <v>17</v>
      </c>
      <c r="C3">
        <v>8</v>
      </c>
      <c r="D3">
        <v>21</v>
      </c>
      <c r="E3">
        <v>9</v>
      </c>
      <c r="F3">
        <v>0</v>
      </c>
      <c r="G3">
        <v>8</v>
      </c>
      <c r="H3">
        <v>4</v>
      </c>
      <c r="J3" t="str">
        <f>INDEX(Table2[#Headers],MATCH(0,Table2[#This Row],0))</f>
        <v>usha</v>
      </c>
      <c r="L3" t="str">
        <f>Table2[[#Headers],[mohit]]</f>
        <v>mohit</v>
      </c>
      <c r="M3">
        <f>COUNTIF(Table4[Winner''s Table],L3)</f>
        <v>5</v>
      </c>
      <c r="O3" t="s">
        <v>5</v>
      </c>
      <c r="P3">
        <f>MAX(Table2[])</f>
        <v>96</v>
      </c>
    </row>
    <row r="4" spans="2:18" x14ac:dyDescent="0.2">
      <c r="B4">
        <v>20</v>
      </c>
      <c r="C4">
        <v>0</v>
      </c>
      <c r="D4">
        <v>13</v>
      </c>
      <c r="E4">
        <v>9</v>
      </c>
      <c r="F4">
        <v>17</v>
      </c>
      <c r="G4">
        <v>14</v>
      </c>
      <c r="H4">
        <v>13</v>
      </c>
      <c r="J4" t="str">
        <f>INDEX(Table2[#Headers],MATCH(0,Table2[#This Row],0))</f>
        <v>Swetha</v>
      </c>
      <c r="L4" t="str">
        <f>Table2[[#Headers],[Swetha]]</f>
        <v>Swetha</v>
      </c>
      <c r="M4">
        <f>COUNTIF(Table4[Winner''s Table],L4)</f>
        <v>6</v>
      </c>
    </row>
    <row r="5" spans="2:18" x14ac:dyDescent="0.2">
      <c r="B5">
        <v>13</v>
      </c>
      <c r="C5">
        <v>55</v>
      </c>
      <c r="D5">
        <v>10</v>
      </c>
      <c r="E5">
        <v>8</v>
      </c>
      <c r="F5">
        <v>11</v>
      </c>
      <c r="G5">
        <v>7</v>
      </c>
      <c r="H5">
        <v>0</v>
      </c>
      <c r="J5" t="str">
        <f>INDEX(Table2[#Headers],MATCH(0,Table2[#This Row],0))</f>
        <v>pratyush</v>
      </c>
      <c r="L5" t="str">
        <f>Table2[[#Headers],[prashanth]]</f>
        <v>prashanth</v>
      </c>
      <c r="M5">
        <f>COUNTIF(Table4[Winner''s Table],L5)</f>
        <v>0</v>
      </c>
    </row>
    <row r="6" spans="2:18" x14ac:dyDescent="0.2">
      <c r="B6">
        <v>0</v>
      </c>
      <c r="C6">
        <v>12</v>
      </c>
      <c r="D6">
        <v>9</v>
      </c>
      <c r="E6">
        <v>11</v>
      </c>
      <c r="F6">
        <v>3</v>
      </c>
      <c r="G6">
        <v>8</v>
      </c>
      <c r="H6">
        <v>3</v>
      </c>
      <c r="J6" t="str">
        <f>INDEX(Table2[#Headers],MATCH(0,Table2[#This Row],0))</f>
        <v>mohit</v>
      </c>
      <c r="L6" t="str">
        <f>Table2[[#Headers],[viggy]]</f>
        <v>viggy</v>
      </c>
      <c r="M6">
        <f>COUNTIF(Table4[Winner''s Table],L6)</f>
        <v>0</v>
      </c>
    </row>
    <row r="7" spans="2:18" ht="17" thickBot="1" x14ac:dyDescent="0.25">
      <c r="B7">
        <v>25</v>
      </c>
      <c r="C7">
        <v>25</v>
      </c>
      <c r="D7">
        <v>17</v>
      </c>
      <c r="E7">
        <v>13</v>
      </c>
      <c r="F7">
        <v>0</v>
      </c>
      <c r="G7">
        <v>17</v>
      </c>
      <c r="H7">
        <v>33</v>
      </c>
      <c r="J7" t="str">
        <f>INDEX(Table2[#Headers],MATCH(0,Table2[#This Row],0))</f>
        <v>usha</v>
      </c>
      <c r="L7" t="str">
        <f>Table2[[#Headers],[usha]]</f>
        <v>usha</v>
      </c>
      <c r="M7">
        <f>COUNTIF(Table4[Winner''s Table],L7)</f>
        <v>2</v>
      </c>
      <c r="O7" s="3" t="s">
        <v>2</v>
      </c>
      <c r="P7" s="3"/>
      <c r="Q7" s="4" t="str">
        <f>INDEX(Table2[#Headers],MATCH(MIN(Table2[#Totals]),Table2[#Totals],0))</f>
        <v>Swetha</v>
      </c>
      <c r="R7" s="4"/>
    </row>
    <row r="8" spans="2:18" ht="18" thickTop="1" thickBot="1" x14ac:dyDescent="0.25">
      <c r="B8">
        <v>19</v>
      </c>
      <c r="C8">
        <v>0</v>
      </c>
      <c r="D8">
        <v>30</v>
      </c>
      <c r="E8">
        <v>24</v>
      </c>
      <c r="F8">
        <v>27</v>
      </c>
      <c r="G8">
        <v>14</v>
      </c>
      <c r="H8">
        <v>5</v>
      </c>
      <c r="J8" t="str">
        <f>INDEX(Table2[#Headers],MATCH(0,Table2[#This Row],0))</f>
        <v>Swetha</v>
      </c>
      <c r="L8" t="str">
        <f>Table2[[#Headers],[pradeep]]</f>
        <v>pradeep</v>
      </c>
      <c r="M8">
        <f>COUNTIF(Table4[Winner''s Table],L8)</f>
        <v>3</v>
      </c>
      <c r="O8" s="3"/>
      <c r="P8" s="3"/>
      <c r="Q8" s="4"/>
      <c r="R8" s="4"/>
    </row>
    <row r="9" spans="2:18" ht="18" thickTop="1" thickBot="1" x14ac:dyDescent="0.25">
      <c r="B9">
        <v>2</v>
      </c>
      <c r="C9">
        <v>3</v>
      </c>
      <c r="D9">
        <v>6</v>
      </c>
      <c r="E9">
        <v>3</v>
      </c>
      <c r="F9">
        <v>12</v>
      </c>
      <c r="G9">
        <v>8</v>
      </c>
      <c r="H9">
        <v>0</v>
      </c>
      <c r="J9" t="str">
        <f>INDEX(Table2[#Headers],MATCH(0,Table2[#This Row],0))</f>
        <v>pratyush</v>
      </c>
      <c r="L9" t="str">
        <f>Table2[[#Headers],[pratyush]]</f>
        <v>pratyush</v>
      </c>
      <c r="M9">
        <f>COUNTIF(Table4[Winner''s Table],L9)</f>
        <v>3</v>
      </c>
      <c r="O9" s="3"/>
      <c r="P9" s="3"/>
      <c r="Q9" s="4"/>
      <c r="R9" s="4"/>
    </row>
    <row r="10" spans="2:18" ht="17" thickTop="1" x14ac:dyDescent="0.2">
      <c r="B10">
        <v>9</v>
      </c>
      <c r="C10">
        <v>0</v>
      </c>
      <c r="D10">
        <v>8</v>
      </c>
      <c r="E10">
        <v>11</v>
      </c>
      <c r="F10">
        <v>7</v>
      </c>
      <c r="G10">
        <v>10</v>
      </c>
      <c r="H10">
        <v>2</v>
      </c>
      <c r="J10" t="str">
        <f>INDEX(Table2[#Headers],MATCH(0,Table2[#This Row],0))</f>
        <v>Swetha</v>
      </c>
      <c r="L10" s="2" t="s">
        <v>4</v>
      </c>
      <c r="M10">
        <f>SUBTOTAL(109,Table5[Win Count])</f>
        <v>19</v>
      </c>
    </row>
    <row r="11" spans="2:18" x14ac:dyDescent="0.2">
      <c r="B11">
        <v>12</v>
      </c>
      <c r="C11">
        <v>14</v>
      </c>
      <c r="E11">
        <v>15</v>
      </c>
      <c r="F11">
        <v>8</v>
      </c>
      <c r="G11">
        <v>0</v>
      </c>
      <c r="H11">
        <v>8</v>
      </c>
      <c r="J11" t="str">
        <f>INDEX(Table2[#Headers],MATCH(0,Table2[#This Row],0))</f>
        <v>pradeep</v>
      </c>
    </row>
    <row r="12" spans="2:18" x14ac:dyDescent="0.2">
      <c r="B12">
        <v>0</v>
      </c>
      <c r="C12">
        <v>10</v>
      </c>
      <c r="D12">
        <v>96</v>
      </c>
      <c r="E12">
        <v>22</v>
      </c>
      <c r="F12">
        <v>33</v>
      </c>
      <c r="G12">
        <v>12</v>
      </c>
      <c r="H12">
        <v>16</v>
      </c>
      <c r="J12" t="str">
        <f>INDEX(Table2[#Headers],MATCH(0,Table2[#This Row],0))</f>
        <v>mohit</v>
      </c>
    </row>
    <row r="13" spans="2:18" x14ac:dyDescent="0.2">
      <c r="B13">
        <v>20</v>
      </c>
      <c r="C13">
        <v>20</v>
      </c>
      <c r="D13" t="s">
        <v>6</v>
      </c>
      <c r="E13">
        <v>10</v>
      </c>
      <c r="F13">
        <v>8</v>
      </c>
      <c r="G13">
        <v>0</v>
      </c>
      <c r="H13">
        <v>30</v>
      </c>
      <c r="J13" t="str">
        <f>INDEX(Table2[#Headers],MATCH(0,Table2[#This Row],0))</f>
        <v>pradeep</v>
      </c>
    </row>
    <row r="14" spans="2:18" x14ac:dyDescent="0.2">
      <c r="B14">
        <v>13</v>
      </c>
      <c r="C14">
        <v>11</v>
      </c>
      <c r="D14" t="s">
        <v>6</v>
      </c>
      <c r="E14">
        <v>4</v>
      </c>
      <c r="F14">
        <v>9</v>
      </c>
      <c r="G14">
        <v>10</v>
      </c>
      <c r="H14">
        <v>0</v>
      </c>
      <c r="J14" t="str">
        <f>INDEX(Table2[#Headers],MATCH(0,Table2[#This Row],0))</f>
        <v>pratyush</v>
      </c>
    </row>
    <row r="15" spans="2:18" x14ac:dyDescent="0.2">
      <c r="B15">
        <v>0</v>
      </c>
      <c r="C15">
        <v>3</v>
      </c>
      <c r="D15">
        <v>0</v>
      </c>
      <c r="E15">
        <v>7</v>
      </c>
      <c r="F15">
        <v>4</v>
      </c>
      <c r="G15">
        <v>1</v>
      </c>
      <c r="H15">
        <v>16</v>
      </c>
      <c r="J15" t="str">
        <f>INDEX(Table2[#Headers],MATCH(0,Table2[#This Row],0))</f>
        <v>mohit</v>
      </c>
    </row>
    <row r="16" spans="2:18" x14ac:dyDescent="0.2">
      <c r="B16">
        <v>0</v>
      </c>
      <c r="C16">
        <v>13</v>
      </c>
      <c r="E16">
        <v>20</v>
      </c>
      <c r="F16">
        <v>18</v>
      </c>
      <c r="G16">
        <v>28</v>
      </c>
      <c r="H16">
        <v>16</v>
      </c>
      <c r="J16" t="str">
        <f>INDEX(Table2[#Headers],MATCH(0,Table2[#This Row],0))</f>
        <v>mohit</v>
      </c>
    </row>
    <row r="17" spans="2:10" x14ac:dyDescent="0.2">
      <c r="B17">
        <v>6</v>
      </c>
      <c r="C17">
        <v>0</v>
      </c>
      <c r="E17">
        <v>11</v>
      </c>
      <c r="F17">
        <v>13</v>
      </c>
      <c r="G17">
        <v>5</v>
      </c>
      <c r="H17">
        <v>1</v>
      </c>
      <c r="J17" t="str">
        <f>INDEX(Table2[#Headers],MATCH(0,Table2[#This Row],0))</f>
        <v>Swetha</v>
      </c>
    </row>
    <row r="18" spans="2:10" x14ac:dyDescent="0.2">
      <c r="B18">
        <v>19</v>
      </c>
      <c r="C18">
        <v>0</v>
      </c>
      <c r="E18">
        <v>27</v>
      </c>
      <c r="F18">
        <v>18</v>
      </c>
      <c r="G18">
        <v>15</v>
      </c>
      <c r="H18">
        <v>42</v>
      </c>
      <c r="J18" t="str">
        <f>INDEX(Table2[#Headers],MATCH(0,Table2[#This Row],0))</f>
        <v>Swetha</v>
      </c>
    </row>
    <row r="19" spans="2:10" x14ac:dyDescent="0.2">
      <c r="B19">
        <v>12</v>
      </c>
      <c r="C19">
        <v>13</v>
      </c>
      <c r="F19">
        <v>32</v>
      </c>
      <c r="G19">
        <v>0</v>
      </c>
      <c r="H19">
        <v>6</v>
      </c>
      <c r="J19" t="str">
        <f>INDEX(Table2[#Headers],MATCH(0,Table2[#This Row],0))</f>
        <v>pradeep</v>
      </c>
    </row>
    <row r="20" spans="2:10" x14ac:dyDescent="0.2">
      <c r="B20">
        <v>0</v>
      </c>
      <c r="C20">
        <v>3</v>
      </c>
      <c r="G20">
        <v>18</v>
      </c>
      <c r="H20">
        <v>15</v>
      </c>
      <c r="J20" t="str">
        <f>INDEX(Table2[#Headers],MATCH(0,Table2[#This Row],0))</f>
        <v>mohit</v>
      </c>
    </row>
    <row r="21" spans="2:10" x14ac:dyDescent="0.2">
      <c r="B21">
        <v>18</v>
      </c>
      <c r="C21">
        <v>0</v>
      </c>
      <c r="G21">
        <v>42</v>
      </c>
      <c r="J21" t="str">
        <f>INDEX(Table2[#Headers],MATCH(0,Table2[#This Row],0))</f>
        <v>Swetha</v>
      </c>
    </row>
    <row r="22" spans="2:10" x14ac:dyDescent="0.2">
      <c r="B22">
        <f>SUBTOTAL(109,Table2[mohit])</f>
        <v>205</v>
      </c>
      <c r="C22">
        <f>SUBTOTAL(109,Table2[Swetha])</f>
        <v>190</v>
      </c>
      <c r="D22">
        <f>SUBTOTAL(109,Table2[prashanth])</f>
        <v>210</v>
      </c>
      <c r="E22">
        <f>SUBTOTAL(109,Table2[viggy])</f>
        <v>204</v>
      </c>
      <c r="F22">
        <f>SUBTOTAL(109,Table2[usha])</f>
        <v>220</v>
      </c>
      <c r="G22">
        <f>SUBTOTAL(109,Table2[pradeep])</f>
        <v>217</v>
      </c>
      <c r="H22">
        <f>SUBTOTAL(109,Table2[pratyush])</f>
        <v>210</v>
      </c>
    </row>
  </sheetData>
  <sortState xmlns:xlrd2="http://schemas.microsoft.com/office/spreadsheetml/2017/richdata2" ref="M13:M19">
    <sortCondition descending="1" ref="M19"/>
  </sortState>
  <mergeCells count="2">
    <mergeCell ref="O7:P9"/>
    <mergeCell ref="Q7:R9"/>
  </mergeCells>
  <conditionalFormatting sqref="B22:H22">
    <cfRule type="top10" dxfId="5" priority="7" bottom="1" rank="1"/>
    <cfRule type="top10" dxfId="4" priority="8" rank="1"/>
    <cfRule type="cellIs" dxfId="3" priority="9" stopIfTrue="1" operator="greaterThan">
      <formula>150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37AC-8CBE-DA40-9E3C-743DBF469D92}">
  <dimension ref="B2:R22"/>
  <sheetViews>
    <sheetView tabSelected="1" zoomScale="130" zoomScaleNormal="130" workbookViewId="0">
      <selection activeCell="F26" sqref="F26"/>
    </sheetView>
  </sheetViews>
  <sheetFormatPr baseColWidth="10" defaultRowHeight="16" x14ac:dyDescent="0.2"/>
  <cols>
    <col min="1" max="1" width="1.5" customWidth="1"/>
    <col min="2" max="2" width="8.5" bestFit="1" customWidth="1"/>
    <col min="3" max="3" width="9.6640625" bestFit="1" customWidth="1"/>
    <col min="4" max="4" width="11.83203125" bestFit="1" customWidth="1"/>
    <col min="5" max="5" width="8.1640625" bestFit="1" customWidth="1"/>
    <col min="6" max="6" width="7.5" bestFit="1" customWidth="1"/>
    <col min="7" max="7" width="10.33203125" bestFit="1" customWidth="1"/>
    <col min="8" max="8" width="10.83203125" bestFit="1" customWidth="1"/>
    <col min="9" max="9" width="2" customWidth="1"/>
    <col min="10" max="10" width="18.5" bestFit="1" customWidth="1"/>
    <col min="11" max="11" width="1.83203125" customWidth="1"/>
    <col min="12" max="12" width="12.83203125" bestFit="1" customWidth="1"/>
    <col min="13" max="13" width="12.1640625" bestFit="1" customWidth="1"/>
    <col min="14" max="14" width="2" customWidth="1"/>
    <col min="15" max="15" width="17" customWidth="1"/>
    <col min="16" max="16" width="3.1640625" bestFit="1" customWidth="1"/>
    <col min="17" max="17" width="30.1640625" customWidth="1"/>
    <col min="18" max="18" width="8.33203125" customWidth="1"/>
  </cols>
  <sheetData>
    <row r="2" spans="2:18" x14ac:dyDescent="0.2">
      <c r="B2" t="s">
        <v>7</v>
      </c>
      <c r="C2" t="s">
        <v>12</v>
      </c>
      <c r="D2" t="s">
        <v>13</v>
      </c>
      <c r="E2" t="s">
        <v>11</v>
      </c>
      <c r="F2" t="s">
        <v>10</v>
      </c>
      <c r="G2" t="s">
        <v>9</v>
      </c>
      <c r="H2" t="s">
        <v>8</v>
      </c>
      <c r="J2" s="1" t="s">
        <v>0</v>
      </c>
      <c r="L2" t="s">
        <v>3</v>
      </c>
      <c r="M2" t="s">
        <v>1</v>
      </c>
    </row>
    <row r="3" spans="2:18" x14ac:dyDescent="0.2">
      <c r="B3">
        <v>13</v>
      </c>
      <c r="C3">
        <v>16</v>
      </c>
      <c r="D3">
        <v>0</v>
      </c>
      <c r="E3">
        <v>12</v>
      </c>
      <c r="F3">
        <v>10</v>
      </c>
      <c r="G3">
        <v>16</v>
      </c>
      <c r="H3">
        <v>8</v>
      </c>
      <c r="J3" t="str">
        <f>INDEX(Table29[#Headers],MATCH(0,Table29[#This Row],0))</f>
        <v>prashanth</v>
      </c>
      <c r="L3" t="str">
        <f>Table29[[#Headers],[mohit]]</f>
        <v>mohit</v>
      </c>
      <c r="M3">
        <f>COUNTIF(Table410[Winner''s Table],L3)</f>
        <v>1</v>
      </c>
      <c r="O3" t="s">
        <v>5</v>
      </c>
      <c r="P3">
        <f>MAX(Table29[])</f>
        <v>69</v>
      </c>
    </row>
    <row r="4" spans="2:18" x14ac:dyDescent="0.2">
      <c r="B4">
        <v>0</v>
      </c>
      <c r="C4">
        <v>14</v>
      </c>
      <c r="D4">
        <v>14</v>
      </c>
      <c r="E4">
        <v>15</v>
      </c>
      <c r="F4">
        <v>13</v>
      </c>
      <c r="G4">
        <v>14</v>
      </c>
      <c r="H4">
        <v>8</v>
      </c>
      <c r="J4" t="str">
        <f>INDEX(Table29[#Headers],MATCH(0,Table29[#This Row],0))</f>
        <v>mohit</v>
      </c>
      <c r="L4" t="str">
        <f>Table29[[#Headers],[swetha]]</f>
        <v>swetha</v>
      </c>
      <c r="M4">
        <f>COUNTIF(Table410[Winner''s Table],L4)</f>
        <v>0</v>
      </c>
    </row>
    <row r="5" spans="2:18" x14ac:dyDescent="0.2">
      <c r="B5">
        <v>22</v>
      </c>
      <c r="C5">
        <v>29</v>
      </c>
      <c r="D5">
        <v>18</v>
      </c>
      <c r="E5">
        <v>36</v>
      </c>
      <c r="F5">
        <v>22</v>
      </c>
      <c r="G5">
        <v>15</v>
      </c>
      <c r="H5">
        <v>0</v>
      </c>
      <c r="J5" t="str">
        <f>INDEX(Table29[#Headers],MATCH(0,Table29[#This Row],0))</f>
        <v>pratyush</v>
      </c>
      <c r="L5" t="str">
        <f>Table29[[#Headers],[prashanth]]</f>
        <v>prashanth</v>
      </c>
      <c r="M5">
        <f>COUNTIF(Table410[Winner''s Table],L5)</f>
        <v>2</v>
      </c>
    </row>
    <row r="6" spans="2:18" x14ac:dyDescent="0.2">
      <c r="B6">
        <v>16</v>
      </c>
      <c r="C6">
        <v>5</v>
      </c>
      <c r="D6">
        <v>0</v>
      </c>
      <c r="E6">
        <v>13</v>
      </c>
      <c r="F6">
        <v>7</v>
      </c>
      <c r="G6">
        <v>8</v>
      </c>
      <c r="H6">
        <v>5</v>
      </c>
      <c r="J6" t="str">
        <f>INDEX(Table29[#Headers],MATCH(0,Table29[#This Row],0))</f>
        <v>prashanth</v>
      </c>
      <c r="L6" t="str">
        <f>Table29[[#Headers],[viggy]]</f>
        <v>viggy</v>
      </c>
      <c r="M6">
        <f>COUNTIF(Table410[Winner''s Table],L6)</f>
        <v>1</v>
      </c>
    </row>
    <row r="7" spans="2:18" ht="17" thickBot="1" x14ac:dyDescent="0.25">
      <c r="B7">
        <v>12</v>
      </c>
      <c r="C7">
        <v>30</v>
      </c>
      <c r="D7">
        <v>18</v>
      </c>
      <c r="E7">
        <v>0</v>
      </c>
      <c r="F7">
        <v>41</v>
      </c>
      <c r="G7">
        <v>34</v>
      </c>
      <c r="H7">
        <v>16</v>
      </c>
      <c r="J7" t="str">
        <f>INDEX(Table29[#Headers],MATCH(0,Table29[#This Row],0))</f>
        <v>viggy</v>
      </c>
      <c r="L7" t="str">
        <f>Table29[[#Headers],[usha]]</f>
        <v>usha</v>
      </c>
      <c r="M7">
        <f>COUNTIF(Table410[Winner''s Table],L7)</f>
        <v>0</v>
      </c>
      <c r="O7" s="3" t="s">
        <v>2</v>
      </c>
      <c r="P7" s="3"/>
      <c r="Q7" s="4" t="str">
        <f>INDEX(Table29[#Headers],MATCH(MIN(Table29[#Totals]),Table29[#Totals],0))</f>
        <v>pratyush</v>
      </c>
      <c r="R7" s="4"/>
    </row>
    <row r="8" spans="2:18" ht="18" thickTop="1" thickBot="1" x14ac:dyDescent="0.25">
      <c r="B8">
        <v>7</v>
      </c>
      <c r="C8">
        <v>10</v>
      </c>
      <c r="D8">
        <v>6</v>
      </c>
      <c r="E8">
        <v>2</v>
      </c>
      <c r="F8">
        <v>26</v>
      </c>
      <c r="G8">
        <v>69</v>
      </c>
      <c r="H8">
        <v>15</v>
      </c>
      <c r="J8" t="e">
        <f>INDEX(Table29[#Headers],MATCH(0,Table29[#This Row],0))</f>
        <v>#N/A</v>
      </c>
      <c r="L8" t="str">
        <f>Table29[[#Headers],[pradeep]]</f>
        <v>pradeep</v>
      </c>
      <c r="M8">
        <f>COUNTIF(Table410[Winner''s Table],L8)</f>
        <v>0</v>
      </c>
      <c r="O8" s="3"/>
      <c r="P8" s="3"/>
      <c r="Q8" s="4"/>
      <c r="R8" s="4"/>
    </row>
    <row r="9" spans="2:18" ht="18" thickTop="1" thickBot="1" x14ac:dyDescent="0.25">
      <c r="J9" t="e">
        <f>INDEX(Table29[#Headers],MATCH(0,Table29[#This Row],0))</f>
        <v>#N/A</v>
      </c>
      <c r="L9" t="str">
        <f>Table29[[#Headers],[pratyush]]</f>
        <v>pratyush</v>
      </c>
      <c r="M9">
        <f>COUNTIF(Table410[Winner''s Table],L9)</f>
        <v>1</v>
      </c>
      <c r="O9" s="3"/>
      <c r="P9" s="3"/>
      <c r="Q9" s="4"/>
      <c r="R9" s="4"/>
    </row>
    <row r="10" spans="2:18" ht="17" thickTop="1" x14ac:dyDescent="0.2">
      <c r="J10" t="e">
        <f>INDEX(Table29[#Headers],MATCH(0,Table29[#This Row],0))</f>
        <v>#N/A</v>
      </c>
      <c r="L10" s="2" t="s">
        <v>4</v>
      </c>
      <c r="M10">
        <f>SUBTOTAL(109,Table521[Win Count])</f>
        <v>5</v>
      </c>
    </row>
    <row r="11" spans="2:18" x14ac:dyDescent="0.2">
      <c r="J11" t="e">
        <f>INDEX(Table29[#Headers],MATCH(0,Table29[#This Row],0))</f>
        <v>#N/A</v>
      </c>
    </row>
    <row r="12" spans="2:18" x14ac:dyDescent="0.2">
      <c r="J12" t="e">
        <f>INDEX(Table29[#Headers],MATCH(0,Table29[#This Row],0))</f>
        <v>#N/A</v>
      </c>
    </row>
    <row r="13" spans="2:18" x14ac:dyDescent="0.2">
      <c r="J13" t="e">
        <f>INDEX(Table29[#Headers],MATCH(0,Table29[#This Row],0))</f>
        <v>#N/A</v>
      </c>
      <c r="M13">
        <f>Table29[[#Totals],[pradeep]]</f>
        <v>156</v>
      </c>
    </row>
    <row r="14" spans="2:18" x14ac:dyDescent="0.2">
      <c r="J14" t="e">
        <f>INDEX(Table29[#Headers],MATCH(0,Table29[#This Row],0))</f>
        <v>#N/A</v>
      </c>
      <c r="M14">
        <f>Table29[[#Totals],[pratyush]]</f>
        <v>52</v>
      </c>
    </row>
    <row r="15" spans="2:18" x14ac:dyDescent="0.2">
      <c r="J15" t="e">
        <f>INDEX(Table29[#Headers],MATCH(0,Table29[#This Row],0))</f>
        <v>#N/A</v>
      </c>
      <c r="M15">
        <f>Table29[[#Totals],[mohit]]</f>
        <v>70</v>
      </c>
    </row>
    <row r="16" spans="2:18" x14ac:dyDescent="0.2">
      <c r="J16" t="e">
        <f>INDEX(Table29[#Headers],MATCH(0,Table29[#This Row],0))</f>
        <v>#N/A</v>
      </c>
      <c r="M16">
        <f>Table29[[#Totals],[viggy]]</f>
        <v>78</v>
      </c>
    </row>
    <row r="17" spans="2:13" x14ac:dyDescent="0.2">
      <c r="J17" t="e">
        <f>INDEX(Table29[#Headers],MATCH(0,Table29[#This Row],0))</f>
        <v>#N/A</v>
      </c>
      <c r="M17">
        <f>Table29[[#Totals],[prashanth]]</f>
        <v>56</v>
      </c>
    </row>
    <row r="18" spans="2:13" x14ac:dyDescent="0.2">
      <c r="J18" t="e">
        <f>INDEX(Table29[#Headers],MATCH(0,Table29[#This Row],0))</f>
        <v>#N/A</v>
      </c>
      <c r="M18">
        <f>Table29[[#Totals],[swetha]]</f>
        <v>104</v>
      </c>
    </row>
    <row r="19" spans="2:13" x14ac:dyDescent="0.2">
      <c r="J19" t="e">
        <f>INDEX(Table29[#Headers],MATCH(0,Table29[#This Row],0))</f>
        <v>#N/A</v>
      </c>
      <c r="M19">
        <f>Table29[[#Totals],[usha]]</f>
        <v>119</v>
      </c>
    </row>
    <row r="20" spans="2:13" x14ac:dyDescent="0.2">
      <c r="J20" t="e">
        <f>INDEX(Table29[#Headers],MATCH(0,Table29[#This Row],0))</f>
        <v>#N/A</v>
      </c>
    </row>
    <row r="21" spans="2:13" x14ac:dyDescent="0.2">
      <c r="J21" t="e">
        <f>INDEX(Table29[#Headers],MATCH(0,Table29[#This Row],0))</f>
        <v>#N/A</v>
      </c>
    </row>
    <row r="22" spans="2:13" x14ac:dyDescent="0.2">
      <c r="B22">
        <f>SUBTOTAL(109,Table29[mohit])</f>
        <v>70</v>
      </c>
      <c r="C22">
        <f>SUBTOTAL(109,Table29[swetha])</f>
        <v>104</v>
      </c>
      <c r="D22">
        <f>SUBTOTAL(109,Table29[prashanth])</f>
        <v>56</v>
      </c>
      <c r="E22">
        <f>SUBTOTAL(109,Table29[viggy])</f>
        <v>78</v>
      </c>
      <c r="F22">
        <f>SUBTOTAL(109,Table29[usha])</f>
        <v>119</v>
      </c>
      <c r="G22">
        <f>SUBTOTAL(109,Table29[pradeep])</f>
        <v>156</v>
      </c>
      <c r="H22">
        <f>SUBTOTAL(109,Table29[pratyush])</f>
        <v>52</v>
      </c>
    </row>
  </sheetData>
  <mergeCells count="2">
    <mergeCell ref="O7:P9"/>
    <mergeCell ref="Q7:R9"/>
  </mergeCells>
  <conditionalFormatting sqref="B22:H22">
    <cfRule type="top10" dxfId="2" priority="1" bottom="1" rank="1"/>
    <cfRule type="top10" dxfId="1" priority="2" rank="1"/>
    <cfRule type="cellIs" dxfId="0" priority="3" stopIfTrue="1" operator="greaterThan">
      <formula>150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6th July 25</vt:lpstr>
      <vt:lpstr>6th July 25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Pradeep, S (Cognizant)</dc:creator>
  <cp:lastModifiedBy>Pradeep, S (Cognizant)</cp:lastModifiedBy>
  <dcterms:created xsi:type="dcterms:W3CDTF">2024-07-20T18:10:11Z</dcterms:created>
  <dcterms:modified xsi:type="dcterms:W3CDTF">2025-07-10T11:32:54Z</dcterms:modified>
</cp:coreProperties>
</file>