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" sheetId="1" r:id="rId4"/>
    <sheet state="visible" name="Sheet4" sheetId="2" r:id="rId5"/>
    <sheet state="visible" name="2022 - 24 CILT" sheetId="3" r:id="rId6"/>
    <sheet state="visible" name="2022 - 24 VILT" sheetId="4" r:id="rId7"/>
  </sheets>
  <definedNames>
    <definedName hidden="1" localSheetId="3" name="_xlnm._FilterDatabase">'2022 - 24 VILT'!$A$3:$AC$1000</definedName>
  </definedNames>
  <calcPr/>
</workbook>
</file>

<file path=xl/sharedStrings.xml><?xml version="1.0" encoding="utf-8"?>
<sst xmlns="http://schemas.openxmlformats.org/spreadsheetml/2006/main" count="9237" uniqueCount="3414">
  <si>
    <t xml:space="preserve"> </t>
  </si>
  <si>
    <t xml:space="preserve">Start date </t>
  </si>
  <si>
    <t>End date</t>
  </si>
  <si>
    <t>Amount</t>
  </si>
  <si>
    <t>TRAINING - REVENUE STATEMENT</t>
  </si>
  <si>
    <t>Pending</t>
  </si>
  <si>
    <t>SULOCHANA</t>
  </si>
  <si>
    <t>This wk</t>
  </si>
  <si>
    <t>SL.NO</t>
  </si>
  <si>
    <t xml:space="preserve">MONTH WISE </t>
  </si>
  <si>
    <t>MONTH</t>
  </si>
  <si>
    <t>DATE</t>
  </si>
  <si>
    <t>NAME OF THE STUDENT</t>
  </si>
  <si>
    <t>CONTACT NO</t>
  </si>
  <si>
    <t>SOURCE</t>
  </si>
  <si>
    <t>STUDENT CODE</t>
  </si>
  <si>
    <t>VILT
CILT</t>
  </si>
  <si>
    <t>COURSE NAME 1</t>
  </si>
  <si>
    <t>COURSE NAME 2</t>
  </si>
  <si>
    <t>BLESSHILA</t>
  </si>
  <si>
    <t>TOTAL FEE</t>
  </si>
  <si>
    <t>RECEIVED FEE-2</t>
  </si>
  <si>
    <t>RECEIVED FEE-3</t>
  </si>
  <si>
    <t>BANK CHARGES-ADJUSTED</t>
  </si>
  <si>
    <t xml:space="preserve">OUTSTANDING </t>
  </si>
  <si>
    <t>REMARKS</t>
  </si>
  <si>
    <t>Next week</t>
  </si>
  <si>
    <t xml:space="preserve"> STU-COUNT</t>
  </si>
  <si>
    <t>AMOUNT</t>
  </si>
  <si>
    <t>money</t>
  </si>
  <si>
    <t>JAN</t>
  </si>
  <si>
    <t>TRAINING</t>
  </si>
  <si>
    <t>PROJECT</t>
  </si>
  <si>
    <t>This month</t>
  </si>
  <si>
    <t>KIRANRAJ R</t>
  </si>
  <si>
    <t>IA2501-001</t>
  </si>
  <si>
    <t>VILT</t>
  </si>
  <si>
    <t>SAE</t>
  </si>
  <si>
    <t>Send mail</t>
  </si>
  <si>
    <t>I couldn't arrange money</t>
  </si>
  <si>
    <t>Next month</t>
  </si>
  <si>
    <t>JAYABALAJI S</t>
  </si>
  <si>
    <t>IA2501-002</t>
  </si>
  <si>
    <t>CILT</t>
  </si>
  <si>
    <t>DAE</t>
  </si>
  <si>
    <t>PRASANNAA</t>
  </si>
  <si>
    <t>G</t>
  </si>
  <si>
    <t>MJIGNATIVS WILLIAM JOE</t>
  </si>
  <si>
    <t>IA2501-003</t>
  </si>
  <si>
    <t>RNR - msg sent via wtsp</t>
  </si>
  <si>
    <t>Not confirm - Father died</t>
  </si>
  <si>
    <t xml:space="preserve"> RNR - msg sent in wtsp</t>
  </si>
  <si>
    <t>VIGNESWARAN</t>
  </si>
  <si>
    <t>IA2501-004</t>
  </si>
  <si>
    <t>SRIVATHSAN RAVI</t>
  </si>
  <si>
    <t>IA2501-005</t>
  </si>
  <si>
    <t>RAE</t>
  </si>
  <si>
    <t>MAYILAVAN</t>
  </si>
  <si>
    <t>IA2501-006</t>
  </si>
  <si>
    <t>21-03-2025</t>
  </si>
  <si>
    <t>14-06-2025</t>
  </si>
  <si>
    <t>R</t>
  </si>
  <si>
    <t>now  only cass started</t>
  </si>
  <si>
    <t>SARFRAJAHMED</t>
  </si>
  <si>
    <t>IA2501-007</t>
  </si>
  <si>
    <t>CAE</t>
  </si>
  <si>
    <t>Discontinued</t>
  </si>
  <si>
    <t>Discontinue</t>
  </si>
  <si>
    <t>Busy in shutdown work</t>
  </si>
  <si>
    <t>he is asking rs1000 in return</t>
  </si>
  <si>
    <t>PRAVEENCHRISTURAJ</t>
  </si>
  <si>
    <t>IA2501-008</t>
  </si>
  <si>
    <t>HONEYWELL C300</t>
  </si>
  <si>
    <t>27.01.2025</t>
  </si>
  <si>
    <t>LAKSHUMAKUMAR</t>
  </si>
  <si>
    <t>IA2501-009</t>
  </si>
  <si>
    <t>ADA</t>
  </si>
  <si>
    <t>Wrong number</t>
  </si>
  <si>
    <t>Temperedly out of service- msg sent in wtsp</t>
  </si>
  <si>
    <t>Wrong num</t>
  </si>
  <si>
    <t>SUDALAI ANAND A</t>
  </si>
  <si>
    <t>IA2501-010</t>
  </si>
  <si>
    <t>PREM ANANTH K</t>
  </si>
  <si>
    <t>IA2501-011</t>
  </si>
  <si>
    <t>17.01.2025</t>
  </si>
  <si>
    <t>11.02.2025</t>
  </si>
  <si>
    <t>11.03.2025</t>
  </si>
  <si>
    <t>11.04.2025</t>
  </si>
  <si>
    <t>ARUNKUMAR ANGUMUTHAN</t>
  </si>
  <si>
    <t>IA2501-012</t>
  </si>
  <si>
    <t>SAYED ZUBER</t>
  </si>
  <si>
    <t>IA2501-013</t>
  </si>
  <si>
    <t>No response - Course completed</t>
  </si>
  <si>
    <t>SABAREESWARAN B</t>
  </si>
  <si>
    <t>IA2501-014</t>
  </si>
  <si>
    <t>18.01.2025</t>
  </si>
  <si>
    <t>08.02.2025</t>
  </si>
  <si>
    <t>24.03.2025</t>
  </si>
  <si>
    <t>ASHWIN BALA</t>
  </si>
  <si>
    <t>IA2501-015</t>
  </si>
  <si>
    <t>21.01.2025</t>
  </si>
  <si>
    <t>29.01.2025</t>
  </si>
  <si>
    <t>SIVAMURUGAN J</t>
  </si>
  <si>
    <t>IA2501-016</t>
  </si>
  <si>
    <t>15-03-2025</t>
  </si>
  <si>
    <t>CHANDRA SEKAR K</t>
  </si>
  <si>
    <t>IA2501-017</t>
  </si>
  <si>
    <t>26.01.2025</t>
  </si>
  <si>
    <t>SANJAY KUMAR SV</t>
  </si>
  <si>
    <t>IA2501-018</t>
  </si>
  <si>
    <t>Prepared in Higher studeies</t>
  </si>
  <si>
    <t>RAMASUBRAMANIRAJA S</t>
  </si>
  <si>
    <t>IA2501-019</t>
  </si>
  <si>
    <t>25.01.2025</t>
  </si>
  <si>
    <t>PALANISAMYSELVAKUMAR</t>
  </si>
  <si>
    <t>IA2501-020</t>
  </si>
  <si>
    <t>HARIHARAN KALAISELVAN</t>
  </si>
  <si>
    <t>IA2501-021</t>
  </si>
  <si>
    <t>EMERSON DELTAV</t>
  </si>
  <si>
    <t>KARTHICKEYAN S</t>
  </si>
  <si>
    <t>IA2501-022</t>
  </si>
  <si>
    <t>SANDEEP KUMAR</t>
  </si>
  <si>
    <t>IA2501-023</t>
  </si>
  <si>
    <t>SIEMENS PCS7</t>
  </si>
  <si>
    <t>Incoming facilities are not available to this number - msg  sent in wtsp</t>
  </si>
  <si>
    <t xml:space="preserve"> No  need   classes</t>
  </si>
  <si>
    <t>I had an accident while playing cricket and my left rib was injured  so I am not able to attend the training</t>
  </si>
  <si>
    <t>MOHAMED ASHIQ</t>
  </si>
  <si>
    <t>IA2501-024</t>
  </si>
  <si>
    <t>will send in watsapp</t>
  </si>
  <si>
    <t>once siemens DCS start he pay the balance fee</t>
  </si>
  <si>
    <t>BALAJI L</t>
  </si>
  <si>
    <t>IA2501-025</t>
  </si>
  <si>
    <t>Sulo</t>
  </si>
  <si>
    <t>monday mrng at 10 am he will join the course</t>
  </si>
  <si>
    <t>will send in wats app</t>
  </si>
  <si>
    <t>SAREESH KUMAR S</t>
  </si>
  <si>
    <t>IA2501-026</t>
  </si>
  <si>
    <t xml:space="preserve">  joining the class</t>
  </si>
  <si>
    <t>will  call in wats app no response</t>
  </si>
  <si>
    <t>DINESH UV</t>
  </si>
  <si>
    <t>IA2501-027</t>
  </si>
  <si>
    <t>VASANTHARAN KN</t>
  </si>
  <si>
    <t>IA2501-028</t>
  </si>
  <si>
    <t>till now i attended only 2 or 3 classes, 1st day class was good but 2nd day onwards the schedule was not proper, trainers took leave and i gotten busy due to my project works. Now I dont want to continue the course. Eventhough I paid a lot comparitively the classes I attend.</t>
  </si>
  <si>
    <t>VINISH VK</t>
  </si>
  <si>
    <t>IA2501-029</t>
  </si>
  <si>
    <t>One and half week later he will continue the class</t>
  </si>
  <si>
    <t>Want to schedule a class then only i pay the remaining amount</t>
  </si>
  <si>
    <t>will send wats app</t>
  </si>
  <si>
    <t>Msg sent via wtsp</t>
  </si>
  <si>
    <t>FEB</t>
  </si>
  <si>
    <t>UDAYAKUMAR B</t>
  </si>
  <si>
    <t>IA2502-030</t>
  </si>
  <si>
    <t>SASIKUMAR SAKTHIVEL</t>
  </si>
  <si>
    <t>IA2502-031</t>
  </si>
  <si>
    <t>SASIKUMAR DHANASEKARAN</t>
  </si>
  <si>
    <t>IA2502-032</t>
  </si>
  <si>
    <t>Am busy with my work so no extra time for the class I will contact you once my work  finish I will pay you at that time</t>
  </si>
  <si>
    <t>SUBRAMANIAN KR</t>
  </si>
  <si>
    <t>IA2502-033</t>
  </si>
  <si>
    <t>ABISHEK ARAVIND GAJENDRAN</t>
  </si>
  <si>
    <t>IA2502-034</t>
  </si>
  <si>
    <t>AARYA</t>
  </si>
  <si>
    <t>IA2502-035</t>
  </si>
  <si>
    <t>HARINI VASITA</t>
  </si>
  <si>
    <t>IA2502-036</t>
  </si>
  <si>
    <t>ALIFIYA</t>
  </si>
  <si>
    <t>YASWANTH B</t>
  </si>
  <si>
    <t>IA2502-037</t>
  </si>
  <si>
    <t>RAJASEKARAN K</t>
  </si>
  <si>
    <t>IA2502-038</t>
  </si>
  <si>
    <t>MDE</t>
  </si>
  <si>
    <t>RNR- No Response</t>
  </si>
  <si>
    <t>RANGAREDDY.N</t>
  </si>
  <si>
    <t>IA2502-039</t>
  </si>
  <si>
    <t>ABB 800 xA</t>
  </si>
  <si>
    <t xml:space="preserve">Will call Oct month - direct class </t>
  </si>
  <si>
    <t>no respose</t>
  </si>
  <si>
    <t>he will infom before 15 days in the month of june or july</t>
  </si>
  <si>
    <t>NARESHKUMAR V</t>
  </si>
  <si>
    <t>IA2502-040</t>
  </si>
  <si>
    <t>No time - work busy</t>
  </si>
  <si>
    <t>will text in wats app</t>
  </si>
  <si>
    <t>EDILSON TOMASDECARALHO BORGES</t>
  </si>
  <si>
    <t>IA2502-041</t>
  </si>
  <si>
    <t>ONESIMOMIGUELAGOSTINHO MARTINS</t>
  </si>
  <si>
    <t>IA2502-042</t>
  </si>
  <si>
    <t>PRERAK KUMAR PATEL</t>
  </si>
  <si>
    <t>IA2502-043</t>
  </si>
  <si>
    <t>VIGNESH C</t>
  </si>
  <si>
    <t>IA2502-044</t>
  </si>
  <si>
    <t>PRIYADARSHNI SASINDRAN</t>
  </si>
  <si>
    <t>IA2502-045</t>
  </si>
  <si>
    <t>SANTHOSH A</t>
  </si>
  <si>
    <t>IA2502-046</t>
  </si>
  <si>
    <t>April month</t>
  </si>
  <si>
    <t>RAVIKUMAR YELLANTI</t>
  </si>
  <si>
    <t>IA2502-047</t>
  </si>
  <si>
    <t>RAMESH M</t>
  </si>
  <si>
    <t>IA2502-048</t>
  </si>
  <si>
    <t>after sarlary he will pay</t>
  </si>
  <si>
    <t>YENUPRASATH</t>
  </si>
  <si>
    <t>94715122477 / 94764379621</t>
  </si>
  <si>
    <t>IA2502-049</t>
  </si>
  <si>
    <t>will call and text in wats app no response</t>
  </si>
  <si>
    <t>Next year</t>
  </si>
  <si>
    <t>UDAYAKUMAR M</t>
  </si>
  <si>
    <t>IA2502-050</t>
  </si>
  <si>
    <t>I can't  able  to join  here laptop  and money  problem</t>
  </si>
  <si>
    <t>MOHAN J</t>
  </si>
  <si>
    <t>IA2502-051</t>
  </si>
  <si>
    <t>DOJ : NOT CONFORMED</t>
  </si>
  <si>
    <t>MOHAMMED EBRAHIM M</t>
  </si>
  <si>
    <t>IA2502-052</t>
  </si>
  <si>
    <t>RATHINAVELUNAGENDRAN</t>
  </si>
  <si>
    <t>IA2502-053</t>
  </si>
  <si>
    <t>MAR</t>
  </si>
  <si>
    <t>NANDALAL KT</t>
  </si>
  <si>
    <t>IA2503-054</t>
  </si>
  <si>
    <t>Evening joining</t>
  </si>
  <si>
    <t>f</t>
  </si>
  <si>
    <t xml:space="preserve">SANJAY RANGARAJ </t>
  </si>
  <si>
    <t>IA2503-055</t>
  </si>
  <si>
    <t>SULOCHANNA</t>
  </si>
  <si>
    <t>PALANI SAMY SELVAKUMAR</t>
  </si>
  <si>
    <t>IA2503-056</t>
  </si>
  <si>
    <t>ARSHAD MOHAMMAD</t>
  </si>
  <si>
    <t>IA2503-057</t>
  </si>
  <si>
    <t xml:space="preserve">KILSI DIVINE GBARABA </t>
  </si>
  <si>
    <t>IA2503-058</t>
  </si>
  <si>
    <t>He will pay on july</t>
  </si>
  <si>
    <t xml:space="preserve">Before start DCS </t>
  </si>
  <si>
    <t>Before DCS he will pay</t>
  </si>
  <si>
    <t>He is leave for one week</t>
  </si>
  <si>
    <t>DINESH</t>
  </si>
  <si>
    <t>IA2503-059</t>
  </si>
  <si>
    <t>Abscond</t>
  </si>
  <si>
    <t>Job relieved</t>
  </si>
  <si>
    <t>MATHYDASS</t>
  </si>
  <si>
    <t>IA2503-060</t>
  </si>
  <si>
    <t>RAMESH SOMASUNDRAM</t>
  </si>
  <si>
    <t>IA2503-061</t>
  </si>
  <si>
    <t>ARAVIND</t>
  </si>
  <si>
    <t>IA2503-062</t>
  </si>
  <si>
    <t>MUTHUKUMAR</t>
  </si>
  <si>
    <t>IA2503-064</t>
  </si>
  <si>
    <t>RAMAKRISHNAN</t>
  </si>
  <si>
    <t>IA2503-063</t>
  </si>
  <si>
    <t>Quality issue</t>
  </si>
  <si>
    <t>classes not satisfied telling</t>
  </si>
  <si>
    <t>KAINAN FERNANDO CHRISTOPHER</t>
  </si>
  <si>
    <t>IA2503-065</t>
  </si>
  <si>
    <t>VAISAKH SUGUMARA PILLLAI</t>
  </si>
  <si>
    <t>IA2503-066</t>
  </si>
  <si>
    <t>GOKULAVARMAN R</t>
  </si>
  <si>
    <t>IA2503-067</t>
  </si>
  <si>
    <t>UDHAYAKUMAR B</t>
  </si>
  <si>
    <t>IA2503-068</t>
  </si>
  <si>
    <t>ABHIMANYU PRAKASH</t>
  </si>
  <si>
    <t>IA2503-069</t>
  </si>
  <si>
    <t>SONI MATHEW</t>
  </si>
  <si>
    <t>IA2503-070</t>
  </si>
  <si>
    <t>Msg sent in wtsp</t>
  </si>
  <si>
    <t>MULENGAMWAMBA</t>
  </si>
  <si>
    <t>IA2503-071</t>
  </si>
  <si>
    <t>Msg sent in wtsp - waiting for reply</t>
  </si>
  <si>
    <t>BALAJI S</t>
  </si>
  <si>
    <t>IA2503-072</t>
  </si>
  <si>
    <t>MITSUBISHI PLC</t>
  </si>
  <si>
    <t>OMENOGOR CHRISTIAN IFY</t>
  </si>
  <si>
    <t>IA2503-073</t>
  </si>
  <si>
    <t>ANIKET A DALAVAI</t>
  </si>
  <si>
    <t>IA2503-074</t>
  </si>
  <si>
    <t>RNR - msg sent in wtsp</t>
  </si>
  <si>
    <t>YADLAVEERA VENKATSIVA GOPALAKRISHNA</t>
  </si>
  <si>
    <t>IA2503-075</t>
  </si>
  <si>
    <t>MAADI REDDY GANGANUTHAN PRASAD</t>
  </si>
  <si>
    <t>IA2503-076</t>
  </si>
  <si>
    <t>SURESH B</t>
  </si>
  <si>
    <t>IA2503-077</t>
  </si>
  <si>
    <t>IA2503-078</t>
  </si>
  <si>
    <t>june  month he start the course</t>
  </si>
  <si>
    <t>YOKESWARAN T</t>
  </si>
  <si>
    <t>IA2503-079</t>
  </si>
  <si>
    <t>1,50,000.00</t>
  </si>
  <si>
    <t>1,48,000.00</t>
  </si>
  <si>
    <t>Ni - job joined</t>
  </si>
  <si>
    <t>ALLEN AI NOYNAY</t>
  </si>
  <si>
    <t>IA2503-080</t>
  </si>
  <si>
    <t xml:space="preserve">VENKATESH PRABHU </t>
  </si>
  <si>
    <t>IA2503-081</t>
  </si>
  <si>
    <t>RAGUVARAN T</t>
  </si>
  <si>
    <t>IA2503-082</t>
  </si>
  <si>
    <t>KESHAV KUNDAN</t>
  </si>
  <si>
    <t>IA2503-083</t>
  </si>
  <si>
    <t>EMERSON VIRTUALIZATION</t>
  </si>
  <si>
    <t>APR</t>
  </si>
  <si>
    <t>SHAAZ KALID ABDULKAREEM</t>
  </si>
  <si>
    <t>IA2504-084</t>
  </si>
  <si>
    <t>EMERSON DELTAV+SIS</t>
  </si>
  <si>
    <t>SARAVANA KUMAR KRISHNA KUMAR</t>
  </si>
  <si>
    <t>IA2504-085</t>
  </si>
  <si>
    <t>REBLE.GLENN</t>
  </si>
  <si>
    <t>IA2504-086</t>
  </si>
  <si>
    <t>VENKATESWARLU K</t>
  </si>
  <si>
    <t>IA2504-087</t>
  </si>
  <si>
    <t>Will call evening</t>
  </si>
  <si>
    <t>Next week plan for joining</t>
  </si>
  <si>
    <t>ASHOK KUMAR SAMAL</t>
  </si>
  <si>
    <t>IA2504-088</t>
  </si>
  <si>
    <t>KANNIMUTHU ELUMALAI</t>
  </si>
  <si>
    <t>IA2504-089</t>
  </si>
  <si>
    <t>KATHI PRATHEEP</t>
  </si>
  <si>
    <t>IA2504-090</t>
  </si>
  <si>
    <t>Salary is coming on 5th i'll pay &amp; join on 7th</t>
  </si>
  <si>
    <t>Project work is going till 18th after 19th remind me</t>
  </si>
  <si>
    <t>RENUKA GUMPA</t>
  </si>
  <si>
    <t>IA2504-091</t>
  </si>
  <si>
    <t>Class not satisfied</t>
  </si>
  <si>
    <t>VETHA VIVIN</t>
  </si>
  <si>
    <t>IA2504-092</t>
  </si>
  <si>
    <t>MOINUDDIN QAZI</t>
  </si>
  <si>
    <t>IA2504-093</t>
  </si>
  <si>
    <t>YAO YAO THIERRY</t>
  </si>
  <si>
    <t>IA2504-094</t>
  </si>
  <si>
    <t>ROCKWELL PLC</t>
  </si>
  <si>
    <t xml:space="preserve">After 1 session </t>
  </si>
  <si>
    <t>B. SASIDHARAN</t>
  </si>
  <si>
    <t>IA2504-095</t>
  </si>
  <si>
    <t>PUNIT KISHOR SINGH</t>
  </si>
  <si>
    <t>IA2504-096</t>
  </si>
  <si>
    <t>N. NARENDIRAN</t>
  </si>
  <si>
    <t>IA2504-097</t>
  </si>
  <si>
    <t>RNR - Msg sent in wtsp</t>
  </si>
  <si>
    <t>Call me at 5pm discuss and tell</t>
  </si>
  <si>
    <t xml:space="preserve">will text in wats app </t>
  </si>
  <si>
    <t>Call me in the evening</t>
  </si>
  <si>
    <t>HASAN FANEERDEEN S</t>
  </si>
  <si>
    <t>IA2504-098</t>
  </si>
  <si>
    <t xml:space="preserve">SAIPEM </t>
  </si>
  <si>
    <t>IA2504-099</t>
  </si>
  <si>
    <t>2,56,000.00</t>
  </si>
  <si>
    <t>DHANASEKARAN</t>
  </si>
  <si>
    <t>IA2504-100</t>
  </si>
  <si>
    <t>Very tight schedule for work because I forgot it.  I will confirm it</t>
  </si>
  <si>
    <t>Planning to join on wednesday</t>
  </si>
  <si>
    <t>DARSHAN KUMAR R</t>
  </si>
  <si>
    <t>IA2504-101</t>
  </si>
  <si>
    <t>He will Pay in the evening</t>
  </si>
  <si>
    <t>MOHAMMAD ASIR RAHAMAN</t>
  </si>
  <si>
    <t>IA2504-102</t>
  </si>
  <si>
    <t>MD SAJID EAQBAL</t>
  </si>
  <si>
    <t>IA2504-103</t>
  </si>
  <si>
    <t>My father's health is not good, money has been spent on that, so I am putting it on hold for now.</t>
  </si>
  <si>
    <t>SANDEEP MONTEIRO</t>
  </si>
  <si>
    <t>IA2504-104</t>
  </si>
  <si>
    <t>SAINUL ABIDEEN</t>
  </si>
  <si>
    <t>IA2505-109</t>
  </si>
  <si>
    <t>S.off - msg sent in wtsp</t>
  </si>
  <si>
    <t xml:space="preserve">3 to 4 class only completed </t>
  </si>
  <si>
    <t>24 April we started , yes we will finish it before 6 months as mentioned. hopefully once i get a week leave i wish to finish training</t>
  </si>
  <si>
    <t>SRINIVAS RAGAVAN</t>
  </si>
  <si>
    <t>IA2504-105</t>
  </si>
  <si>
    <t>M. PRANESH</t>
  </si>
  <si>
    <t>IA2504-106</t>
  </si>
  <si>
    <t>ANANDARAJ</t>
  </si>
  <si>
    <t>IA2504-107</t>
  </si>
  <si>
    <t>Discontinued job joined in Abroad</t>
  </si>
  <si>
    <t>VELAMMAL INSTITUTE OF TECHNOLOGY</t>
  </si>
  <si>
    <t>IA2504-111</t>
  </si>
  <si>
    <t>VALUE ADDED</t>
  </si>
  <si>
    <t>MAY</t>
  </si>
  <si>
    <t>MURALIDHARAN DHANDAPANI</t>
  </si>
  <si>
    <t>IA2505-108</t>
  </si>
  <si>
    <t>discontinued</t>
  </si>
  <si>
    <t>Planning for next month 1st or 2nd week</t>
  </si>
  <si>
    <t>Wait mam I will inform</t>
  </si>
  <si>
    <t>VADDIREDDY MURALIMOHANREDDY</t>
  </si>
  <si>
    <t>IA2505-110</t>
  </si>
  <si>
    <t>evening at 5pm he will apy</t>
  </si>
  <si>
    <t>he will pay on monday</t>
  </si>
  <si>
    <t>wednesday he will pay surely</t>
  </si>
  <si>
    <t>VIGNESH KRISHNAN</t>
  </si>
  <si>
    <t>IA2505-112</t>
  </si>
  <si>
    <t>afternoon he will pay</t>
  </si>
  <si>
    <t>monday he will atten the class and he will paid the money</t>
  </si>
  <si>
    <t>JANANI MURUGESAN</t>
  </si>
  <si>
    <t>IA2505-113</t>
  </si>
  <si>
    <t>Tomorrow she will come and pay</t>
  </si>
  <si>
    <t>RNR- msg sent in wtsp</t>
  </si>
  <si>
    <t>MAHABOOB BASHA</t>
  </si>
  <si>
    <t>IA2505-114</t>
  </si>
  <si>
    <t>LOKESH A</t>
  </si>
  <si>
    <t>IA2505-115</t>
  </si>
  <si>
    <t>Next week i'll pay (when iam coming to class i'll pay)</t>
  </si>
  <si>
    <t>ARSHAD MOHAMMAD JAN</t>
  </si>
  <si>
    <t>IA2505-127</t>
  </si>
  <si>
    <t>S. RAMESH</t>
  </si>
  <si>
    <t>IA2505-116</t>
  </si>
  <si>
    <t>SIDDHARTH</t>
  </si>
  <si>
    <t>IA2505-117</t>
  </si>
  <si>
    <t>SIVA JAWAHAR MUPPALLA</t>
  </si>
  <si>
    <t>IA2505-118</t>
  </si>
  <si>
    <t>K GLADWIN</t>
  </si>
  <si>
    <t>IA2505-119</t>
  </si>
  <si>
    <t>S NARESH</t>
  </si>
  <si>
    <t>IA2505-120</t>
  </si>
  <si>
    <t>SWAROOPA</t>
  </si>
  <si>
    <t>Call back 2 weeks</t>
  </si>
  <si>
    <t xml:space="preserve"> next month only able to join</t>
  </si>
  <si>
    <t>ALAGUMUTHU</t>
  </si>
  <si>
    <t>IA2505-121</t>
  </si>
  <si>
    <t>JUN</t>
  </si>
  <si>
    <t>J S SURESHBABU</t>
  </si>
  <si>
    <t>IA2506-122</t>
  </si>
  <si>
    <t>R. CHENDUR KUMARAN</t>
  </si>
  <si>
    <t>IA2506-123</t>
  </si>
  <si>
    <t>VFD</t>
  </si>
  <si>
    <t>G. ANGELINE EZHILARASI</t>
  </si>
  <si>
    <t>IA2506-124</t>
  </si>
  <si>
    <t>VEERA NARAYANSAMY</t>
  </si>
  <si>
    <t>IA2506-125</t>
  </si>
  <si>
    <t>SUYAMBU RAJAN S</t>
  </si>
  <si>
    <t>IA2506-126</t>
  </si>
  <si>
    <t>MOHAMMAD DANISH ZAHIR</t>
  </si>
  <si>
    <t>IA2506-128</t>
  </si>
  <si>
    <t>MOHAMMAD ZEESHAN</t>
  </si>
  <si>
    <t>IA2506-129</t>
  </si>
  <si>
    <t>MADHAN S</t>
  </si>
  <si>
    <t>IA2506-130</t>
  </si>
  <si>
    <t>SHAFREEN</t>
  </si>
  <si>
    <t>ISHANT KAPIL - SAIPEM</t>
  </si>
  <si>
    <t>IA2506-131</t>
  </si>
  <si>
    <t>BINIL KUMAR K</t>
  </si>
  <si>
    <t>IA2506-132</t>
  </si>
  <si>
    <t xml:space="preserve">COUSTOM </t>
  </si>
  <si>
    <t>GURINDER SINGH</t>
  </si>
  <si>
    <t>IA2506-133</t>
  </si>
  <si>
    <t>DEV U N</t>
  </si>
  <si>
    <t>IA2506-140</t>
  </si>
  <si>
    <t>Call back after 10 days</t>
  </si>
  <si>
    <t>MOHAMMED SHAFI</t>
  </si>
  <si>
    <t>IA2506-134</t>
  </si>
  <si>
    <t>S7 300 PLC</t>
  </si>
  <si>
    <t>SUDHAKAR</t>
  </si>
  <si>
    <t>IA2506-135</t>
  </si>
  <si>
    <t>YASHAS</t>
  </si>
  <si>
    <t>IA2506-136</t>
  </si>
  <si>
    <t>ALI NAWAZ</t>
  </si>
  <si>
    <t>IA2506-137</t>
  </si>
  <si>
    <t>ASFAND FAROOQ</t>
  </si>
  <si>
    <t>IA2506-138</t>
  </si>
  <si>
    <t>AHMAD ABDULLAH RANDAWA</t>
  </si>
  <si>
    <t>IA2506-139</t>
  </si>
  <si>
    <t>MOHAMMAD SAJID ANVER</t>
  </si>
  <si>
    <t>IA2506-148</t>
  </si>
  <si>
    <t>DELTA PLC</t>
  </si>
  <si>
    <t>PERIYANDAVAR</t>
  </si>
  <si>
    <t>IA2506-141</t>
  </si>
  <si>
    <t>ROBIN SIVARAJ S</t>
  </si>
  <si>
    <t>IA2506-142</t>
  </si>
  <si>
    <t>SACHIN SRINIVASAN</t>
  </si>
  <si>
    <t>IA2506-143</t>
  </si>
  <si>
    <t>1,35,000.00</t>
  </si>
  <si>
    <t>1,33,000.00</t>
  </si>
  <si>
    <t>PREMKUMAR S</t>
  </si>
  <si>
    <t>IA2507-154</t>
  </si>
  <si>
    <t xml:space="preserve">RAKESH G </t>
  </si>
  <si>
    <t>IA2506-144</t>
  </si>
  <si>
    <t>HARI PRASATH R</t>
  </si>
  <si>
    <t>IA2506-145</t>
  </si>
  <si>
    <t>JUL</t>
  </si>
  <si>
    <t>MAREEDU MOHAN SHESHU</t>
  </si>
  <si>
    <t>IA2507-146</t>
  </si>
  <si>
    <t>ARAVINTH T</t>
  </si>
  <si>
    <t>IA2507-147</t>
  </si>
  <si>
    <t>M D ARIF ANSARI</t>
  </si>
  <si>
    <t>IA2507-149</t>
  </si>
  <si>
    <t>KOLADIVAKAR</t>
  </si>
  <si>
    <t>IA2507-150</t>
  </si>
  <si>
    <t>SUNSON</t>
  </si>
  <si>
    <t>IA2507-151</t>
  </si>
  <si>
    <t>V THIRUMALAI RAJ</t>
  </si>
  <si>
    <t>IA2507-152</t>
  </si>
  <si>
    <t>MARYAM RANA</t>
  </si>
  <si>
    <t>IA2507-153</t>
  </si>
  <si>
    <t>SRINATH</t>
  </si>
  <si>
    <t>IA2507-155</t>
  </si>
  <si>
    <t xml:space="preserve">GOVINDARAJ GOPALAKRISHNAN </t>
  </si>
  <si>
    <t>IA2507-156</t>
  </si>
  <si>
    <t>ORRIDDY ANDERSON IFEANYICHUKWU</t>
  </si>
  <si>
    <t xml:space="preserve"> ‪+2348039293938</t>
  </si>
  <si>
    <t>IA2507-157</t>
  </si>
  <si>
    <t>ASHOK L K</t>
  </si>
  <si>
    <t>IA2507-158</t>
  </si>
  <si>
    <t>K DHARANI KUMAR</t>
  </si>
  <si>
    <t>IA2507-159</t>
  </si>
  <si>
    <t>SARITA RANI ROUT</t>
  </si>
  <si>
    <t>IA2507-160</t>
  </si>
  <si>
    <t>GIRIDHAR N E</t>
  </si>
  <si>
    <t>IA2507-161</t>
  </si>
  <si>
    <t>RAMPRASAD GOPALAKRISHNAN</t>
  </si>
  <si>
    <t>IA2507-162</t>
  </si>
  <si>
    <t>PRAVEEN</t>
  </si>
  <si>
    <t>IA2507-163</t>
  </si>
  <si>
    <t>GUNASEELAN K</t>
  </si>
  <si>
    <t>IA2507-164</t>
  </si>
  <si>
    <t>FASIL MOHAMMED EBRAHIM</t>
  </si>
  <si>
    <t>9895114789‬</t>
  </si>
  <si>
    <t>IA2507-165</t>
  </si>
  <si>
    <t>NIOT - 3</t>
  </si>
  <si>
    <t>IA2507-166</t>
  </si>
  <si>
    <t>1,06,200.00</t>
  </si>
  <si>
    <t>1,04.400.00</t>
  </si>
  <si>
    <t>VINOTH KUMAR</t>
  </si>
  <si>
    <t>IA2507-167</t>
  </si>
  <si>
    <t>VINITHA R</t>
  </si>
  <si>
    <t>IA2507-168</t>
  </si>
  <si>
    <t xml:space="preserve">RAJAGURU </t>
  </si>
  <si>
    <t>IA2507-169</t>
  </si>
  <si>
    <t>RNR</t>
  </si>
  <si>
    <t>GAURAV</t>
  </si>
  <si>
    <t>IA2507-170</t>
  </si>
  <si>
    <t>TAWFIQ HAMEED V P</t>
  </si>
  <si>
    <t>IA2507-171</t>
  </si>
  <si>
    <t xml:space="preserve">VIGNESH R </t>
  </si>
  <si>
    <t>IA2507-172</t>
  </si>
  <si>
    <t>VENUGOPAL P</t>
  </si>
  <si>
    <t>IA2507-173</t>
  </si>
  <si>
    <t>AUG</t>
  </si>
  <si>
    <t>MOHAMED HARUN RASHID</t>
  </si>
  <si>
    <t>WHATSAPP</t>
  </si>
  <si>
    <t>IA2508-174</t>
  </si>
  <si>
    <t>ADEM ALAMRI</t>
  </si>
  <si>
    <t>IA2508-175</t>
  </si>
  <si>
    <t>MURUKANANTH</t>
  </si>
  <si>
    <t>SARAVANAN PERUMAL</t>
  </si>
  <si>
    <t>IA2508-176</t>
  </si>
  <si>
    <t>MAHESWARAN K</t>
  </si>
  <si>
    <t>IA2508-177</t>
  </si>
  <si>
    <t>VEERNI PRASANNA KUMAR</t>
  </si>
  <si>
    <t>IA2508-178</t>
  </si>
  <si>
    <t>Next week plan to join</t>
  </si>
  <si>
    <t>URVESH PATIL</t>
  </si>
  <si>
    <t>IA2508-179</t>
  </si>
  <si>
    <t>HARI KRISHNAN</t>
  </si>
  <si>
    <t>IA2508-180</t>
  </si>
  <si>
    <t>PARTHIBAN G</t>
  </si>
  <si>
    <t>IA2508-181</t>
  </si>
  <si>
    <t>SAI SHARAN REDDY</t>
  </si>
  <si>
    <t>LANDING1</t>
  </si>
  <si>
    <t>IA2508-182</t>
  </si>
  <si>
    <t>AVINASH</t>
  </si>
  <si>
    <t>DIRECTCALL</t>
  </si>
  <si>
    <t>IA2508-183</t>
  </si>
  <si>
    <t>MANIKANDAN</t>
  </si>
  <si>
    <t>IA2508-184</t>
  </si>
  <si>
    <t>ADHIRAI VEERAMANI</t>
  </si>
  <si>
    <t>IA2508-185</t>
  </si>
  <si>
    <t>KISHOR R</t>
  </si>
  <si>
    <t>IA2508-186</t>
  </si>
  <si>
    <t>IA2508-187</t>
  </si>
  <si>
    <t>S7 1200 PLC</t>
  </si>
  <si>
    <t>RAVI PRAKASH SHARMA</t>
  </si>
  <si>
    <t>IA2508-188</t>
  </si>
  <si>
    <t>MOHAMMED AARIS</t>
  </si>
  <si>
    <t>IA2508-189</t>
  </si>
  <si>
    <t>SAFIQ NOOR MOHAMED</t>
  </si>
  <si>
    <t>IA2508-190</t>
  </si>
  <si>
    <t>PRASATH S</t>
  </si>
  <si>
    <t>IA2508-191</t>
  </si>
  <si>
    <t>SURESH R</t>
  </si>
  <si>
    <t>REFERANCE</t>
  </si>
  <si>
    <t>IA2508-192</t>
  </si>
  <si>
    <t>RAGHAVAN P</t>
  </si>
  <si>
    <t>IA2508-199</t>
  </si>
  <si>
    <t>BOWYA B</t>
  </si>
  <si>
    <t>IA2508-194</t>
  </si>
  <si>
    <t>VIJAYAKUMAR SIVASAMY</t>
  </si>
  <si>
    <t>IA2508-195</t>
  </si>
  <si>
    <t>GANGESHWAR GOVINDARAJ</t>
  </si>
  <si>
    <t>WEBSITE</t>
  </si>
  <si>
    <t>IA2508-196</t>
  </si>
  <si>
    <t>MOHAMED ABDULLAH SAHIB</t>
  </si>
  <si>
    <t>IA2508-197</t>
  </si>
  <si>
    <t>NAVEEN C</t>
  </si>
  <si>
    <t>IA2508-198</t>
  </si>
  <si>
    <t>R PRABHU PRITHIVIRAJ</t>
  </si>
  <si>
    <t>SEP</t>
  </si>
  <si>
    <t>MOHAMED IBRAHIM ALI Z</t>
  </si>
  <si>
    <t>IA2509-200</t>
  </si>
  <si>
    <t>GOKULAKRISHNAN M</t>
  </si>
  <si>
    <t>JUSTDIAL</t>
  </si>
  <si>
    <t>IA2509-201</t>
  </si>
  <si>
    <t>SANTHOSH T</t>
  </si>
  <si>
    <t>IA2509-202</t>
  </si>
  <si>
    <t>MOHAMMED SAFI</t>
  </si>
  <si>
    <t>IA2509-203</t>
  </si>
  <si>
    <t>IA2509-204</t>
  </si>
  <si>
    <t>GANESH M</t>
  </si>
  <si>
    <t>IA2509-205</t>
  </si>
  <si>
    <t>SUNILKUMAR SHEKHAVA</t>
  </si>
  <si>
    <t>FACEBOOK</t>
  </si>
  <si>
    <t>IA2509-206</t>
  </si>
  <si>
    <t>ALI HASAN HUSSEIN ALZOUBI</t>
  </si>
  <si>
    <t>IA2509-207</t>
  </si>
  <si>
    <t>JANAKIRAMAN B</t>
  </si>
  <si>
    <t>IA2509-208</t>
  </si>
  <si>
    <t>GANESH PETCHI R</t>
  </si>
  <si>
    <t>IA2509-209</t>
  </si>
  <si>
    <t>KUSHAAL KRISHNEEL KUMAR</t>
  </si>
  <si>
    <t>IA2509-210</t>
  </si>
  <si>
    <t>AKSHAY KUMAR</t>
  </si>
  <si>
    <t>IA2509-211</t>
  </si>
  <si>
    <t>DAMENDRA RAO</t>
  </si>
  <si>
    <t>IA2509-212</t>
  </si>
  <si>
    <t>MOHAMMED MUSHARRAF TAUQEER</t>
  </si>
  <si>
    <t>IA2509-213</t>
  </si>
  <si>
    <t>SATHISH KUMAR DK</t>
  </si>
  <si>
    <t>IA2509-214</t>
  </si>
  <si>
    <t>SANTHOSH MANIVANNAN</t>
  </si>
  <si>
    <t>IA2509-215</t>
  </si>
  <si>
    <t>SUNDARA MOORTHY</t>
  </si>
  <si>
    <t>IA2509-216</t>
  </si>
  <si>
    <t>SHARUKESH J</t>
  </si>
  <si>
    <t>IA2509-217</t>
  </si>
  <si>
    <t>ALOK RAI</t>
  </si>
  <si>
    <t>IA2509-218</t>
  </si>
  <si>
    <t>DHANALAKSHMI</t>
  </si>
  <si>
    <t>PARTHIPAN</t>
  </si>
  <si>
    <t>IA2509-219</t>
  </si>
  <si>
    <t>KANNAN ARIVAZHAKAN</t>
  </si>
  <si>
    <t>IA2509-220</t>
  </si>
  <si>
    <t>SARAVANAN</t>
  </si>
  <si>
    <t>IA2509-221</t>
  </si>
  <si>
    <t>THIRUMURUGAN AJITH</t>
  </si>
  <si>
    <t>IA2509-222</t>
  </si>
  <si>
    <t>VINOTH KUMAR M</t>
  </si>
  <si>
    <t>IA2509-223</t>
  </si>
  <si>
    <t>HARISH RAJ V</t>
  </si>
  <si>
    <t>IA2509-224</t>
  </si>
  <si>
    <t>NARNE DHANUNJAYA</t>
  </si>
  <si>
    <t>IA2509-225</t>
  </si>
  <si>
    <r>
      <rPr>
        <rFont val="Calibri"/>
        <b/>
        <color theme="1"/>
        <sz val="25.0"/>
      </rPr>
      <t xml:space="preserve">TRAINING - </t>
    </r>
    <r>
      <rPr>
        <rFont val="Calibri"/>
        <b/>
        <color theme="1"/>
        <sz val="20.0"/>
      </rPr>
      <t>REVENUE STATEMENT</t>
    </r>
  </si>
  <si>
    <t>COURSE NAME</t>
  </si>
  <si>
    <t>RECEIVED FEE-1</t>
  </si>
  <si>
    <t>BANK CHAGES-ADJUSTED</t>
  </si>
  <si>
    <t>08.02.2022</t>
  </si>
  <si>
    <t>LOGESH S</t>
  </si>
  <si>
    <t>IA0222-CR27-DAE-27</t>
  </si>
  <si>
    <t>g</t>
  </si>
  <si>
    <t>24.02.2022</t>
  </si>
  <si>
    <t>ARUNPRAKASH</t>
  </si>
  <si>
    <t>IA0222-CR28-CAE-28</t>
  </si>
  <si>
    <t>05.03.2022</t>
  </si>
  <si>
    <t>05.04.02022</t>
  </si>
  <si>
    <t>06.05.2022</t>
  </si>
  <si>
    <t>THANISOUNTHERSINGH M</t>
  </si>
  <si>
    <t>IA0222-CR29-DAE-29</t>
  </si>
  <si>
    <t>16.03.2022</t>
  </si>
  <si>
    <t>14.03.2022</t>
  </si>
  <si>
    <t>REVATHI S</t>
  </si>
  <si>
    <t>IA0322-CR30-DAE-30</t>
  </si>
  <si>
    <t>AGSAL</t>
  </si>
  <si>
    <t>05.04.2022</t>
  </si>
  <si>
    <t>06.04.2022</t>
  </si>
  <si>
    <t>05.05.2022</t>
  </si>
  <si>
    <t>a</t>
  </si>
  <si>
    <t>mother told tomow</t>
  </si>
  <si>
    <t>23.03.2022</t>
  </si>
  <si>
    <t>ESHWAR P</t>
  </si>
  <si>
    <t>IA0322-CR31-DAE-31</t>
  </si>
  <si>
    <t>12.04.2022</t>
  </si>
  <si>
    <t>12.05.2022</t>
  </si>
  <si>
    <t>May 2nd Week</t>
  </si>
  <si>
    <t>28.03.2022</t>
  </si>
  <si>
    <t>MADHAN KUMAR A</t>
  </si>
  <si>
    <t>IA0322-CR32-CCSE-32</t>
  </si>
  <si>
    <t>CCSE</t>
  </si>
  <si>
    <t>16.06.2022</t>
  </si>
  <si>
    <t>12.07.2022</t>
  </si>
  <si>
    <t>18.07.2022</t>
  </si>
  <si>
    <t>10000/- Date 17.08.2022</t>
  </si>
  <si>
    <t>NAVEEN PRAKASH M</t>
  </si>
  <si>
    <t>IA0322-CR33-DAE-33</t>
  </si>
  <si>
    <t>29.03.2022</t>
  </si>
  <si>
    <t>VASANTH V</t>
  </si>
  <si>
    <t>IA0322-CR34-C COURSE-34</t>
  </si>
  <si>
    <t>WINCC/SCADA FACTORY TALK</t>
  </si>
  <si>
    <t>MALATHI</t>
  </si>
  <si>
    <t>04.04.2022</t>
  </si>
  <si>
    <t>31.03.2022</t>
  </si>
  <si>
    <t>JAGADEESH</t>
  </si>
  <si>
    <t>IA0322-CR35</t>
  </si>
  <si>
    <t>PLC SIEMENS + HONEYWELL DCS</t>
  </si>
  <si>
    <t>02.04.2022</t>
  </si>
  <si>
    <t>MANIRAJ T</t>
  </si>
  <si>
    <t>IA0422-CR36</t>
  </si>
  <si>
    <t>23.04.2022</t>
  </si>
  <si>
    <t>07.04.2022</t>
  </si>
  <si>
    <t>MOHAN R</t>
  </si>
  <si>
    <t>IA0422-CR37</t>
  </si>
  <si>
    <t>08.04.2022</t>
  </si>
  <si>
    <t>25.04.2022</t>
  </si>
  <si>
    <t>13.05.2022</t>
  </si>
  <si>
    <t>16.04.2022</t>
  </si>
  <si>
    <t>SUVVAN A</t>
  </si>
  <si>
    <t>IA0422-CR38</t>
  </si>
  <si>
    <t>Diploma + Honeywell</t>
  </si>
  <si>
    <t>18.04.2022</t>
  </si>
  <si>
    <t>20.04.2022</t>
  </si>
  <si>
    <t>ADITHEAN.J</t>
  </si>
  <si>
    <t>IA0422-CR39</t>
  </si>
  <si>
    <t>DAE + AB CONTROL</t>
  </si>
  <si>
    <t>11.05.2022</t>
  </si>
  <si>
    <t>09.06.2022</t>
  </si>
  <si>
    <t>27.04.2022</t>
  </si>
  <si>
    <t>KARTHIKEYAN</t>
  </si>
  <si>
    <t>IA0422-CR40</t>
  </si>
  <si>
    <t>SIEMENS DCS</t>
  </si>
  <si>
    <t>5000  Extra Fee Paid</t>
  </si>
  <si>
    <t>09.05.2022</t>
  </si>
  <si>
    <t>PERUMAL V</t>
  </si>
  <si>
    <t>IA0522-CR41</t>
  </si>
  <si>
    <t>9.05.2022</t>
  </si>
  <si>
    <t>30.05.2022</t>
  </si>
  <si>
    <t>14.06.2022</t>
  </si>
  <si>
    <t>JOADYN ANTONY M</t>
  </si>
  <si>
    <t>IA0522-CR42</t>
  </si>
  <si>
    <t>CAE to DAE</t>
  </si>
  <si>
    <t>16.05.2022</t>
  </si>
  <si>
    <t>01.07.2022</t>
  </si>
  <si>
    <t>ATHINARAYANAND</t>
  </si>
  <si>
    <t>IA0522-CR43</t>
  </si>
  <si>
    <t>17.06.2022</t>
  </si>
  <si>
    <t>01.06.2022</t>
  </si>
  <si>
    <t>RAJESH KUMAR D</t>
  </si>
  <si>
    <t>IA0622-CR44</t>
  </si>
  <si>
    <t>18.06.2022</t>
  </si>
  <si>
    <t>30.06.2022</t>
  </si>
  <si>
    <t>DISCONTINUE</t>
  </si>
  <si>
    <t>A</t>
  </si>
  <si>
    <t>04.06.2022</t>
  </si>
  <si>
    <t>GOGKULAN P</t>
  </si>
  <si>
    <t>IA0622-CR45</t>
  </si>
  <si>
    <t>ABB 800XA DCS</t>
  </si>
  <si>
    <t>KIRUBAKARAN B</t>
  </si>
  <si>
    <t>IA0622-CR46</t>
  </si>
  <si>
    <t>KANNANALIAS KARUPPASAMY K</t>
  </si>
  <si>
    <t>IA0622-CR47</t>
  </si>
  <si>
    <t>KANNAN G</t>
  </si>
  <si>
    <t>IA0622-CR48</t>
  </si>
  <si>
    <t>7.06.2022</t>
  </si>
  <si>
    <t>PRIDHVPAL P NAIR</t>
  </si>
  <si>
    <t>IA0622-CR49</t>
  </si>
  <si>
    <t>MASTER DIPLOMA</t>
  </si>
  <si>
    <t>SENTHIL</t>
  </si>
  <si>
    <t>07.06.2022</t>
  </si>
  <si>
    <t>27.07.2022</t>
  </si>
  <si>
    <t>24.10.2022</t>
  </si>
  <si>
    <t>15.06.2022</t>
  </si>
  <si>
    <t>SURYAPRAKASH</t>
  </si>
  <si>
    <t>IA0622-CR50</t>
  </si>
  <si>
    <t>DAE 45000 - 9000 hostel</t>
  </si>
  <si>
    <t>25.07.2022</t>
  </si>
  <si>
    <t>DOJ : JULY 25TH 2022</t>
  </si>
  <si>
    <t>AJAY S</t>
  </si>
  <si>
    <t>IA0622-CR51</t>
  </si>
  <si>
    <t>23.06.2022</t>
  </si>
  <si>
    <t>MANSOOR SARJOON</t>
  </si>
  <si>
    <t>IA0622-CR52</t>
  </si>
  <si>
    <t>EMERSON</t>
  </si>
  <si>
    <t>11.07.2022</t>
  </si>
  <si>
    <t>LAKSHAVAKAM SATHEESH KUMAR</t>
  </si>
  <si>
    <t>IA0722-CR53</t>
  </si>
  <si>
    <t>28.07.2022</t>
  </si>
  <si>
    <t>03.08.2022</t>
  </si>
  <si>
    <t>14.07.2022</t>
  </si>
  <si>
    <t>VELGANESANKALI</t>
  </si>
  <si>
    <t>IA0722-CR54</t>
  </si>
  <si>
    <t>EMERSON DELTAV &amp; SIS</t>
  </si>
  <si>
    <t>24.07.2022</t>
  </si>
  <si>
    <t>CH ALEKASURYAPRAKASH</t>
  </si>
  <si>
    <t>IA0722-CR55</t>
  </si>
  <si>
    <t>SIRASALA AJAY</t>
  </si>
  <si>
    <t>IA0722-CR56</t>
  </si>
  <si>
    <t>KRITHIKA V</t>
  </si>
  <si>
    <t>IA0722-CR57</t>
  </si>
  <si>
    <t>INTERNSHIP TRAINING</t>
  </si>
  <si>
    <t>NIVETHA M</t>
  </si>
  <si>
    <t>IA0722-CR58</t>
  </si>
  <si>
    <t>VILVIN VENCENT</t>
  </si>
  <si>
    <t>IA0722-CR59</t>
  </si>
  <si>
    <t>CSAE + SIEMENS PLC</t>
  </si>
  <si>
    <t>10.08.2022</t>
  </si>
  <si>
    <t>24.08.2022</t>
  </si>
  <si>
    <t>05.08.2022</t>
  </si>
  <si>
    <t>RISHAPANTONYRAJ L</t>
  </si>
  <si>
    <t>IA0822-CR60</t>
  </si>
  <si>
    <t>08.08.2022</t>
  </si>
  <si>
    <t>11.08.2022</t>
  </si>
  <si>
    <t>13.08.2022</t>
  </si>
  <si>
    <t>26.08.2022</t>
  </si>
  <si>
    <t>LOKESH D</t>
  </si>
  <si>
    <t>IA0822-CR61</t>
  </si>
  <si>
    <t>04.08.2023</t>
  </si>
  <si>
    <t>06.10.2023</t>
  </si>
  <si>
    <t>18.07.2025</t>
  </si>
  <si>
    <t>Next Monday visit &amp; Payment</t>
  </si>
  <si>
    <t>02.09.2022</t>
  </si>
  <si>
    <t>KUSHIKBHARADNAI V</t>
  </si>
  <si>
    <t>IA0922-CR62</t>
  </si>
  <si>
    <t>07.09.2022</t>
  </si>
  <si>
    <t>13.09.2022</t>
  </si>
  <si>
    <t>03.09.2022</t>
  </si>
  <si>
    <t>TARIQUL ISLAM</t>
  </si>
  <si>
    <t>IA0922-CR63</t>
  </si>
  <si>
    <t>CSACSE</t>
  </si>
  <si>
    <t>11.09.2022</t>
  </si>
  <si>
    <t>14.09.2022</t>
  </si>
  <si>
    <t>HARSHAVARTHANAN</t>
  </si>
  <si>
    <t>IA0922-CR64</t>
  </si>
  <si>
    <t>15.09.2022</t>
  </si>
  <si>
    <t>10.10.2022</t>
  </si>
  <si>
    <t>10000 CASH 15.09.2022</t>
  </si>
  <si>
    <t>16.09.2022</t>
  </si>
  <si>
    <t>AJAY XAVIER VILLAVA RAYER</t>
  </si>
  <si>
    <t>IA0922-CR65</t>
  </si>
  <si>
    <t>HONEYWELL EPK C 300 DCS</t>
  </si>
  <si>
    <t>21.09.2022</t>
  </si>
  <si>
    <t>DOJ 21.09.2022</t>
  </si>
  <si>
    <t>27.09.2022</t>
  </si>
  <si>
    <t>GURRALA BALARAMA KRISHNA</t>
  </si>
  <si>
    <t>IA0922-CR66</t>
  </si>
  <si>
    <t>CCSSE+DAE+YOKOGOWA DCS</t>
  </si>
  <si>
    <t>13.10.2022</t>
  </si>
  <si>
    <t>08.11.2022</t>
  </si>
  <si>
    <t>OCT</t>
  </si>
  <si>
    <t>01.10.2022</t>
  </si>
  <si>
    <t>AADIL SYED ABDUL AZEEZ</t>
  </si>
  <si>
    <t>IA1022-CR67</t>
  </si>
  <si>
    <t>19.12.2022</t>
  </si>
  <si>
    <t>01.02.2023</t>
  </si>
  <si>
    <t>DUE DATE jan 2023</t>
  </si>
  <si>
    <t>KIT START</t>
  </si>
  <si>
    <t>06.10.2022</t>
  </si>
  <si>
    <t>UNNIMENAN J</t>
  </si>
  <si>
    <t>IA1022-CR68</t>
  </si>
  <si>
    <t>KARTHICK M</t>
  </si>
  <si>
    <t>IA1022-CR69</t>
  </si>
  <si>
    <t>MOHAMMAD JAMEESH</t>
  </si>
  <si>
    <t>IA1022-CR70</t>
  </si>
  <si>
    <t>01.11.2022</t>
  </si>
  <si>
    <t>YACINE BEKKOUCHE</t>
  </si>
  <si>
    <t>IA1022-CR71</t>
  </si>
  <si>
    <t>07.10.2022</t>
  </si>
  <si>
    <t>03.11.2022</t>
  </si>
  <si>
    <t>TOTAL 2500 USD</t>
  </si>
  <si>
    <t>11.10.2022</t>
  </si>
  <si>
    <t>ARUN MAHESH</t>
  </si>
  <si>
    <t>IA1022-CR72</t>
  </si>
  <si>
    <t>AB, MITSUBISHI PLC</t>
  </si>
  <si>
    <t>10.01.2023</t>
  </si>
  <si>
    <t>12.01.2023</t>
  </si>
  <si>
    <t>21.10.2022</t>
  </si>
  <si>
    <t>AKSHAY SREENIVASAN</t>
  </si>
  <si>
    <t>IA1022-CR73</t>
  </si>
  <si>
    <t>22.10.2022</t>
  </si>
  <si>
    <t>15.12.2023</t>
  </si>
  <si>
    <t>Phone ringing no response / Siemens Dcs Pending , 29.01.2025 followup after 10 days</t>
  </si>
  <si>
    <t>25.10.2022</t>
  </si>
  <si>
    <t>BISWAJIT KHAN</t>
  </si>
  <si>
    <t>IA1022-CR74</t>
  </si>
  <si>
    <t>Coustom Course PLC</t>
  </si>
  <si>
    <t>26.10.2022</t>
  </si>
  <si>
    <t>abscond</t>
  </si>
  <si>
    <t>Cut the call</t>
  </si>
  <si>
    <t>31.10.2022</t>
  </si>
  <si>
    <t>MAMANDURKUBERAN RATHAN KUMAR</t>
  </si>
  <si>
    <t>IA1022-CR75</t>
  </si>
  <si>
    <t>ABB 800XA DCS+EMERSON +S88BATCH</t>
  </si>
  <si>
    <t>14.12.2022</t>
  </si>
  <si>
    <t>PREM ANANTH</t>
  </si>
  <si>
    <t>IA1022-CR76</t>
  </si>
  <si>
    <t>ADICA</t>
  </si>
  <si>
    <t>He is joined DAE course Jan 2025 (Sulochana)</t>
  </si>
  <si>
    <t>NOV</t>
  </si>
  <si>
    <t>04.11.2022</t>
  </si>
  <si>
    <t>KRITJAY RAJPUT</t>
  </si>
  <si>
    <t>IA1122-CR77</t>
  </si>
  <si>
    <t>CUSTUM COURSE 4 KIT</t>
  </si>
  <si>
    <t>GAYATHRI</t>
  </si>
  <si>
    <t>05.11.2022</t>
  </si>
  <si>
    <t>23.11.2022</t>
  </si>
  <si>
    <t>VIGNESH KUMAR S</t>
  </si>
  <si>
    <t>IA1122-CR78</t>
  </si>
  <si>
    <t>26.11.2022</t>
  </si>
  <si>
    <t>29.12.2022</t>
  </si>
  <si>
    <t>DUE DATE 29.01.2023</t>
  </si>
  <si>
    <t>BEFORE 5TH FEB 2023</t>
  </si>
  <si>
    <t>ARASDA SRAVYA</t>
  </si>
  <si>
    <t>IA1122-CR79</t>
  </si>
  <si>
    <t>DEC</t>
  </si>
  <si>
    <t>03.12.2022</t>
  </si>
  <si>
    <t>BOYA MALLIKARJUNA</t>
  </si>
  <si>
    <t>IA1222-CR80</t>
  </si>
  <si>
    <t>17.12.2022</t>
  </si>
  <si>
    <t>24.12.2022</t>
  </si>
  <si>
    <t>He is asking telugu lanuage</t>
  </si>
  <si>
    <t>DASARI KIRAN</t>
  </si>
  <si>
    <t>IA1222-CR81</t>
  </si>
  <si>
    <t>10.12.2022</t>
  </si>
  <si>
    <t>VENKATESAN K</t>
  </si>
  <si>
    <t>IA1222-CR82</t>
  </si>
  <si>
    <t>22.04.2023</t>
  </si>
  <si>
    <t>DOJ : April 17 2023</t>
  </si>
  <si>
    <t>12.12.2022</t>
  </si>
  <si>
    <t>SAI KRISHNA M</t>
  </si>
  <si>
    <t>IA1222-CR83</t>
  </si>
  <si>
    <t>DAE + HONEYWELL</t>
  </si>
  <si>
    <t>15.12.2022</t>
  </si>
  <si>
    <t>KDAVELAWRENCE</t>
  </si>
  <si>
    <t>IA1222-CR84</t>
  </si>
  <si>
    <t>16.12.2022</t>
  </si>
  <si>
    <t>20.12.2022</t>
  </si>
  <si>
    <t>PERSON VERY SLOW</t>
  </si>
  <si>
    <t>20-01-2023</t>
  </si>
  <si>
    <t>DEENADHAYAN V</t>
  </si>
  <si>
    <t>IA1222-CR85</t>
  </si>
  <si>
    <t>23.12.2022</t>
  </si>
  <si>
    <t>DAVIDRAJA K</t>
  </si>
  <si>
    <t>IA1222-CR86</t>
  </si>
  <si>
    <t>YOKOGOWA DCS</t>
  </si>
  <si>
    <t>16-01-2023</t>
  </si>
  <si>
    <t>ASGHAR ALI MD</t>
  </si>
  <si>
    <t>IA1222-CR87</t>
  </si>
  <si>
    <t>HONEYWELL DCS</t>
  </si>
  <si>
    <t>04.02.2023</t>
  </si>
  <si>
    <t>ANDRETHIMO P</t>
  </si>
  <si>
    <t>IA1222-CR88</t>
  </si>
  <si>
    <t>13.02.2023</t>
  </si>
  <si>
    <t>30.12.2022</t>
  </si>
  <si>
    <t>ARAVINDHAN M</t>
  </si>
  <si>
    <t>IA1222-CR89</t>
  </si>
  <si>
    <t>31.12.2022</t>
  </si>
  <si>
    <t>03.01.2023</t>
  </si>
  <si>
    <t>05.01.2023</t>
  </si>
  <si>
    <t>JAN 1ST WEEK</t>
  </si>
  <si>
    <t>02.01.2022</t>
  </si>
  <si>
    <t>YUVARAJ S</t>
  </si>
  <si>
    <t>IA0123-CR90</t>
  </si>
  <si>
    <t>04.01.2022</t>
  </si>
  <si>
    <t>09.02.2023</t>
  </si>
  <si>
    <t>28.02.2023</t>
  </si>
  <si>
    <t>03.01.2022</t>
  </si>
  <si>
    <t>SARAVANAN B</t>
  </si>
  <si>
    <t>IA0123-CR91</t>
  </si>
  <si>
    <t>AB CONTROL LOGIX</t>
  </si>
  <si>
    <t>04.01.2023</t>
  </si>
  <si>
    <t>06.01.2022</t>
  </si>
  <si>
    <t>TIMOTHI SAMUEL E</t>
  </si>
  <si>
    <t>IA0123-CR92</t>
  </si>
  <si>
    <t>07.01.2023</t>
  </si>
  <si>
    <t>20.01.2023</t>
  </si>
  <si>
    <t>09.01.2023</t>
  </si>
  <si>
    <t>BHARATHIDASAN</t>
  </si>
  <si>
    <t>IA0123-CR93</t>
  </si>
  <si>
    <t>MISTUBISHI PLC</t>
  </si>
  <si>
    <t>19.01.2023</t>
  </si>
  <si>
    <t>TEJAS A</t>
  </si>
  <si>
    <t>IA0123-CR94</t>
  </si>
  <si>
    <t>10.02.2023</t>
  </si>
  <si>
    <t>DOJ : FEB 10 2023</t>
  </si>
  <si>
    <t>21.01.2023</t>
  </si>
  <si>
    <t>PALANIRAJ BHARATH KUMAR</t>
  </si>
  <si>
    <t>IA0123-CR95</t>
  </si>
  <si>
    <t>19.02.2023</t>
  </si>
  <si>
    <t>RAGHAVENDRA YK</t>
  </si>
  <si>
    <t>IA0123-CR96</t>
  </si>
  <si>
    <t>24.01.2023</t>
  </si>
  <si>
    <t>PRABAVATHY</t>
  </si>
  <si>
    <t>IA0123-CR97</t>
  </si>
  <si>
    <t>23.01.2023</t>
  </si>
  <si>
    <t>04.03.2023</t>
  </si>
  <si>
    <t>DOJ : FEB 01 2023</t>
  </si>
  <si>
    <t>MOHAMEED NAVEED</t>
  </si>
  <si>
    <t>IA0123-CR98</t>
  </si>
  <si>
    <t>No response</t>
  </si>
  <si>
    <t>22.01.2023</t>
  </si>
  <si>
    <t xml:space="preserve">RAMESH JEYAPRAKASH </t>
  </si>
  <si>
    <t>30.01.2023</t>
  </si>
  <si>
    <t>SELVASUGANTHI</t>
  </si>
  <si>
    <t>IA0123-CR99</t>
  </si>
  <si>
    <t>20.02.2023</t>
  </si>
  <si>
    <t>DOJ FEB 1ST WEEK</t>
  </si>
  <si>
    <t>GOKUL M</t>
  </si>
  <si>
    <t>IA0223-CR100</t>
  </si>
  <si>
    <t>02.02.2023</t>
  </si>
  <si>
    <t>13.03.2023</t>
  </si>
  <si>
    <t>ABBAS I HAIDARI</t>
  </si>
  <si>
    <t>IA0223-CR101</t>
  </si>
  <si>
    <t>22.03.2023</t>
  </si>
  <si>
    <t>DINESH KUMAR GAJENDRAN</t>
  </si>
  <si>
    <t>IA0223-CR102</t>
  </si>
  <si>
    <t>DOJ : 20.03.2023</t>
  </si>
  <si>
    <t>SURESH KUMAR</t>
  </si>
  <si>
    <t>IA0223-CR103</t>
  </si>
  <si>
    <t>SEETHARAMAN</t>
  </si>
  <si>
    <t>IA0223-CR104</t>
  </si>
  <si>
    <t>11.03.2023</t>
  </si>
  <si>
    <t>28.03.2023</t>
  </si>
  <si>
    <t>BHARATHI MOHAN</t>
  </si>
  <si>
    <t>IA0223-CR105</t>
  </si>
  <si>
    <t>CSAE+CRAE</t>
  </si>
  <si>
    <t>14.02.2023</t>
  </si>
  <si>
    <t>DOJ : 07.02.2023</t>
  </si>
  <si>
    <t>ABDULAZIZ AWADH ALRAYES</t>
  </si>
  <si>
    <t>IA0223-CR106</t>
  </si>
  <si>
    <t>kAMALAPRIYA</t>
  </si>
  <si>
    <t>24.03.2023</t>
  </si>
  <si>
    <t>DOJ : APRIL 2500$ paid</t>
  </si>
  <si>
    <t>MUTAZ KHIDIR ABDELMOULA</t>
  </si>
  <si>
    <t>IA0223-CR107</t>
  </si>
  <si>
    <t>EMERSON + SIS</t>
  </si>
  <si>
    <t>17.02.2023</t>
  </si>
  <si>
    <t>700-400= 300</t>
  </si>
  <si>
    <t>SYED SULAIMAN</t>
  </si>
  <si>
    <t>IA0223-CR108</t>
  </si>
  <si>
    <t>Next Pay Feb 22 2023</t>
  </si>
  <si>
    <t>PRASAD K</t>
  </si>
  <si>
    <t>IA0223-CR109</t>
  </si>
  <si>
    <t>EMERSON DCS+ DELTA PLC</t>
  </si>
  <si>
    <t>He is hospitalized (Discontinue)</t>
  </si>
  <si>
    <t>MURUKESAN KALIYAMOORTHI</t>
  </si>
  <si>
    <t>IA0223-CR110</t>
  </si>
  <si>
    <t>CSAI</t>
  </si>
  <si>
    <t>08.03.2023</t>
  </si>
  <si>
    <t>DOJ : 06.03.2023</t>
  </si>
  <si>
    <t>15.02.2023</t>
  </si>
  <si>
    <t>ARUN K</t>
  </si>
  <si>
    <t>IA0223-CR111</t>
  </si>
  <si>
    <t>ABB DCS+ABB PLC</t>
  </si>
  <si>
    <t>16.02.2023</t>
  </si>
  <si>
    <t>JASWANTHISRI M</t>
  </si>
  <si>
    <t>IA0223-CR112</t>
  </si>
  <si>
    <t>MEGAVANNAN N</t>
  </si>
  <si>
    <t>IA0223-CR113</t>
  </si>
  <si>
    <t>22.02.2023</t>
  </si>
  <si>
    <t>06.04.2023</t>
  </si>
  <si>
    <t>05.02.2025 (Action taken senthil sunday only call schedule)</t>
  </si>
  <si>
    <t>MURUGANANDAM S</t>
  </si>
  <si>
    <t>IA0223-CR114</t>
  </si>
  <si>
    <t>12.04.2023</t>
  </si>
  <si>
    <t>Next Pay May 10 2023</t>
  </si>
  <si>
    <t>EDWIN ADOLF IGOBEKO</t>
  </si>
  <si>
    <t>IA0223-CR115</t>
  </si>
  <si>
    <t>2500$-300$</t>
  </si>
  <si>
    <t>JAGADEESAN S</t>
  </si>
  <si>
    <t>IA0223-CR116</t>
  </si>
  <si>
    <t>MANUEL MORALES ARJONA</t>
  </si>
  <si>
    <t>IA0223-CR117</t>
  </si>
  <si>
    <t>DAE, EMERSON DELTA V DCS &amp; HONEYWELL EXPERION C300 DCS.</t>
  </si>
  <si>
    <t>3000$-500$ Doj : 10 July 2023</t>
  </si>
  <si>
    <t>wrong phone number</t>
  </si>
  <si>
    <t>21.02.2023</t>
  </si>
  <si>
    <t>BALAJI</t>
  </si>
  <si>
    <t>IA0223-CR118</t>
  </si>
  <si>
    <t>SHAMSEER SAIDALAVI</t>
  </si>
  <si>
    <t>IA0223-CR119</t>
  </si>
  <si>
    <t>23.02.2023</t>
  </si>
  <si>
    <t>THOMAS JOSEPH</t>
  </si>
  <si>
    <t>IA0223-CR120</t>
  </si>
  <si>
    <t>08.05.2023</t>
  </si>
  <si>
    <t>09.06.2023</t>
  </si>
  <si>
    <t>24.02.2023</t>
  </si>
  <si>
    <t>VIGNESH</t>
  </si>
  <si>
    <t>IA0223-CR121</t>
  </si>
  <si>
    <t>AB CONTROL LOGIX + S71200+DELTA PLC</t>
  </si>
  <si>
    <t>ARUN PA</t>
  </si>
  <si>
    <t>IA0223-CR122</t>
  </si>
  <si>
    <t>23.08.2023</t>
  </si>
  <si>
    <t>VIJIGAJENDRAN</t>
  </si>
  <si>
    <t>IA0223-CR123</t>
  </si>
  <si>
    <t>02.03.2023</t>
  </si>
  <si>
    <t>DINESH KUMAR PALANIVELU</t>
  </si>
  <si>
    <t>IA0323-CR124</t>
  </si>
  <si>
    <t>SIEMENS PCS7 DCS</t>
  </si>
  <si>
    <t>03.03.2023</t>
  </si>
  <si>
    <t>06.03.2023</t>
  </si>
  <si>
    <t>ARUNRAJ PERIYATHAMBI</t>
  </si>
  <si>
    <t>IA0323-CR125</t>
  </si>
  <si>
    <t>03.04.2023</t>
  </si>
  <si>
    <t>SHARMI A</t>
  </si>
  <si>
    <t>IA0323-CR126</t>
  </si>
  <si>
    <t>04.04.2023</t>
  </si>
  <si>
    <t>09.05.2023</t>
  </si>
  <si>
    <t>DANIEL SAMRAJ E</t>
  </si>
  <si>
    <t>6383540880/9884655531/9940580995</t>
  </si>
  <si>
    <t>IA0323-CR127</t>
  </si>
  <si>
    <t>Msg sent to wtsp</t>
  </si>
  <si>
    <t>R        RNR- msg sen in wtsp</t>
  </si>
  <si>
    <t>05.02.2025  (He is college final year project busy speak with senthil also (job placement also)</t>
  </si>
  <si>
    <t>18.03.2023</t>
  </si>
  <si>
    <t>DENNIS JOHNSON J</t>
  </si>
  <si>
    <t>IA0323-CR128</t>
  </si>
  <si>
    <t>03.05.2023</t>
  </si>
  <si>
    <t>CHANDRAN S</t>
  </si>
  <si>
    <t>IA0323-CR129</t>
  </si>
  <si>
    <t>EMERSON DELTAV DCS</t>
  </si>
  <si>
    <t>31.03.2023</t>
  </si>
  <si>
    <t>29.03.2023</t>
  </si>
  <si>
    <t>IMRANKHAN</t>
  </si>
  <si>
    <t>IA0323-CR130</t>
  </si>
  <si>
    <t>Busy with work</t>
  </si>
  <si>
    <t>ELANCHELIYAN</t>
  </si>
  <si>
    <t>IA0323-CR131</t>
  </si>
  <si>
    <t>30.03.2023</t>
  </si>
  <si>
    <t>ARI RAMAMOORTHY T</t>
  </si>
  <si>
    <t>IA0323-CR132</t>
  </si>
  <si>
    <t>CUSTOM COURSE</t>
  </si>
  <si>
    <t>GOVARDAN R</t>
  </si>
  <si>
    <t>IA0323-CR133</t>
  </si>
  <si>
    <t>SENTHILKUMAR S</t>
  </si>
  <si>
    <t>IA0423-CR134</t>
  </si>
  <si>
    <t>01.04.2023</t>
  </si>
  <si>
    <t>24.04.2023</t>
  </si>
  <si>
    <t>KARTHIKEYAN L</t>
  </si>
  <si>
    <t>IA0423-CR135</t>
  </si>
  <si>
    <t>01.06.2023</t>
  </si>
  <si>
    <t>04.07.2023</t>
  </si>
  <si>
    <t>Next pay July 5 2023</t>
  </si>
  <si>
    <t>26.04.2023</t>
  </si>
  <si>
    <t>BALAMURUGAN D</t>
  </si>
  <si>
    <t>IA0423-CR136</t>
  </si>
  <si>
    <t>06.05.2023</t>
  </si>
  <si>
    <t>DOJ : JUNE 1ST WEEK</t>
  </si>
  <si>
    <t>27.04.2023</t>
  </si>
  <si>
    <t>SARAVANAN K</t>
  </si>
  <si>
    <t>IA0423-CR137</t>
  </si>
  <si>
    <t>02.05.2023</t>
  </si>
  <si>
    <t>ALYAZAR ARAFATH</t>
  </si>
  <si>
    <t>IA0523-CR138</t>
  </si>
  <si>
    <t>29.05.2023</t>
  </si>
  <si>
    <t>23.06.2023</t>
  </si>
  <si>
    <t>DOJ : 29TH MAY</t>
  </si>
  <si>
    <t>MOHAMMED RIYASDEEN</t>
  </si>
  <si>
    <t>IA0523-CR139</t>
  </si>
  <si>
    <t>SUNDHARA MOORTHI S</t>
  </si>
  <si>
    <t>IA0523-CR140</t>
  </si>
  <si>
    <t>SWAMINATHAN</t>
  </si>
  <si>
    <t>IA0523-CR141</t>
  </si>
  <si>
    <t>AJITH SIR</t>
  </si>
  <si>
    <t>RAJA MOHAMMED S</t>
  </si>
  <si>
    <t>IA0523-CR142</t>
  </si>
  <si>
    <t>DOJ : 15TH MAY</t>
  </si>
  <si>
    <t>10.05.2023</t>
  </si>
  <si>
    <t>BENON R</t>
  </si>
  <si>
    <t>IA0523-CR143</t>
  </si>
  <si>
    <t>ABB 800 XA DCS</t>
  </si>
  <si>
    <t>15.05.2023</t>
  </si>
  <si>
    <t>18.05.2023</t>
  </si>
  <si>
    <t>TONYCLINTON A</t>
  </si>
  <si>
    <t>IA0523-CR144</t>
  </si>
  <si>
    <t>refund case (my sugession i think this case put the absond list)</t>
  </si>
  <si>
    <t>SANDURAI MURUGAN</t>
  </si>
  <si>
    <t>IA0523-CR145</t>
  </si>
  <si>
    <t>DOJ : 21ST MAY</t>
  </si>
  <si>
    <t>21.05.2023</t>
  </si>
  <si>
    <t>ASHOKKUMAR T</t>
  </si>
  <si>
    <t>IA0523-CR146</t>
  </si>
  <si>
    <t>05.06.2023</t>
  </si>
  <si>
    <t>23.05.2023</t>
  </si>
  <si>
    <t>PALASH JYOTI DUTTA</t>
  </si>
  <si>
    <t>IA0523-CR147</t>
  </si>
  <si>
    <t>SAKTHIGANESH</t>
  </si>
  <si>
    <t>IA0523-CR148</t>
  </si>
  <si>
    <t xml:space="preserve">accident </t>
  </si>
  <si>
    <t>26.05.2023</t>
  </si>
  <si>
    <t>MOHAMED YAHYA A</t>
  </si>
  <si>
    <t>IA0523-CR149</t>
  </si>
  <si>
    <t>03.07.2023</t>
  </si>
  <si>
    <t>25.09.2023</t>
  </si>
  <si>
    <t>27.05.2023</t>
  </si>
  <si>
    <t>HUMERAFATHIMA J</t>
  </si>
  <si>
    <t>IA0523-CR150</t>
  </si>
  <si>
    <t>INTERNSHIP</t>
  </si>
  <si>
    <t>VIGNESH K</t>
  </si>
  <si>
    <t>IA0523-CR151</t>
  </si>
  <si>
    <t>11.09.2023</t>
  </si>
  <si>
    <t>30.05.2023</t>
  </si>
  <si>
    <t>CHAKALI SIVA LINGAMAIAH</t>
  </si>
  <si>
    <t>IA0523-CR152</t>
  </si>
  <si>
    <t>18.07.2023</t>
  </si>
  <si>
    <t>DOJ 3 July 2023</t>
  </si>
  <si>
    <t>31.05.2023</t>
  </si>
  <si>
    <t>MOHAMED ARIF H</t>
  </si>
  <si>
    <t>IA0523-CR153</t>
  </si>
  <si>
    <t>ADE</t>
  </si>
  <si>
    <t>08.06.2023</t>
  </si>
  <si>
    <t>Next Pay 5 July 2023</t>
  </si>
  <si>
    <t>GIRIDHARAN S</t>
  </si>
  <si>
    <t>IA0523-CR154</t>
  </si>
  <si>
    <t>06.06.2023</t>
  </si>
  <si>
    <t>KARTHICK RAJA R</t>
  </si>
  <si>
    <t>IA0623-CR155</t>
  </si>
  <si>
    <t>CSAE</t>
  </si>
  <si>
    <t>07.06.2023</t>
  </si>
  <si>
    <t>BALAJI R</t>
  </si>
  <si>
    <t>IA0623-CR156</t>
  </si>
  <si>
    <t>HAMZA ZIAUDEEN</t>
  </si>
  <si>
    <t>IA0623-CR157</t>
  </si>
  <si>
    <t>SURYA NARAYANAN</t>
  </si>
  <si>
    <t>IA0623-CR158</t>
  </si>
  <si>
    <t>CAE + PLC</t>
  </si>
  <si>
    <t>10.06.2023</t>
  </si>
  <si>
    <t>15.06.2023</t>
  </si>
  <si>
    <t>FARISFAHAD A</t>
  </si>
  <si>
    <t>IA0623-CR159</t>
  </si>
  <si>
    <t>DINESH KUMAR</t>
  </si>
  <si>
    <t>IA0623-CR160</t>
  </si>
  <si>
    <t>12.06.2023</t>
  </si>
  <si>
    <t>13.07.2023</t>
  </si>
  <si>
    <t>Next Pay 12 July 2023</t>
  </si>
  <si>
    <t>11.06.2023</t>
  </si>
  <si>
    <t>GOVARDHAN VK</t>
  </si>
  <si>
    <t>IA0623-CR161</t>
  </si>
  <si>
    <t>17.06.2023</t>
  </si>
  <si>
    <t>13.06.2023</t>
  </si>
  <si>
    <t>ABDULARIF M</t>
  </si>
  <si>
    <t>IA0623-CR162</t>
  </si>
  <si>
    <t>16.06.2023</t>
  </si>
  <si>
    <t>MUHAMMED MUHSIN S</t>
  </si>
  <si>
    <t>IA0623-CR163</t>
  </si>
  <si>
    <t>MOHAMMED NOORDHEEN M</t>
  </si>
  <si>
    <t>IA0623-CR164</t>
  </si>
  <si>
    <t>MOHAMMED THAHER KHAN</t>
  </si>
  <si>
    <t>IA0623-CR165</t>
  </si>
  <si>
    <t>19.09.2023</t>
  </si>
  <si>
    <t>certificate issued Gayathri Pay Ajusted (Senthil Sir)</t>
  </si>
  <si>
    <t>DEEPAK S</t>
  </si>
  <si>
    <t>IA0623-CR166</t>
  </si>
  <si>
    <t>22.07.2023</t>
  </si>
  <si>
    <t>20.06.2023</t>
  </si>
  <si>
    <t>SIVAKUMAR</t>
  </si>
  <si>
    <t>IA0623-CR167</t>
  </si>
  <si>
    <t>22.06.2023</t>
  </si>
  <si>
    <t>ARUN P</t>
  </si>
  <si>
    <t>IA0623-CR168</t>
  </si>
  <si>
    <t>17.07.2023</t>
  </si>
  <si>
    <t>8.08.2023</t>
  </si>
  <si>
    <t>MICHAEL M</t>
  </si>
  <si>
    <t>IA0623-CR169</t>
  </si>
  <si>
    <t>Delta,AB,S71200,SERVO,VFD</t>
  </si>
  <si>
    <t>27.06.2023</t>
  </si>
  <si>
    <t>Course Not Conform</t>
  </si>
  <si>
    <t>VIKNESH S</t>
  </si>
  <si>
    <t>IA0623-CR170</t>
  </si>
  <si>
    <t>29.06.2023</t>
  </si>
  <si>
    <t>VIDHYASARAN</t>
  </si>
  <si>
    <t>IA0623-CR171</t>
  </si>
  <si>
    <t>Discontinued - job joined</t>
  </si>
  <si>
    <t>BHUVANESWARAN</t>
  </si>
  <si>
    <t>IA0623-CR172</t>
  </si>
  <si>
    <t>IA0623-CR173</t>
  </si>
  <si>
    <t>11.07.2023</t>
  </si>
  <si>
    <t>BINIL KUMAR NK</t>
  </si>
  <si>
    <t>IA0723-CR174</t>
  </si>
  <si>
    <t>10.07.2023</t>
  </si>
  <si>
    <t>GAYTHRI SS</t>
  </si>
  <si>
    <t>IA0723-CR175</t>
  </si>
  <si>
    <t>MUSTAFA KAMAL PR</t>
  </si>
  <si>
    <t>IA0723-CR176</t>
  </si>
  <si>
    <t>16.08.2023</t>
  </si>
  <si>
    <t>17.08.2023</t>
  </si>
  <si>
    <t>FAYASUDEEN M</t>
  </si>
  <si>
    <t>IA0723-CR177</t>
  </si>
  <si>
    <t>MARIA GRACELIN IS</t>
  </si>
  <si>
    <t>IA0723-CR178</t>
  </si>
  <si>
    <t>14.07.2023</t>
  </si>
  <si>
    <t>MOHAMED ABRARQ</t>
  </si>
  <si>
    <t>IA0723-CR179</t>
  </si>
  <si>
    <t>15.07.2023</t>
  </si>
  <si>
    <t>YASWANTH CHILLAKURU</t>
  </si>
  <si>
    <t>IA0723-CR180</t>
  </si>
  <si>
    <t>DCSSE</t>
  </si>
  <si>
    <t>19.07.2023</t>
  </si>
  <si>
    <t>SUBHASHREE R</t>
  </si>
  <si>
    <t>IA0723-CR181</t>
  </si>
  <si>
    <t>05.01.2024</t>
  </si>
  <si>
    <t>Doj  : Feb 2024 1st week</t>
  </si>
  <si>
    <t>BHUMISHAA RS</t>
  </si>
  <si>
    <t>IA0723-CR182</t>
  </si>
  <si>
    <t>COUSTOM COURSE</t>
  </si>
  <si>
    <t>26.07.2023</t>
  </si>
  <si>
    <t>DELTA PLC &amp; REALTIME APLI</t>
  </si>
  <si>
    <t>KAVIYARASU E</t>
  </si>
  <si>
    <t>IA0723-CR183</t>
  </si>
  <si>
    <t>DURAI PANDI R</t>
  </si>
  <si>
    <t>IA0723-CR184</t>
  </si>
  <si>
    <t>DESOUZA A</t>
  </si>
  <si>
    <t>IA0723-CR185</t>
  </si>
  <si>
    <t>20.07.2023</t>
  </si>
  <si>
    <t>PRASANTH SH U</t>
  </si>
  <si>
    <t>IA0723-CR186</t>
  </si>
  <si>
    <t>28.08.2023</t>
  </si>
  <si>
    <t>03.10.2023</t>
  </si>
  <si>
    <t>21.07.2023</t>
  </si>
  <si>
    <t>RAGURAM M</t>
  </si>
  <si>
    <t>IA0723-CR187</t>
  </si>
  <si>
    <t>09.01.2024</t>
  </si>
  <si>
    <t>22.02.2024</t>
  </si>
  <si>
    <t>MOHAMED ZIYZVUDEEN</t>
  </si>
  <si>
    <t>IA0723-CR188</t>
  </si>
  <si>
    <t>AUG 1ST WEEK</t>
  </si>
  <si>
    <t>24.07.2023</t>
  </si>
  <si>
    <t>JOTHI SHANKAR G</t>
  </si>
  <si>
    <t>IA0723-CR189</t>
  </si>
  <si>
    <t>24.08.2023</t>
  </si>
  <si>
    <t>n  Not reachable</t>
  </si>
  <si>
    <t>at present DISCONTIUE (any time will join) it will take one month time 29.01.2025</t>
  </si>
  <si>
    <t xml:space="preserve"> monday he will come to office/ call back today evng</t>
  </si>
  <si>
    <t>HARI KRISHNA M</t>
  </si>
  <si>
    <t>IA0723-CR190</t>
  </si>
  <si>
    <t>28.07.2023</t>
  </si>
  <si>
    <t>02.09.2023</t>
  </si>
  <si>
    <t>INTEGRATED AUOTMATION</t>
  </si>
  <si>
    <t>IA0723-CR191</t>
  </si>
  <si>
    <t>Abb 800 XA DCS</t>
  </si>
  <si>
    <t>09.08.2023</t>
  </si>
  <si>
    <t>ABRAHAM KURUVILLA</t>
  </si>
  <si>
    <t>IA0823-CR192</t>
  </si>
  <si>
    <t>10.08.2023</t>
  </si>
  <si>
    <t>30.09.2023</t>
  </si>
  <si>
    <t>04.10.2023</t>
  </si>
  <si>
    <t>11.08.2023</t>
  </si>
  <si>
    <t>PARTHIBAN R</t>
  </si>
  <si>
    <t>IA0823-CR193</t>
  </si>
  <si>
    <t>18.08.2023</t>
  </si>
  <si>
    <t>DOJ 14TH AUG 2023</t>
  </si>
  <si>
    <t>GOKUL VB</t>
  </si>
  <si>
    <t>IA0823-CR194</t>
  </si>
  <si>
    <t>01.09.2023</t>
  </si>
  <si>
    <t>13.09.2023</t>
  </si>
  <si>
    <t>?</t>
  </si>
  <si>
    <t>SUBASH S</t>
  </si>
  <si>
    <t>IA0823-CR195</t>
  </si>
  <si>
    <t>ADA (ABB DCS ONLY)</t>
  </si>
  <si>
    <t>29.08.2023</t>
  </si>
  <si>
    <t>05.10.2023</t>
  </si>
  <si>
    <t>26.08.2023</t>
  </si>
  <si>
    <t>ROMPILLI DHARMATEJA</t>
  </si>
  <si>
    <t>IA0823-CR196</t>
  </si>
  <si>
    <t>AB PLC + ABB DCS ONLY</t>
  </si>
  <si>
    <t>04.09.2023</t>
  </si>
  <si>
    <t>MUTHUKUMARAN K</t>
  </si>
  <si>
    <t>IA0923-CR197</t>
  </si>
  <si>
    <t>SHARMI</t>
  </si>
  <si>
    <t>MOHAMED FAHIM K</t>
  </si>
  <si>
    <t>IA0923-CR198</t>
  </si>
  <si>
    <t>06.09.2023</t>
  </si>
  <si>
    <t>KARTHIKEYAN S</t>
  </si>
  <si>
    <t>IA0923-CR199</t>
  </si>
  <si>
    <t>08.09.2023</t>
  </si>
  <si>
    <t>SAKTHIVEL BALAKRISHNAN</t>
  </si>
  <si>
    <t>IA0923-CR200</t>
  </si>
  <si>
    <t>21.09.2023</t>
  </si>
  <si>
    <t>09.09.2023</t>
  </si>
  <si>
    <t>BHARATHWAJ S</t>
  </si>
  <si>
    <t>IA0923-CR201</t>
  </si>
  <si>
    <t>21.10.2023</t>
  </si>
  <si>
    <t>14.09.2023</t>
  </si>
  <si>
    <t>CHANDRASEKARAN P</t>
  </si>
  <si>
    <t>IA0923-CR202</t>
  </si>
  <si>
    <t>18.09.2023</t>
  </si>
  <si>
    <t>DHARANIDHARAN B</t>
  </si>
  <si>
    <t>IA0923-CR203</t>
  </si>
  <si>
    <t>I think 15 August onwards... And also 1 to 10  August going lab pratical examination....</t>
  </si>
  <si>
    <t xml:space="preserve">I will conform my date within 2 or 3 days </t>
  </si>
  <si>
    <t>RNR msg sent in wtsp</t>
  </si>
  <si>
    <t>no response</t>
  </si>
  <si>
    <t>Ringing no response</t>
  </si>
  <si>
    <t>AAKASH V</t>
  </si>
  <si>
    <t>IA0923-CR204</t>
  </si>
  <si>
    <t>20.09.2023</t>
  </si>
  <si>
    <t>KUMARAGURU M</t>
  </si>
  <si>
    <t>IA0923-CR205</t>
  </si>
  <si>
    <t>18.10.2023</t>
  </si>
  <si>
    <t>23.09.2023</t>
  </si>
  <si>
    <t>SABEER AHAMED A</t>
  </si>
  <si>
    <t>IA0923-CR206</t>
  </si>
  <si>
    <t>12.10.2023</t>
  </si>
  <si>
    <t>RAJAVIGANESH M</t>
  </si>
  <si>
    <t>IA0923-CR207</t>
  </si>
  <si>
    <t>07.10.2023</t>
  </si>
  <si>
    <t>30.10.2023</t>
  </si>
  <si>
    <t xml:space="preserve">DUE: </t>
  </si>
  <si>
    <t>KALPANA SEN S</t>
  </si>
  <si>
    <t>IA1023-CR208</t>
  </si>
  <si>
    <t>09.10.2023</t>
  </si>
  <si>
    <t>10.10.2023</t>
  </si>
  <si>
    <t>JANAGARATHINAM</t>
  </si>
  <si>
    <t>IA1023-CR209</t>
  </si>
  <si>
    <t>03.11.2023</t>
  </si>
  <si>
    <t>SHAHEEDAHAMED S</t>
  </si>
  <si>
    <t>IA1023-CR210</t>
  </si>
  <si>
    <t>15.10.2023</t>
  </si>
  <si>
    <t>28.10.2023</t>
  </si>
  <si>
    <t>13.10.2023</t>
  </si>
  <si>
    <t>UKESH V</t>
  </si>
  <si>
    <t>IA1023-CR211</t>
  </si>
  <si>
    <t>DAE+ SIEMENS DCS</t>
  </si>
  <si>
    <t>16.10.2023</t>
  </si>
  <si>
    <t>DUE: 16.10.2023</t>
  </si>
  <si>
    <t>14.10.2023</t>
  </si>
  <si>
    <t>KISHORE</t>
  </si>
  <si>
    <t>IA1023-CR212</t>
  </si>
  <si>
    <t>25.11.2023</t>
  </si>
  <si>
    <t>JESUANTONY</t>
  </si>
  <si>
    <t>IA1023-CR213</t>
  </si>
  <si>
    <t>23.10.2023</t>
  </si>
  <si>
    <t>Discontinued - financial problem</t>
  </si>
  <si>
    <t>MANOJ KUMAR N</t>
  </si>
  <si>
    <t>IA1023-CR214</t>
  </si>
  <si>
    <t>11.12.2023</t>
  </si>
  <si>
    <t>31.10.2023</t>
  </si>
  <si>
    <t>IDIRZEROUAL</t>
  </si>
  <si>
    <t>IA1023-CR215</t>
  </si>
  <si>
    <t>EMERSON DELTAV DCS+SIS</t>
  </si>
  <si>
    <t>SABARI</t>
  </si>
  <si>
    <t>14.09.2024</t>
  </si>
  <si>
    <t>07.11.2023</t>
  </si>
  <si>
    <t>YOGENDRA SINGH</t>
  </si>
  <si>
    <t>IA1123-CR216</t>
  </si>
  <si>
    <t>15.11.2023</t>
  </si>
  <si>
    <t>10.11.2023</t>
  </si>
  <si>
    <t>SUNDARAVEL A</t>
  </si>
  <si>
    <t>IA1123-CR217</t>
  </si>
  <si>
    <t>21.12.2023</t>
  </si>
  <si>
    <t>21.11.2023</t>
  </si>
  <si>
    <t>01.12.2024</t>
  </si>
  <si>
    <t>GOWTHAM C</t>
  </si>
  <si>
    <t>20.12.2023</t>
  </si>
  <si>
    <t>27.11.2023</t>
  </si>
  <si>
    <t>IA1123-CR218</t>
  </si>
  <si>
    <t>29.11.2023</t>
  </si>
  <si>
    <t>MOHAMMED FASITH M</t>
  </si>
  <si>
    <t>IA1123-CR219</t>
  </si>
  <si>
    <t>28.11.2023</t>
  </si>
  <si>
    <t>LAXMAN PRATHIEV MONY</t>
  </si>
  <si>
    <t>IA1123-CR220</t>
  </si>
  <si>
    <t>EMERSON DELTAV + SIS</t>
  </si>
  <si>
    <t>July or August plan to join</t>
  </si>
  <si>
    <t>Will call in wats app no response</t>
  </si>
  <si>
    <t>incoming call barred</t>
  </si>
  <si>
    <t>30.11.2023</t>
  </si>
  <si>
    <t>IA1123-CR221</t>
  </si>
  <si>
    <t>IA1123-CR222</t>
  </si>
  <si>
    <t>2 KIT + YOKOGAWA DCS</t>
  </si>
  <si>
    <t>08.12.2023</t>
  </si>
  <si>
    <t>DINESH KUMAR B</t>
  </si>
  <si>
    <t>IA1223-CR223</t>
  </si>
  <si>
    <t>20.01.2024</t>
  </si>
  <si>
    <t>JAN 2024 1ST WEEK</t>
  </si>
  <si>
    <t>06.01.2024</t>
  </si>
  <si>
    <t>VENKATESAN C</t>
  </si>
  <si>
    <t>IA0124-CR223</t>
  </si>
  <si>
    <t>08.01.2024</t>
  </si>
  <si>
    <t>ANBAZHAGI T</t>
  </si>
  <si>
    <t>IA0124-CR224</t>
  </si>
  <si>
    <t>12.02.2024</t>
  </si>
  <si>
    <t>20.05.2024</t>
  </si>
  <si>
    <t>14.01.2024</t>
  </si>
  <si>
    <t>HARHARASUTHAN RENGANATHAN</t>
  </si>
  <si>
    <t>IA0124-CR225</t>
  </si>
  <si>
    <t>16.01.2024</t>
  </si>
  <si>
    <t>17.01.2024</t>
  </si>
  <si>
    <t>18.01.2024</t>
  </si>
  <si>
    <t>IA0124-CR226</t>
  </si>
  <si>
    <t>(or) SAE</t>
  </si>
  <si>
    <t>Not interested</t>
  </si>
  <si>
    <t>Give some time i'll inform you</t>
  </si>
  <si>
    <t xml:space="preserve">Money issues </t>
  </si>
  <si>
    <t>22.01.2024</t>
  </si>
  <si>
    <t>KONNI ANIL KUMAR</t>
  </si>
  <si>
    <t>IA0124-CR227</t>
  </si>
  <si>
    <t>31.01.2024</t>
  </si>
  <si>
    <t>01.02.2024</t>
  </si>
  <si>
    <t>MOHAMMED HARRIS</t>
  </si>
  <si>
    <t>IA0124-CR228</t>
  </si>
  <si>
    <t>Not Interested DISCONTINUE</t>
  </si>
  <si>
    <t>SHANMUGAM</t>
  </si>
  <si>
    <t>IA0124-CR229</t>
  </si>
  <si>
    <t xml:space="preserve">RAE  </t>
  </si>
  <si>
    <t>05.02.2024</t>
  </si>
  <si>
    <t>07.02.2024</t>
  </si>
  <si>
    <t>VIKASHYADAN</t>
  </si>
  <si>
    <t>IA0224-CR230</t>
  </si>
  <si>
    <t>19.02.2024</t>
  </si>
  <si>
    <t>25.02.2024</t>
  </si>
  <si>
    <t>02.02.2024</t>
  </si>
  <si>
    <t>BALAKRISHNAN J</t>
  </si>
  <si>
    <t>IA0224-CR231</t>
  </si>
  <si>
    <t>SIEMENS PCS7 DCS + ROCKWELL</t>
  </si>
  <si>
    <t>MANIMARAN M</t>
  </si>
  <si>
    <t>IA0224-CR232</t>
  </si>
  <si>
    <t>05.03.2024</t>
  </si>
  <si>
    <t>09.02.2024</t>
  </si>
  <si>
    <t>SUBRAMANIAN M</t>
  </si>
  <si>
    <t>IA0224-CR233</t>
  </si>
  <si>
    <t>02.03.2024</t>
  </si>
  <si>
    <t>02.04.2024</t>
  </si>
  <si>
    <t>10.02.2024</t>
  </si>
  <si>
    <t>NICKSON R</t>
  </si>
  <si>
    <t>IA0224-CR234</t>
  </si>
  <si>
    <t>24.04.2024</t>
  </si>
  <si>
    <t>ABDULBASITH</t>
  </si>
  <si>
    <t>IA0224-CR235</t>
  </si>
  <si>
    <t>09.05.2024</t>
  </si>
  <si>
    <t>MOHAMED JASIM A</t>
  </si>
  <si>
    <t>IA0224-CR236</t>
  </si>
  <si>
    <t>26.02.2024</t>
  </si>
  <si>
    <t>ABISHREE A</t>
  </si>
  <si>
    <t>IA0224-CR237</t>
  </si>
  <si>
    <t>13.04.2024</t>
  </si>
  <si>
    <t>SHAMUGAVARSHINI B</t>
  </si>
  <si>
    <t>IA0224-CR238</t>
  </si>
  <si>
    <t>08.04.2024</t>
  </si>
  <si>
    <t>29.02.2024</t>
  </si>
  <si>
    <t>ARUN A</t>
  </si>
  <si>
    <t>IA0224-CR239</t>
  </si>
  <si>
    <t>01.03.2024</t>
  </si>
  <si>
    <t>RAMKUMAR CM</t>
  </si>
  <si>
    <t>IA0324-CR240</t>
  </si>
  <si>
    <t>01.04.2024</t>
  </si>
  <si>
    <t>08.03.2024</t>
  </si>
  <si>
    <t>SANTHOSH R</t>
  </si>
  <si>
    <t>IA0324-CR241</t>
  </si>
  <si>
    <t>10.03.2024</t>
  </si>
  <si>
    <t>11.03.2024</t>
  </si>
  <si>
    <t>GOPINATH THANGARAJ</t>
  </si>
  <si>
    <t>IA0324-CR242</t>
  </si>
  <si>
    <t>20.03.2024</t>
  </si>
  <si>
    <t>16.03.2024</t>
  </si>
  <si>
    <t>BATTU NAGA MAHESWAR RAJU</t>
  </si>
  <si>
    <t>IA0324-CR243</t>
  </si>
  <si>
    <t>SIMENS PCS7</t>
  </si>
  <si>
    <t>26.03.2024</t>
  </si>
  <si>
    <t>Mobile Switch off</t>
  </si>
  <si>
    <t>18.03.2024</t>
  </si>
  <si>
    <t>VIGNESH KUMAR P</t>
  </si>
  <si>
    <t>IA0324-CR244</t>
  </si>
  <si>
    <t>19.03.2024</t>
  </si>
  <si>
    <t>REETESHCHANDRASEKAR S</t>
  </si>
  <si>
    <t>IA0324-CR245</t>
  </si>
  <si>
    <t>30.03.2024</t>
  </si>
  <si>
    <t>30.03.2024 (WEEK END BATCH</t>
  </si>
  <si>
    <t>25.03.2024</t>
  </si>
  <si>
    <t>VENKATESH KARUKOLA</t>
  </si>
  <si>
    <t>IA0324-CR246</t>
  </si>
  <si>
    <t>27.03.2024</t>
  </si>
  <si>
    <t>11.04.2024</t>
  </si>
  <si>
    <t>PUDIDHANUMJAYA</t>
  </si>
  <si>
    <t>IA0324-CR247</t>
  </si>
  <si>
    <t>19.07.2024</t>
  </si>
  <si>
    <t>2 to 3 class only schedule came and remainingclass didn't came after join the class i'll pay</t>
  </si>
  <si>
    <t>Re-join Feb 2025 1st week follow up</t>
  </si>
  <si>
    <t>october 6th need to recall</t>
  </si>
  <si>
    <t>VISAGAN SK</t>
  </si>
  <si>
    <t>IA0324-CR248</t>
  </si>
  <si>
    <t>07.06.2024</t>
  </si>
  <si>
    <t>06.04.2024</t>
  </si>
  <si>
    <t>BASKARAN</t>
  </si>
  <si>
    <t>IA0424-CR249</t>
  </si>
  <si>
    <t>19.04.2024</t>
  </si>
  <si>
    <t>DOJ : 27.04.2024</t>
  </si>
  <si>
    <t>10.04.2024</t>
  </si>
  <si>
    <t>RAJAREGAN A</t>
  </si>
  <si>
    <t>IA0424-CR250</t>
  </si>
  <si>
    <t>12.04.2024</t>
  </si>
  <si>
    <t>16.04.2024</t>
  </si>
  <si>
    <t>HARINDERBAJWA</t>
  </si>
  <si>
    <t>IA0424-CR251</t>
  </si>
  <si>
    <t>14.04.2024</t>
  </si>
  <si>
    <t>DOJ 01 Feb 2025</t>
  </si>
  <si>
    <t>05.02.2025 (Msg send waiting for replay sulochana also msg send waiting for replay)</t>
  </si>
  <si>
    <t>17.04.2024</t>
  </si>
  <si>
    <t>ELUMALAI T</t>
  </si>
  <si>
    <t>IA0424-CR252</t>
  </si>
  <si>
    <t>23.04.2024</t>
  </si>
  <si>
    <t>29.04.2024</t>
  </si>
  <si>
    <t xml:space="preserve">HARIHARAN </t>
  </si>
  <si>
    <t>IA0424-CR253</t>
  </si>
  <si>
    <t>NOT INTEREST</t>
  </si>
  <si>
    <t>Iam already working in a company. For i have no idea about joining this course.I'll let you know if iam interested</t>
  </si>
  <si>
    <t>not interested now because he have rotation shits</t>
  </si>
  <si>
    <t>He is come direct visit for time shedule because he working shift basis</t>
  </si>
  <si>
    <t>12.02.2025 ( Feb 2025 Month end followup)</t>
  </si>
  <si>
    <t>30.04.2024</t>
  </si>
  <si>
    <t>SAKTHIVEL SUBRAMANIAN</t>
  </si>
  <si>
    <t>IA0424-CR254</t>
  </si>
  <si>
    <t>05.05.2024</t>
  </si>
  <si>
    <t>DOJ : 10.05.2024</t>
  </si>
  <si>
    <t>02.05.2024</t>
  </si>
  <si>
    <t>SHENBAGARAJARUN P</t>
  </si>
  <si>
    <t>IA0524-CR255</t>
  </si>
  <si>
    <t>SIMENS PCS7 + YOKOGAWA DCS</t>
  </si>
  <si>
    <t>04.05.2024</t>
  </si>
  <si>
    <t>01.06.2024</t>
  </si>
  <si>
    <t>KALIAPERUMAL M</t>
  </si>
  <si>
    <t>IA0524-CR256</t>
  </si>
  <si>
    <t>08.05.2024</t>
  </si>
  <si>
    <t>DOJ : 08.05.2024</t>
  </si>
  <si>
    <t>MURUGAN S</t>
  </si>
  <si>
    <t>IA0524-CR257</t>
  </si>
  <si>
    <t>DOJ : 07.05.2024</t>
  </si>
  <si>
    <t>06.05.2024</t>
  </si>
  <si>
    <t>MANIKANDAN R</t>
  </si>
  <si>
    <t>IA0524-CR258</t>
  </si>
  <si>
    <t>SELVAKUMAR M</t>
  </si>
  <si>
    <t>IA0524-CR259</t>
  </si>
  <si>
    <t>13.05.2024</t>
  </si>
  <si>
    <t>VIGNESH RAJA MUTHU</t>
  </si>
  <si>
    <t>IA0524-CR260</t>
  </si>
  <si>
    <t>10.05.2024</t>
  </si>
  <si>
    <t>PAMULA GURUTEJ</t>
  </si>
  <si>
    <t>IA0524-CR261</t>
  </si>
  <si>
    <t>16.05.2024</t>
  </si>
  <si>
    <t>DOJ : 22.05.2024</t>
  </si>
  <si>
    <t>11.05.2024</t>
  </si>
  <si>
    <t>MURALIDHRAN</t>
  </si>
  <si>
    <t>IA0524-CR262</t>
  </si>
  <si>
    <t>Project wrk is going after 2month i'll inform you</t>
  </si>
  <si>
    <t>Join job in abu dhabi recently not interest to join now</t>
  </si>
  <si>
    <t>TAMILMULANSARI A</t>
  </si>
  <si>
    <t>IA0524-CR263</t>
  </si>
  <si>
    <t>Number does not exist</t>
  </si>
  <si>
    <t xml:space="preserve"> He is come direct vist after april 2024</t>
  </si>
  <si>
    <t>DHEESHA G</t>
  </si>
  <si>
    <t>IA0524-CR264</t>
  </si>
  <si>
    <t>20.06.2024</t>
  </si>
  <si>
    <t>29.05.2024</t>
  </si>
  <si>
    <t>MANIKANDA PRABU</t>
  </si>
  <si>
    <t>IA0524-CR265</t>
  </si>
  <si>
    <t>11.06.2024</t>
  </si>
  <si>
    <t>JUNE</t>
  </si>
  <si>
    <t>10.06.2024</t>
  </si>
  <si>
    <t>SIVAKUMAR A</t>
  </si>
  <si>
    <t>IA0624-CR266</t>
  </si>
  <si>
    <t>4 KIT REALTIME</t>
  </si>
  <si>
    <t>12.06.2024</t>
  </si>
  <si>
    <t>MANIKANDAN VARADHARAJAN</t>
  </si>
  <si>
    <t>IA0624-CR267</t>
  </si>
  <si>
    <t>EMERSON DELDTAV DCS</t>
  </si>
  <si>
    <t>18.06.2024</t>
  </si>
  <si>
    <t>14.06.2024</t>
  </si>
  <si>
    <t>PREETHAM</t>
  </si>
  <si>
    <t>IA0624-CR268</t>
  </si>
  <si>
    <t>JULY</t>
  </si>
  <si>
    <t>03.07.2024</t>
  </si>
  <si>
    <t>SATISH KUMAR AK</t>
  </si>
  <si>
    <t>IA0724-CR269</t>
  </si>
  <si>
    <t>FEE REFUNDED</t>
  </si>
  <si>
    <t>HARIHARASUDHAN M</t>
  </si>
  <si>
    <t>IA0724-CR270</t>
  </si>
  <si>
    <t>4 KIT</t>
  </si>
  <si>
    <t>After 5month (Mano Relative) June 2025</t>
  </si>
  <si>
    <t>04.07.2024</t>
  </si>
  <si>
    <t>SURESH KUMAR V</t>
  </si>
  <si>
    <t>IA0724-CR271</t>
  </si>
  <si>
    <t>09.07.2024</t>
  </si>
  <si>
    <t>15.07.2024</t>
  </si>
  <si>
    <t>08.07.2024</t>
  </si>
  <si>
    <t>MOHAMED FAZIL SA</t>
  </si>
  <si>
    <t>IA0724-CR272</t>
  </si>
  <si>
    <t>17.07.2024</t>
  </si>
  <si>
    <t>13.07.2024</t>
  </si>
  <si>
    <t>NAVEEN KUMAR P</t>
  </si>
  <si>
    <t>IA0724-CR273</t>
  </si>
  <si>
    <t>16.07.2024</t>
  </si>
  <si>
    <t>CHANDRASEKARAN K</t>
  </si>
  <si>
    <t>IA0724-CR274</t>
  </si>
  <si>
    <t xml:space="preserve">It will take one month time to join the session </t>
  </si>
  <si>
    <t>05.02.2025</t>
  </si>
  <si>
    <t>Balance Payment called</t>
  </si>
  <si>
    <t>No Response</t>
  </si>
  <si>
    <t>at present he is engageing with some work with in a month he will rejoin the course</t>
  </si>
  <si>
    <t xml:space="preserve">Monday will call. he is not satisfied about classes. </t>
  </si>
  <si>
    <t>20.07.2024</t>
  </si>
  <si>
    <t>DHARMASEELAN A</t>
  </si>
  <si>
    <t>IA0724-CR275</t>
  </si>
  <si>
    <t>22.07.2024</t>
  </si>
  <si>
    <t>23.07.2024</t>
  </si>
  <si>
    <t>VALARSELVAM AP</t>
  </si>
  <si>
    <t>IA0724-CR276</t>
  </si>
  <si>
    <t>SIMENS PCS7 DCS</t>
  </si>
  <si>
    <t>25.07.2024</t>
  </si>
  <si>
    <t>MOHAMEDSHAKIR H</t>
  </si>
  <si>
    <t>IA0724-CR277</t>
  </si>
  <si>
    <t>19.08.2024</t>
  </si>
  <si>
    <t>26.07.2024</t>
  </si>
  <si>
    <t>SURESH K</t>
  </si>
  <si>
    <t>IA0724-CR278</t>
  </si>
  <si>
    <t>29.07.2024</t>
  </si>
  <si>
    <t>27.08.2024</t>
  </si>
  <si>
    <t>DINESH B</t>
  </si>
  <si>
    <t>IA0724-CR279</t>
  </si>
  <si>
    <t>31.07.2024</t>
  </si>
  <si>
    <t>27.07.2024</t>
  </si>
  <si>
    <t>ARSHATH MOHAMED</t>
  </si>
  <si>
    <t>IA0724-CR280</t>
  </si>
  <si>
    <t>21.08.2024</t>
  </si>
  <si>
    <t>MOHAMED ASHIK</t>
  </si>
  <si>
    <t>IA0724-CR281</t>
  </si>
  <si>
    <t>APPLICATION 4</t>
  </si>
  <si>
    <t>DOJ 30.07.2024</t>
  </si>
  <si>
    <t>30.07.2024</t>
  </si>
  <si>
    <t>SANTHOSH SURESHBABU</t>
  </si>
  <si>
    <t>IA0724-CR282</t>
  </si>
  <si>
    <t>12.08.2024</t>
  </si>
  <si>
    <t>10.09.2024</t>
  </si>
  <si>
    <t>01.08.2024</t>
  </si>
  <si>
    <t>MOURISH</t>
  </si>
  <si>
    <t>IA0824-CR283</t>
  </si>
  <si>
    <t>RAE + EMERSON DELDTAV DCS</t>
  </si>
  <si>
    <t>08.08.2024</t>
  </si>
  <si>
    <t>ROHITH B</t>
  </si>
  <si>
    <t>IA0824-CR284</t>
  </si>
  <si>
    <t>05.08.2024</t>
  </si>
  <si>
    <t>02.08.2024</t>
  </si>
  <si>
    <t>GOKUL K</t>
  </si>
  <si>
    <t>IA0824-CR285</t>
  </si>
  <si>
    <t>09.09.2024</t>
  </si>
  <si>
    <t>GOHULRAJ B</t>
  </si>
  <si>
    <t>IA0824-CR286</t>
  </si>
  <si>
    <t>06.08.2024</t>
  </si>
  <si>
    <t>05.09.2024</t>
  </si>
  <si>
    <t>THOWFIQ A</t>
  </si>
  <si>
    <t>IA0824-CR287</t>
  </si>
  <si>
    <t>07.08.2024</t>
  </si>
  <si>
    <t xml:space="preserve">RUBAN S </t>
  </si>
  <si>
    <t>IA0824-CR288</t>
  </si>
  <si>
    <t>24.09.2024</t>
  </si>
  <si>
    <t>SAMAYA PRAKASH P</t>
  </si>
  <si>
    <t>IA0824-CR289</t>
  </si>
  <si>
    <t>27.09.2024</t>
  </si>
  <si>
    <t>VIGNESHSIVAJI</t>
  </si>
  <si>
    <t>IA0824-CR290</t>
  </si>
  <si>
    <t>01.10.2024</t>
  </si>
  <si>
    <t>15.08.2024</t>
  </si>
  <si>
    <t>NAGA SUBRAMAIAH</t>
  </si>
  <si>
    <t>IA0824-CR291</t>
  </si>
  <si>
    <t>16.08.2024</t>
  </si>
  <si>
    <t>KARTHIK BABU L</t>
  </si>
  <si>
    <t>IA0824-CR292</t>
  </si>
  <si>
    <t>16.09.2024</t>
  </si>
  <si>
    <t>SEKAR S</t>
  </si>
  <si>
    <t>IA0824-CR293</t>
  </si>
  <si>
    <t>23.09.2024</t>
  </si>
  <si>
    <t>15.11.2024</t>
  </si>
  <si>
    <t>Phone ringing no response</t>
  </si>
  <si>
    <t>20.08.2024</t>
  </si>
  <si>
    <t>BALAJI SARAVANAN K</t>
  </si>
  <si>
    <t>IA0824-CR294</t>
  </si>
  <si>
    <t>4 KIT APPLICATON</t>
  </si>
  <si>
    <t>24.08.2024</t>
  </si>
  <si>
    <t>PAVENTHAR</t>
  </si>
  <si>
    <t>IA0824-CR295</t>
  </si>
  <si>
    <t xml:space="preserve"> Not interested he will join the job</t>
  </si>
  <si>
    <t>March 2025 end willl call followup</t>
  </si>
  <si>
    <t>26.08.2024</t>
  </si>
  <si>
    <t>NITHSH KUMAR G</t>
  </si>
  <si>
    <t>IA0824-CR296</t>
  </si>
  <si>
    <t>30.08.2024</t>
  </si>
  <si>
    <t>RAMKUMAR R</t>
  </si>
  <si>
    <t>IA0824-CR297</t>
  </si>
  <si>
    <t>SAE + SIEMENS DCS</t>
  </si>
  <si>
    <t>04.09.2024</t>
  </si>
  <si>
    <t>02.09.2024</t>
  </si>
  <si>
    <t>ANNIE JUDITH A</t>
  </si>
  <si>
    <t>IA0924-CR298</t>
  </si>
  <si>
    <t>JANSI</t>
  </si>
  <si>
    <t>18.09.2024</t>
  </si>
  <si>
    <t>07.09.2024</t>
  </si>
  <si>
    <t>SRIJAN NASKAR</t>
  </si>
  <si>
    <t>IA0924-CR299</t>
  </si>
  <si>
    <t>DAE + RAE</t>
  </si>
  <si>
    <t>Not Interest</t>
  </si>
  <si>
    <t>not interested joined some other course</t>
  </si>
  <si>
    <t>i dont know what to do (Ask for sulochana)</t>
  </si>
  <si>
    <t>IA0924-CR300</t>
  </si>
  <si>
    <t>17.09.2024</t>
  </si>
  <si>
    <t>SUMILESH P</t>
  </si>
  <si>
    <t>IA0924-CR301</t>
  </si>
  <si>
    <t>DAE + DELTAV DCS</t>
  </si>
  <si>
    <t>05.11.2024</t>
  </si>
  <si>
    <t>21.09.2024</t>
  </si>
  <si>
    <t>KABILAN M</t>
  </si>
  <si>
    <t>IA0924-CR302</t>
  </si>
  <si>
    <t>not interested he switch to another field</t>
  </si>
  <si>
    <t>VINOTHKUMAR</t>
  </si>
  <si>
    <t>IA0924-CR303</t>
  </si>
  <si>
    <t>IA0924-CR304</t>
  </si>
  <si>
    <t>AMJAD ALI ANSARI</t>
  </si>
  <si>
    <t>IA0924-CR305</t>
  </si>
  <si>
    <t>Incoming call not available/ msg send waiting for replay</t>
  </si>
  <si>
    <t>28.09.2024</t>
  </si>
  <si>
    <t>DHARNISAMPATH MUDDANA</t>
  </si>
  <si>
    <t>IA0924-CR306</t>
  </si>
  <si>
    <t>He is out of station nw he will inform</t>
  </si>
  <si>
    <t>Will call back on monday evng</t>
  </si>
  <si>
    <t>08.10.2024</t>
  </si>
  <si>
    <t>DEBOJYOTI MODAK</t>
  </si>
  <si>
    <t>IA1024-CR307</t>
  </si>
  <si>
    <t>Phone ringing no response (for call check in two mobile nos)</t>
  </si>
  <si>
    <t>10.10.2024</t>
  </si>
  <si>
    <t>ARSHATH MOHAMED ST</t>
  </si>
  <si>
    <t>IA1024-CR308</t>
  </si>
  <si>
    <t>14.10.2024</t>
  </si>
  <si>
    <t>SUN AND JAY ENG P LTD</t>
  </si>
  <si>
    <t>IA1024-CR309-312</t>
  </si>
  <si>
    <t>INGI REDDY ROSHI KESWAR REDDY</t>
  </si>
  <si>
    <t>IA1024-CR313</t>
  </si>
  <si>
    <t>21.10.2024</t>
  </si>
  <si>
    <t>After Laptop arrangment will joining plan(cal back after 1 week) &amp; Need Manoj staff</t>
  </si>
  <si>
    <t>still he did't arrange the laptop</t>
  </si>
  <si>
    <t>Afterwards he will call</t>
  </si>
  <si>
    <t>he has no laptop, and no time to atnd classes. next month 10th call back</t>
  </si>
  <si>
    <t>18.10.2024</t>
  </si>
  <si>
    <t>NIZAMUDEEN S</t>
  </si>
  <si>
    <t>IA1024-CR314</t>
  </si>
  <si>
    <t>26.10.2024</t>
  </si>
  <si>
    <t>RICARDEIO VINFRED R</t>
  </si>
  <si>
    <t>IA1024-CR315</t>
  </si>
  <si>
    <t>19.10.2024</t>
  </si>
  <si>
    <t>PRANESH R</t>
  </si>
  <si>
    <t>IA1024-CR316</t>
  </si>
  <si>
    <t>JACKSON P</t>
  </si>
  <si>
    <t>IA1024-CR317</t>
  </si>
  <si>
    <t>20.10.2024</t>
  </si>
  <si>
    <t>NASI PRAVEEN KUMAR</t>
  </si>
  <si>
    <t>IA1024-CR318</t>
  </si>
  <si>
    <t>MOHAMED ASHRAF</t>
  </si>
  <si>
    <t>IA1024-CR319</t>
  </si>
  <si>
    <t>DINESH S</t>
  </si>
  <si>
    <t>IA1024-CR320</t>
  </si>
  <si>
    <t>22.10.2024</t>
  </si>
  <si>
    <t>MOHAMED TAHER</t>
  </si>
  <si>
    <t>IA1024-CR321</t>
  </si>
  <si>
    <t>11.11.2024</t>
  </si>
  <si>
    <t>23.10.2024</t>
  </si>
  <si>
    <t>SANTHOSH KUMAR R</t>
  </si>
  <si>
    <t>IA1024-CR322</t>
  </si>
  <si>
    <t>29.10.2024</t>
  </si>
  <si>
    <t>MOHAMMED NUFFRAN S</t>
  </si>
  <si>
    <t>IA1024-CR323</t>
  </si>
  <si>
    <t>He is change the course DAE converted</t>
  </si>
  <si>
    <t>30.10.2024</t>
  </si>
  <si>
    <t>VENKATASIVAKUMAR NALLA</t>
  </si>
  <si>
    <t>IA1024-CR324</t>
  </si>
  <si>
    <t>31.10.2024</t>
  </si>
  <si>
    <t>IA1024-CR325</t>
  </si>
  <si>
    <t xml:space="preserve">He is taking intership job so no time </t>
  </si>
  <si>
    <t>02.11.2024</t>
  </si>
  <si>
    <t>SANJAY PL</t>
  </si>
  <si>
    <t>IA1124-CR326</t>
  </si>
  <si>
    <t>28.11.2024</t>
  </si>
  <si>
    <t>20.01.2025</t>
  </si>
  <si>
    <t>Jan month Remaining payment</t>
  </si>
  <si>
    <t>03.11.2024</t>
  </si>
  <si>
    <t>JEES SEBASTIAN</t>
  </si>
  <si>
    <t>IA1124-CR327</t>
  </si>
  <si>
    <t>04.11.2024</t>
  </si>
  <si>
    <t>06.11.2024</t>
  </si>
  <si>
    <t>MOHAN BABU R</t>
  </si>
  <si>
    <t>IA1124-CR328</t>
  </si>
  <si>
    <t>11.12.2024</t>
  </si>
  <si>
    <t>08.11.2024</t>
  </si>
  <si>
    <t>MANOJ KUMAR L</t>
  </si>
  <si>
    <t>IA1124-CR329</t>
  </si>
  <si>
    <t>13.11.2024</t>
  </si>
  <si>
    <t>09.11.2024</t>
  </si>
  <si>
    <t>LAKXMANAN V</t>
  </si>
  <si>
    <t>IA1124-CR330</t>
  </si>
  <si>
    <t>PCS7 DCS</t>
  </si>
  <si>
    <t>SAYOOJ PN</t>
  </si>
  <si>
    <t>IA1124-CR331</t>
  </si>
  <si>
    <t>04.12.2024</t>
  </si>
  <si>
    <t>31.01.2025</t>
  </si>
  <si>
    <t>One week class leave</t>
  </si>
  <si>
    <t>YOKESHWARAN M</t>
  </si>
  <si>
    <t>IA1124-CR332</t>
  </si>
  <si>
    <t>05.12.2024</t>
  </si>
  <si>
    <t>08.01.2025</t>
  </si>
  <si>
    <t>30th Remaining payment - Rs.20k</t>
  </si>
  <si>
    <t>MINERA STEEL &amp; POWER PVT LTD</t>
  </si>
  <si>
    <t>IA1224-CR333-337</t>
  </si>
  <si>
    <t>09.12.2024</t>
  </si>
  <si>
    <t>16.12.2024</t>
  </si>
  <si>
    <t>IA1224-CR338-342</t>
  </si>
  <si>
    <t>ODIAKA TOCHUKWU ALFRED</t>
  </si>
  <si>
    <t>IA1224-CR343</t>
  </si>
  <si>
    <t xml:space="preserve">payment problem 100$ </t>
  </si>
  <si>
    <t>07.12.2024</t>
  </si>
  <si>
    <t>NATESAN M</t>
  </si>
  <si>
    <t>IA1224-CR344</t>
  </si>
  <si>
    <t>13.12.2024</t>
  </si>
  <si>
    <t>PASUPATHI S</t>
  </si>
  <si>
    <t>IA1224-CR345</t>
  </si>
  <si>
    <t>10.12.2024</t>
  </si>
  <si>
    <t>18.12.2024</t>
  </si>
  <si>
    <t>GOKUL R</t>
  </si>
  <si>
    <t>IA1224-CR346</t>
  </si>
  <si>
    <t>19.12.2024</t>
  </si>
  <si>
    <t>BIBIN KUMAR M</t>
  </si>
  <si>
    <t>IA1224-CR347</t>
  </si>
  <si>
    <t>23.12.2024</t>
  </si>
  <si>
    <t>20.12.2024</t>
  </si>
  <si>
    <t>PRAGNESH NARENDRA PRAJAPATTI</t>
  </si>
  <si>
    <t>IA1224-CR348</t>
  </si>
  <si>
    <t>02.01.2025</t>
  </si>
  <si>
    <t>03.02.2025</t>
  </si>
  <si>
    <t>THANGADURAI N</t>
  </si>
  <si>
    <t>IA1224-CR349</t>
  </si>
  <si>
    <t>30.12.2024</t>
  </si>
  <si>
    <t>GOWTHAMKUMAR K</t>
  </si>
  <si>
    <t>IA1224-CR350</t>
  </si>
  <si>
    <t>He got a job in Bangalore so he don't need the course</t>
  </si>
  <si>
    <t>Not interested going to job</t>
  </si>
  <si>
    <t>next month call me</t>
  </si>
  <si>
    <t>TOTAL REVENUE AMOUNT</t>
  </si>
  <si>
    <t>TOTAL OUTSTANDING AMOUNT</t>
  </si>
  <si>
    <r>
      <rPr>
        <rFont val="Calibri"/>
        <b/>
        <color theme="1"/>
        <sz val="25.0"/>
      </rPr>
      <t xml:space="preserve">TRAINING - </t>
    </r>
    <r>
      <rPr>
        <rFont val="Calibri"/>
        <b/>
        <color theme="1"/>
        <sz val="20.0"/>
      </rPr>
      <t>REVENUE STATEMENT</t>
    </r>
  </si>
  <si>
    <t>STAFF NAME</t>
  </si>
  <si>
    <t>MARKETTING</t>
  </si>
  <si>
    <t xml:space="preserve">FEB </t>
  </si>
  <si>
    <t>23.02.2022</t>
  </si>
  <si>
    <t>SENTHILKUMAR</t>
  </si>
  <si>
    <t>IA0222-VLT39</t>
  </si>
  <si>
    <t>01.03.2022</t>
  </si>
  <si>
    <t>WADAAH OSMAN</t>
  </si>
  <si>
    <t>+971561777121</t>
  </si>
  <si>
    <t>IA0322-VLT40</t>
  </si>
  <si>
    <t>04.03.2022</t>
  </si>
  <si>
    <t>SARFARAZ KHAN</t>
  </si>
  <si>
    <t>IA0322-VLT41</t>
  </si>
  <si>
    <t>ABID SIDDIQUI</t>
  </si>
  <si>
    <t>IA0322-VLT42</t>
  </si>
  <si>
    <t>07.03.2022</t>
  </si>
  <si>
    <t>MOHANAD OSMAN</t>
  </si>
  <si>
    <t>IA0322-VLT43</t>
  </si>
  <si>
    <t>09.03.2022</t>
  </si>
  <si>
    <t>12.03.2022</t>
  </si>
  <si>
    <t>SAMBASIVAM ARASANANDAN</t>
  </si>
  <si>
    <t>+6582232601</t>
  </si>
  <si>
    <t>IA0322-VLT44</t>
  </si>
  <si>
    <t>CHANDAN RAY</t>
  </si>
  <si>
    <t>IA0322-VLT45</t>
  </si>
  <si>
    <t>SOHAIL RIAZ</t>
  </si>
  <si>
    <t>IA0422-VLT46</t>
  </si>
  <si>
    <t>PERCY KAELA</t>
  </si>
  <si>
    <t>IA0422-VLT47</t>
  </si>
  <si>
    <t>MOHAMED BASHEER SYED ALI K</t>
  </si>
  <si>
    <t>IA0422-VLT48</t>
  </si>
  <si>
    <t>14.05.2022</t>
  </si>
  <si>
    <t>19.04.2022</t>
  </si>
  <si>
    <t>KVN RAJU</t>
  </si>
  <si>
    <t>050 053-2889</t>
  </si>
  <si>
    <t>IA0422-VLT49</t>
  </si>
  <si>
    <t>SANDIP DHONDIBA AWAKIRKAR</t>
  </si>
  <si>
    <t>070 200-3376</t>
  </si>
  <si>
    <t>IA0422-VLT50</t>
  </si>
  <si>
    <t>ZAHID HUSSAIN</t>
  </si>
  <si>
    <t>059 010 -9245</t>
  </si>
  <si>
    <t>IA0422-VLT51</t>
  </si>
  <si>
    <t>17.05.2022</t>
  </si>
  <si>
    <t>After 15th may class started</t>
  </si>
  <si>
    <t>28.04.2022</t>
  </si>
  <si>
    <t>VIJAYAKUMAR</t>
  </si>
  <si>
    <t>IA0422-VLT52</t>
  </si>
  <si>
    <t>29.04.2022</t>
  </si>
  <si>
    <t>Phone ringing msg send waiting for the replay (He is calling no need training)</t>
  </si>
  <si>
    <t>not in use</t>
  </si>
  <si>
    <t>He is calling no need training</t>
  </si>
  <si>
    <t>Mobile number not in use</t>
  </si>
  <si>
    <t>HERPERT PAUL SINGH</t>
  </si>
  <si>
    <t>IA0422-VLT53</t>
  </si>
  <si>
    <t>26.05.2022</t>
  </si>
  <si>
    <t>30.04.2022</t>
  </si>
  <si>
    <t>SHOUKAT ALI LASHARI</t>
  </si>
  <si>
    <t>IA0422-VLT54</t>
  </si>
  <si>
    <t>ABE</t>
  </si>
  <si>
    <t>10.05.2022</t>
  </si>
  <si>
    <t>Honeywell DCS 25000/- After Join</t>
  </si>
  <si>
    <t>ASIF NASIR</t>
  </si>
  <si>
    <t>IA0422-VLT55</t>
  </si>
  <si>
    <t>SHAHID ASRAV</t>
  </si>
  <si>
    <t>IA0522-VLT56</t>
  </si>
  <si>
    <t>25.05.2022</t>
  </si>
  <si>
    <t>MARWAN HAMEED NAJEM</t>
  </si>
  <si>
    <t>IA0522-VLT57</t>
  </si>
  <si>
    <t>OUSMANE TIDIANE</t>
  </si>
  <si>
    <t>IA0522-VLT58</t>
  </si>
  <si>
    <t>800$ After 28/05.2022 class started</t>
  </si>
  <si>
    <t>PREMKUMAR K KUTTIAPPAN</t>
  </si>
  <si>
    <t xml:space="preserve">	(658) 298-7834</t>
  </si>
  <si>
    <t>IA0522-VLT59</t>
  </si>
  <si>
    <t>20.05.2022</t>
  </si>
  <si>
    <t>MOHAMMED WASEEM</t>
  </si>
  <si>
    <t>971 - 588382528</t>
  </si>
  <si>
    <t>IA0522-VLT60</t>
  </si>
  <si>
    <t>23.05.2022</t>
  </si>
  <si>
    <t>UDAYKUMAR</t>
  </si>
  <si>
    <t>IA0522-VLT61</t>
  </si>
  <si>
    <t>RAMESH PERMAL SWAMY</t>
  </si>
  <si>
    <t>IA0522-VLT62</t>
  </si>
  <si>
    <t>EMERSON DELTAV  + BATCH S88</t>
  </si>
  <si>
    <t>13.07.2022</t>
  </si>
  <si>
    <t>Msg Send Waiting for the replay</t>
  </si>
  <si>
    <t>SATHISH KUMAR M</t>
  </si>
  <si>
    <t>IA0522-VLT63</t>
  </si>
  <si>
    <t>1.06.2022</t>
  </si>
  <si>
    <t>HARISH BABU GV</t>
  </si>
  <si>
    <t>IA0522-VLT64</t>
  </si>
  <si>
    <t>21.07.2022</t>
  </si>
  <si>
    <t>DOJ : 20.07.2022</t>
  </si>
  <si>
    <t>RAJESH SINGH</t>
  </si>
  <si>
    <t>IA0522-VLT65</t>
  </si>
  <si>
    <t>27.05.2022</t>
  </si>
  <si>
    <t>RABINDRA KUMAR HOTA</t>
  </si>
  <si>
    <t>IA0522-VLT66</t>
  </si>
  <si>
    <t>IA0622-VLT67</t>
  </si>
  <si>
    <t>ABSCOND</t>
  </si>
  <si>
    <t>OSCAR</t>
  </si>
  <si>
    <t>IA0622-VLT68</t>
  </si>
  <si>
    <t>13.06.2022</t>
  </si>
  <si>
    <t>AKSHAY BODBADE</t>
  </si>
  <si>
    <t>IA0622-VLT69</t>
  </si>
  <si>
    <t>06.06.2022</t>
  </si>
  <si>
    <t>PRANALI KAMBLE</t>
  </si>
  <si>
    <t>IA0622-VLT70</t>
  </si>
  <si>
    <t>11.06.2022</t>
  </si>
  <si>
    <t>SABARINATHAN</t>
  </si>
  <si>
    <t>IA0622-VLT71</t>
  </si>
  <si>
    <t>COUSTOM ( ref REMARKS)</t>
  </si>
  <si>
    <t>MAGESH KRISHNAMOORTHY</t>
  </si>
  <si>
    <t>IA0622-VLT72</t>
  </si>
  <si>
    <t>09.07.2022</t>
  </si>
  <si>
    <t>SANGAY RANA</t>
  </si>
  <si>
    <t>IA0622-VLT73</t>
  </si>
  <si>
    <t>CCSE(ABB, PCS7)</t>
  </si>
  <si>
    <t>21.06.2022</t>
  </si>
  <si>
    <t>HARESH KM</t>
  </si>
  <si>
    <t>IA0622-VLT74</t>
  </si>
  <si>
    <t>02.07.2022</t>
  </si>
  <si>
    <t xml:space="preserve">DOJ : JULY </t>
  </si>
  <si>
    <t>22.06.2022</t>
  </si>
  <si>
    <t>DURGA MOHAN</t>
  </si>
  <si>
    <t>IA0622-VLT75</t>
  </si>
  <si>
    <t>28.06.2022</t>
  </si>
  <si>
    <t>PRADEEP MOHATY</t>
  </si>
  <si>
    <t>IA0622-VLT76</t>
  </si>
  <si>
    <t>r</t>
  </si>
  <si>
    <t>Busy with work he is call (Follow up)</t>
  </si>
  <si>
    <t>SAIDUL ISLAM</t>
  </si>
  <si>
    <t>IA0722-VLT77</t>
  </si>
  <si>
    <t>05.07.2022</t>
  </si>
  <si>
    <t>JAYANCHERUVELILRAMAN</t>
  </si>
  <si>
    <t>IA0722-VLT78</t>
  </si>
  <si>
    <t>DEEPAKARAVIND KANADI</t>
  </si>
  <si>
    <t>IA0722-VLT79</t>
  </si>
  <si>
    <t>No doesn't exist (my sugession i think this case put the absond list)</t>
  </si>
  <si>
    <t>AHAD AHADOV</t>
  </si>
  <si>
    <t>IA0722-VLT80</t>
  </si>
  <si>
    <t>AHMED REDHA ALBARAZANJI</t>
  </si>
  <si>
    <t>IA0722-VLT81</t>
  </si>
  <si>
    <t>IA0722-VLT82</t>
  </si>
  <si>
    <t>15.07.2022</t>
  </si>
  <si>
    <t>PRAVEEN KUMAR TIWARI</t>
  </si>
  <si>
    <t>IA0722-VLT83</t>
  </si>
  <si>
    <t>16.07.2022</t>
  </si>
  <si>
    <t>MALIK M</t>
  </si>
  <si>
    <t>IA0722-VLT84</t>
  </si>
  <si>
    <t>30.07.2022</t>
  </si>
  <si>
    <t>12.08.2022</t>
  </si>
  <si>
    <t>27.10.2022</t>
  </si>
  <si>
    <t>19.07.2022</t>
  </si>
  <si>
    <t>ROBINSON</t>
  </si>
  <si>
    <t>IA0722-VLT85</t>
  </si>
  <si>
    <t>NISHAD</t>
  </si>
  <si>
    <t>IA0722-VLT86</t>
  </si>
  <si>
    <t>Msg 2 times send waiting for replay</t>
  </si>
  <si>
    <t>23.07.2022</t>
  </si>
  <si>
    <t>VIVEKANANDAN</t>
  </si>
  <si>
    <t>IA0722-VLT87</t>
  </si>
  <si>
    <t>Msg send waiting for the replay</t>
  </si>
  <si>
    <t>26.07.2022</t>
  </si>
  <si>
    <t>HABIB MOHAMED SHEIK</t>
  </si>
  <si>
    <t>IA0722-VLT88</t>
  </si>
  <si>
    <t>16.08.2022</t>
  </si>
  <si>
    <t>He will be paying next month</t>
  </si>
  <si>
    <t>msg send (follow up Feb 2025 end)</t>
  </si>
  <si>
    <t>details sent in whats app</t>
  </si>
  <si>
    <t>RASULULLO BOTIROV</t>
  </si>
  <si>
    <t>IA0722-VLT89</t>
  </si>
  <si>
    <t>ARITA MITRA</t>
  </si>
  <si>
    <t>IA0722-VLT90</t>
  </si>
  <si>
    <t>SINJUSONNY</t>
  </si>
  <si>
    <t>IA0722-VLT91</t>
  </si>
  <si>
    <t>01.08.2022</t>
  </si>
  <si>
    <t>GIRI</t>
  </si>
  <si>
    <t>IA0822-VLT92</t>
  </si>
  <si>
    <t>hEATH iSSUE 30.09.2022 DOJ</t>
  </si>
  <si>
    <t>RAMESH R</t>
  </si>
  <si>
    <t>IA0822-VLT93</t>
  </si>
  <si>
    <t>SYED ZAKEER HUSSAIN</t>
  </si>
  <si>
    <t>IA0822-VLT94</t>
  </si>
  <si>
    <t>06.08.2022</t>
  </si>
  <si>
    <t>PRADEEP</t>
  </si>
  <si>
    <t>IA0822-VLT95</t>
  </si>
  <si>
    <t>20.08.2022</t>
  </si>
  <si>
    <t>25.09.2022 20k</t>
  </si>
  <si>
    <t>SHYAM SUNDAR ANDALURI</t>
  </si>
  <si>
    <t>IA0822-VLT96</t>
  </si>
  <si>
    <t>SHAIL ENDRA SHARMA</t>
  </si>
  <si>
    <t>HUMAIRA FIRDOUS</t>
  </si>
  <si>
    <t>IA0822-VLT97</t>
  </si>
  <si>
    <t>EMERSON BATCH S88</t>
  </si>
  <si>
    <t>ONCE FINISHED ABB800 AFTER REMAING FEE</t>
  </si>
  <si>
    <t>KESHAVTUKARAMKENDRE</t>
  </si>
  <si>
    <t>IA0822-VLT98</t>
  </si>
  <si>
    <t>24.09.2022</t>
  </si>
  <si>
    <t>28.09.2022</t>
  </si>
  <si>
    <t>AHSAN ZAKA</t>
  </si>
  <si>
    <t>IA0822-VLT99</t>
  </si>
  <si>
    <t>IA0822-VLT100</t>
  </si>
  <si>
    <t>SADAFMAJEED</t>
  </si>
  <si>
    <t>IA0822-VLT101</t>
  </si>
  <si>
    <t>MARVIN O DE LEON</t>
  </si>
  <si>
    <t>IA0822-VLT102</t>
  </si>
  <si>
    <t>17.08.2022</t>
  </si>
  <si>
    <t>01.09.2022</t>
  </si>
  <si>
    <t xml:space="preserve">1200 $ - 500$ = 700$ </t>
  </si>
  <si>
    <t>Phone Ringing (Msg send waiting for the replay)</t>
  </si>
  <si>
    <t>MD ANZARMALLIK</t>
  </si>
  <si>
    <t>IA0822-VLT103</t>
  </si>
  <si>
    <t>NASIRKHAN</t>
  </si>
  <si>
    <t>IA0822-VLT104</t>
  </si>
  <si>
    <t>25.08.2022</t>
  </si>
  <si>
    <t>ABB 800 DATE 5.09.2022</t>
  </si>
  <si>
    <t>22.08.2022</t>
  </si>
  <si>
    <t>JOSEPH NISHANTH X</t>
  </si>
  <si>
    <t>IA0822-VLT105</t>
  </si>
  <si>
    <t>AHMAD ADNAN</t>
  </si>
  <si>
    <t>IA0822-VLT106</t>
  </si>
  <si>
    <t>FAISAL</t>
  </si>
  <si>
    <t>IA0822-VLT107</t>
  </si>
  <si>
    <t>23.08.2022</t>
  </si>
  <si>
    <t>MUNTAZIR HUSSAIN</t>
  </si>
  <si>
    <t>IA0822-VLT108</t>
  </si>
  <si>
    <t>SAAD AZAM</t>
  </si>
  <si>
    <t>IA0822-VLT109</t>
  </si>
  <si>
    <t>K MUTHUKUMAR</t>
  </si>
  <si>
    <t>IA0822-VLT110</t>
  </si>
  <si>
    <t>28.10.2022</t>
  </si>
  <si>
    <t>19.11.2022</t>
  </si>
  <si>
    <t xml:space="preserve">Fully Paid </t>
  </si>
  <si>
    <t>OSASOGIE ENOCH AIYEKI</t>
  </si>
  <si>
    <t>IA0822-VLT111</t>
  </si>
  <si>
    <t>13.12.2022</t>
  </si>
  <si>
    <t xml:space="preserve">1300 $ - 500$ = 800$ </t>
  </si>
  <si>
    <t>27.08.2022</t>
  </si>
  <si>
    <t>SHAHRUKH ALI SHAH</t>
  </si>
  <si>
    <t>IA0822-VLT112</t>
  </si>
  <si>
    <t>MOHANAD ROKAN MAHMOOD</t>
  </si>
  <si>
    <t>IA0822-VLT113</t>
  </si>
  <si>
    <t>30.08.2022</t>
  </si>
  <si>
    <t>BHUVANESHWARI</t>
  </si>
  <si>
    <t>IA0922-VLT114</t>
  </si>
  <si>
    <t xml:space="preserve">450 $ - 250$ = 200$ </t>
  </si>
  <si>
    <t>AKOUE MEDZEGHE SLEITCH</t>
  </si>
  <si>
    <t>IA0922-VLT115</t>
  </si>
  <si>
    <t>26.09.2022</t>
  </si>
  <si>
    <t>450 $ - 220</t>
  </si>
  <si>
    <t>NIRANJAN D</t>
  </si>
  <si>
    <t>IA0922-VLT116</t>
  </si>
  <si>
    <t>02.12.2022</t>
  </si>
  <si>
    <t>He ask telugu lang</t>
  </si>
  <si>
    <t>MOHAMMAD SAMEER</t>
  </si>
  <si>
    <t>IA0922-VLT117</t>
  </si>
  <si>
    <t>05.09.2022</t>
  </si>
  <si>
    <t>MOHAMMED SARFRAZ</t>
  </si>
  <si>
    <t>IA0922-VLT118</t>
  </si>
  <si>
    <t>Abscond (Syllabus Different)</t>
  </si>
  <si>
    <t>06.09.2022</t>
  </si>
  <si>
    <t>BABAR ALI</t>
  </si>
  <si>
    <t>IA0922-VLT119</t>
  </si>
  <si>
    <t>JANANITHARSHINITHUNIVAN</t>
  </si>
  <si>
    <t>IA0922-VLT120</t>
  </si>
  <si>
    <t>PRUDHVI GANESH</t>
  </si>
  <si>
    <t>IA0922-VLT121</t>
  </si>
  <si>
    <t>12.09.2022</t>
  </si>
  <si>
    <t>17.10.2022</t>
  </si>
  <si>
    <t>29.11.2022</t>
  </si>
  <si>
    <t>CHRISTOPHER ANTON SEALEY</t>
  </si>
  <si>
    <t>IA0922-VLT122</t>
  </si>
  <si>
    <r>
      <rPr>
        <rFont val="Calibri"/>
        <color rgb="FF006100"/>
        <sz val="11.0"/>
      </rPr>
      <t xml:space="preserve">700$ -250&amp; = 450$ </t>
    </r>
    <r>
      <rPr>
        <rFont val="Calibri"/>
        <b/>
        <color rgb="FF006100"/>
        <sz val="11.0"/>
      </rPr>
      <t>Abscond</t>
    </r>
  </si>
  <si>
    <t>MANU JAMES</t>
  </si>
  <si>
    <t>IA0922-VLT123</t>
  </si>
  <si>
    <t>17.09.2022</t>
  </si>
  <si>
    <t>24.11.2022</t>
  </si>
  <si>
    <t>19.03.2023</t>
  </si>
  <si>
    <t xml:space="preserve">Karthick Take a Responsible </t>
  </si>
  <si>
    <t>MUHAMMAD BILAL TARIQ</t>
  </si>
  <si>
    <t>IA0922-VLT124</t>
  </si>
  <si>
    <t>PAUL O CALLAGHAN</t>
  </si>
  <si>
    <t>IA0922-VLT125</t>
  </si>
  <si>
    <t>1200$-100$-1100$</t>
  </si>
  <si>
    <t>MOHAMMED ABDULMONEM AL-JOHANI</t>
  </si>
  <si>
    <t>IA0922-VLT126</t>
  </si>
  <si>
    <t>16.10.2022</t>
  </si>
  <si>
    <t>SANKET DINESH PARKHI</t>
  </si>
  <si>
    <t>IA0922-VLT127</t>
  </si>
  <si>
    <t>23.09.2022</t>
  </si>
  <si>
    <t>TDS</t>
  </si>
  <si>
    <t>HALSTON AUTOMATION tds</t>
  </si>
  <si>
    <t>CHRISTIAN SAMPLE</t>
  </si>
  <si>
    <t>IA0922-VLT128</t>
  </si>
  <si>
    <t>14.11.2022</t>
  </si>
  <si>
    <t>200 $ - 100$</t>
  </si>
  <si>
    <t>20.09.2022</t>
  </si>
  <si>
    <t>BHARATHI DHARMANNA NAIK</t>
  </si>
  <si>
    <t>IA0922-VLT129</t>
  </si>
  <si>
    <t>Discountinue</t>
  </si>
  <si>
    <t>MOHAMED SAFEEQ S</t>
  </si>
  <si>
    <t>IA0922-VLT130</t>
  </si>
  <si>
    <t>29.09.2022</t>
  </si>
  <si>
    <t>KEBUELEFE SETHAKO</t>
  </si>
  <si>
    <t>IA0922-VLT131</t>
  </si>
  <si>
    <t>THOMAS M GEORGE</t>
  </si>
  <si>
    <t>IA0922-VLT132</t>
  </si>
  <si>
    <t>08.10.2022</t>
  </si>
  <si>
    <t>DOJ 10TH OCT</t>
  </si>
  <si>
    <t>03.10.2022</t>
  </si>
  <si>
    <t>AJITHKUMAR S</t>
  </si>
  <si>
    <t>IA1022-VLT133</t>
  </si>
  <si>
    <t>IA1022-VLT134</t>
  </si>
  <si>
    <t>15.10.2022</t>
  </si>
  <si>
    <t>MOHAMMAD QUAISER</t>
  </si>
  <si>
    <t>IA1022-VLT135</t>
  </si>
  <si>
    <t>30.10.2022</t>
  </si>
  <si>
    <t>07.11.2022</t>
  </si>
  <si>
    <t>INFANT JEGOWYN A</t>
  </si>
  <si>
    <t>IA1022-VLT136</t>
  </si>
  <si>
    <t>18.10.2022</t>
  </si>
  <si>
    <t>19.10.2022</t>
  </si>
  <si>
    <t>AJOSH KURISINKAL PHILIP</t>
  </si>
  <si>
    <t>IA1022-VLT137</t>
  </si>
  <si>
    <t>20.10.2022</t>
  </si>
  <si>
    <t>500$-100$ = 400$ Class Scheduling after payment</t>
  </si>
  <si>
    <t>ADARSH MP</t>
  </si>
  <si>
    <t>IA1022-VLT138</t>
  </si>
  <si>
    <t>GOBINDER SINGH</t>
  </si>
  <si>
    <t>IA1022-VLT139</t>
  </si>
  <si>
    <t>AB CONTROL LOGIC</t>
  </si>
  <si>
    <t xml:space="preserve">Personal Issue </t>
  </si>
  <si>
    <t>SESHI REDDY TIYYAGURA</t>
  </si>
  <si>
    <t>IA1022-VLT140</t>
  </si>
  <si>
    <t>VIPIN MOHANAN NAIR AJITHA</t>
  </si>
  <si>
    <t>IA1022-VLT141</t>
  </si>
  <si>
    <t>SAE Completed . Not Paid for PCS7 DCS</t>
  </si>
  <si>
    <t>Switch Off</t>
  </si>
  <si>
    <t>29.10.2022</t>
  </si>
  <si>
    <t>SREEKANTH</t>
  </si>
  <si>
    <t>IA1022-VLT142</t>
  </si>
  <si>
    <t>15.11.2022</t>
  </si>
  <si>
    <t>HONEYWELL, YOKO, EMERS&amp;SIS, ROCKWELL</t>
  </si>
  <si>
    <t>SANTOSH SAYAJI SHINDE</t>
  </si>
  <si>
    <t>IA1022-VLT143</t>
  </si>
  <si>
    <t xml:space="preserve"> BATCH S88</t>
  </si>
  <si>
    <t>SHRI SABARATHINAM</t>
  </si>
  <si>
    <t>IA1022-VLT144</t>
  </si>
  <si>
    <t>Raja sir A/c</t>
  </si>
  <si>
    <t>SIVAKUMAR NEELAMEGAM</t>
  </si>
  <si>
    <t>IA1122-VLT145</t>
  </si>
  <si>
    <t>16.11.2022</t>
  </si>
  <si>
    <t>KHALDON MOHAMMED ALMADHAGI</t>
  </si>
  <si>
    <t>IA1122-VLT146</t>
  </si>
  <si>
    <t>KHALED ABDULLAH BINSILM</t>
  </si>
  <si>
    <t>IA1122-VLT147</t>
  </si>
  <si>
    <t>JEBA ROBERT M</t>
  </si>
  <si>
    <t>IA1122-VLT148</t>
  </si>
  <si>
    <t>17.11.2022</t>
  </si>
  <si>
    <t>DARSHAN JAGDISH CHANDRA MODI</t>
  </si>
  <si>
    <t>IA1122-VLT149</t>
  </si>
  <si>
    <t xml:space="preserve">RNR - will sent in wats app </t>
  </si>
  <si>
    <t>Follow up take action  Senthil (Fee Refund Case)</t>
  </si>
  <si>
    <t>18.11.2022</t>
  </si>
  <si>
    <t>KAJAMOHIDEEN SHAHUL HAMEED MUDAVAN</t>
  </si>
  <si>
    <t>IA1122-VLT150</t>
  </si>
  <si>
    <t>NARMADHA</t>
  </si>
  <si>
    <t>07.03.2023</t>
  </si>
  <si>
    <t>SAE Completed . Not Paid for PCS7 DCS (Msg Send waiting for the replay)</t>
  </si>
  <si>
    <t>22.11.2022</t>
  </si>
  <si>
    <t>BALAJI NATARAJAN</t>
  </si>
  <si>
    <t>IA1122-VLT151</t>
  </si>
  <si>
    <t>TANIMU GREAVES</t>
  </si>
  <si>
    <t>IA1122-VLT152</t>
  </si>
  <si>
    <t>Rockwell</t>
  </si>
  <si>
    <t>25.11.2022</t>
  </si>
  <si>
    <t>SAJID SIDDIQUI</t>
  </si>
  <si>
    <t>IA1122-VLT153</t>
  </si>
  <si>
    <t>28.11.2022</t>
  </si>
  <si>
    <t>THANDOKUHLEPETROS MZINDLE</t>
  </si>
  <si>
    <t>065 6672201</t>
  </si>
  <si>
    <t>IA1122-VLT154</t>
  </si>
  <si>
    <t>08.12.2022</t>
  </si>
  <si>
    <t>650-100-300=250</t>
  </si>
  <si>
    <t>30.11.2022</t>
  </si>
  <si>
    <t>ABY GEORGE</t>
  </si>
  <si>
    <t>IA1122-VLT155</t>
  </si>
  <si>
    <t>VIJAYARAJAN V</t>
  </si>
  <si>
    <t>IA1122-VLT156</t>
  </si>
  <si>
    <t>DOJ : He is see  (not well)</t>
  </si>
  <si>
    <t>JAYAKRISHNAN KUNNATH</t>
  </si>
  <si>
    <t>IA1122-VLT157</t>
  </si>
  <si>
    <t>05.12.2022</t>
  </si>
  <si>
    <t>NITESH KUMAR SINGH</t>
  </si>
  <si>
    <t>IA1222-VLT158</t>
  </si>
  <si>
    <t>06.12.2022</t>
  </si>
  <si>
    <t>21.12.2022</t>
  </si>
  <si>
    <t>28.12.2022</t>
  </si>
  <si>
    <t>07.12.2022</t>
  </si>
  <si>
    <t>PRATIK PRAVIN SALAM</t>
  </si>
  <si>
    <t>IA1222-VLT159</t>
  </si>
  <si>
    <t>AZARUDDIEN ANIFA</t>
  </si>
  <si>
    <t>IA1222-VLT160</t>
  </si>
  <si>
    <t>Is not reachable</t>
  </si>
  <si>
    <t>09.12.2022</t>
  </si>
  <si>
    <t>ANAMIKA KUMARI</t>
  </si>
  <si>
    <t>IA1222-VLT161</t>
  </si>
  <si>
    <t>Incoming call out (my sugession i think this case put the absond list)</t>
  </si>
  <si>
    <t>24.01.2025</t>
  </si>
  <si>
    <t>LININRAJ</t>
  </si>
  <si>
    <t>IA1222-VLT162</t>
  </si>
  <si>
    <t>28.06.2025</t>
  </si>
  <si>
    <t>21-04-2023</t>
  </si>
  <si>
    <t>27-04-2023</t>
  </si>
  <si>
    <t>NAIF HOSSAM HAMED</t>
  </si>
  <si>
    <t>IA1222-VLT163</t>
  </si>
  <si>
    <t>600-300 =300</t>
  </si>
  <si>
    <t>JAYADEEP GUTTIKONDA</t>
  </si>
  <si>
    <t>IA1222-VLT164</t>
  </si>
  <si>
    <t>13.01.2023</t>
  </si>
  <si>
    <t>WEEK END CLASS</t>
  </si>
  <si>
    <t>13-01-2023</t>
  </si>
  <si>
    <t>30-01-2023</t>
  </si>
  <si>
    <t>HEMANTH KUMAR</t>
  </si>
  <si>
    <t>IA1222-VLT165</t>
  </si>
  <si>
    <t>ALI NAMMNEH</t>
  </si>
  <si>
    <t>IA1222-VLT166</t>
  </si>
  <si>
    <t>27.12.2022</t>
  </si>
  <si>
    <t xml:space="preserve">900$-600$= 300$ (Batch S88 cancelled) So total pay reduced </t>
  </si>
  <si>
    <t>UYAI MIKE MBON</t>
  </si>
  <si>
    <t>IA1222-VLT167</t>
  </si>
  <si>
    <t>RAKESH KUMAR</t>
  </si>
  <si>
    <t>IA1222-VLT168</t>
  </si>
  <si>
    <t>22.12.2022</t>
  </si>
  <si>
    <t>26.12.2022</t>
  </si>
  <si>
    <t>BALAJI K</t>
  </si>
  <si>
    <t>IA1222-VLT169</t>
  </si>
  <si>
    <t>MUNIPRAKASH M</t>
  </si>
  <si>
    <t>IA1222-VLT170</t>
  </si>
  <si>
    <t>HIRUSTAA MANIRAJAN</t>
  </si>
  <si>
    <t>IA1222-VLT171</t>
  </si>
  <si>
    <t>SIVANARENDRAMOORTHY S</t>
  </si>
  <si>
    <t>IA1222-VLT172</t>
  </si>
  <si>
    <t>28.01.2023</t>
  </si>
  <si>
    <t>Next Pay March 27th 2023</t>
  </si>
  <si>
    <t>RAVITEJABOPPUDI</t>
  </si>
  <si>
    <t>IA1222-VLT173</t>
  </si>
  <si>
    <t>SRINIVASARAORUTTALA</t>
  </si>
  <si>
    <t>IA1222-VLT174</t>
  </si>
  <si>
    <t>FEB 1ST WEEK</t>
  </si>
  <si>
    <t>27-01-2023</t>
  </si>
  <si>
    <t>KINGSLEY COLANI GAMEDZE</t>
  </si>
  <si>
    <t>IA1222-VLT175</t>
  </si>
  <si>
    <t>DINESHBALANSELVARAJ</t>
  </si>
  <si>
    <t>IA1222-VLT176</t>
  </si>
  <si>
    <t>incoming call barred . details send in whatspp</t>
  </si>
  <si>
    <t>SAMPATHKUMAR S</t>
  </si>
  <si>
    <t>IA0123-VLT177</t>
  </si>
  <si>
    <t>NIKHILESH GANESH VAIDYA</t>
  </si>
  <si>
    <t>IA0123-VLT178</t>
  </si>
  <si>
    <t>25.01.2023</t>
  </si>
  <si>
    <t>06.01.2023</t>
  </si>
  <si>
    <t>SUDIPTA SAHA</t>
  </si>
  <si>
    <t>IA0123-VLT179</t>
  </si>
  <si>
    <t>16.01.2023</t>
  </si>
  <si>
    <t>17.01.2023</t>
  </si>
  <si>
    <t>VALTECH AUTOMATION 8100 Tax</t>
  </si>
  <si>
    <t>MUTHURAJA MADASAMY</t>
  </si>
  <si>
    <t>IA0123-VLT180</t>
  </si>
  <si>
    <t>07.01.2022</t>
  </si>
  <si>
    <t>15-02-2023</t>
  </si>
  <si>
    <t>15-03-2023</t>
  </si>
  <si>
    <t>JANARDHANARAO</t>
  </si>
  <si>
    <t>IA0123-VLT181</t>
  </si>
  <si>
    <t>DOJ : Augest 2023</t>
  </si>
  <si>
    <t>22-02-2023</t>
  </si>
  <si>
    <t>VIMAL RAJESH BHAVSAR</t>
  </si>
  <si>
    <t>IA0123-VLT182</t>
  </si>
  <si>
    <t>CRAE</t>
  </si>
  <si>
    <t>JIM VARGHESE THOMAS</t>
  </si>
  <si>
    <t>IA0123-VLT183</t>
  </si>
  <si>
    <t>05.02.2023</t>
  </si>
  <si>
    <t xml:space="preserve">700 - 350 = 350  Once Batch Classs Started will collect Remining Payment </t>
  </si>
  <si>
    <t>ABHAY PATEL</t>
  </si>
  <si>
    <t>IA0123-VLT184</t>
  </si>
  <si>
    <t>YOKOGAWA DCS</t>
  </si>
  <si>
    <t>19.01.2022</t>
  </si>
  <si>
    <t>AMMAR ALI</t>
  </si>
  <si>
    <t>IA0123-VLT185</t>
  </si>
  <si>
    <t>18.01.2022</t>
  </si>
  <si>
    <t>NAGARATHINAM PALANIVELU</t>
  </si>
  <si>
    <t>IA0123-VLT186</t>
  </si>
  <si>
    <t>06.02.2023</t>
  </si>
  <si>
    <t>ANDREW OWOICHO PAUL</t>
  </si>
  <si>
    <t>IA0123-VLT187</t>
  </si>
  <si>
    <t>21.01.2022</t>
  </si>
  <si>
    <t>100 $ Not Credited</t>
  </si>
  <si>
    <t>SAI ARAVIND</t>
  </si>
  <si>
    <t>IA0123-VLT188</t>
  </si>
  <si>
    <t>MARIYAPPAN KALI PANDIAN</t>
  </si>
  <si>
    <t>IA0123-VLT189</t>
  </si>
  <si>
    <t>PHONE NOT PICKING</t>
  </si>
  <si>
    <t>BATYRBET SHARIPOV</t>
  </si>
  <si>
    <t>IA0123-VLT190</t>
  </si>
  <si>
    <t>450 Red list</t>
  </si>
  <si>
    <t>IA0123-VLT191</t>
  </si>
  <si>
    <t>300$-100$ =200$ FEB 2023 1st Week</t>
  </si>
  <si>
    <t>27.01.2023</t>
  </si>
  <si>
    <t>BALAMURUGAN</t>
  </si>
  <si>
    <t>IA0123-VLT192</t>
  </si>
  <si>
    <t>Continue with  May 2023 (Siemens DCS only)</t>
  </si>
  <si>
    <t>MANGESH PATEL</t>
  </si>
  <si>
    <t>IA0123-VLT193</t>
  </si>
  <si>
    <t>27.03.2023</t>
  </si>
  <si>
    <t>Msg Send no replay (my sugession i think this case put the absond list)</t>
  </si>
  <si>
    <t>no  response ringing</t>
  </si>
  <si>
    <t>RAMI FAHED MOUNZER</t>
  </si>
  <si>
    <t>IA0123-VLT194</t>
  </si>
  <si>
    <t>225$-25$-70$=200 DOJ APRIL 2023</t>
  </si>
  <si>
    <t>31.01.2023</t>
  </si>
  <si>
    <t>MRITUNJAY SHARMA</t>
  </si>
  <si>
    <t>IA0123-VLT195</t>
  </si>
  <si>
    <t>17.04.2023</t>
  </si>
  <si>
    <t>25.05.2023</t>
  </si>
  <si>
    <t>25th may 2023</t>
  </si>
  <si>
    <t>SELVARAJ S</t>
  </si>
  <si>
    <t>IA0123-VLT196</t>
  </si>
  <si>
    <t>SAMEER SHRIPADKULKAMI</t>
  </si>
  <si>
    <t>IA0223-VLT197</t>
  </si>
  <si>
    <t xml:space="preserve">DOJ : 06.02.2023 (ONCE 2 DAYS CLASS FINISHED AFTER REMAINING PAY) </t>
  </si>
  <si>
    <t>IA0223-VLT198</t>
  </si>
  <si>
    <t>DOJ : 05.02.2023</t>
  </si>
  <si>
    <t>03.02.2023</t>
  </si>
  <si>
    <t>ALOBO THOMAS</t>
  </si>
  <si>
    <t>IA0223-VLT199</t>
  </si>
  <si>
    <t>450$- 350$ = 100</t>
  </si>
  <si>
    <t>PRABAKARAN MANIKKAM</t>
  </si>
  <si>
    <t>IA0223-VLT200</t>
  </si>
  <si>
    <t>DOJ : 13.02.2023</t>
  </si>
  <si>
    <t>11.02.2023</t>
  </si>
  <si>
    <t>MANI J</t>
  </si>
  <si>
    <t>IA0223-VLT201</t>
  </si>
  <si>
    <t>MOHAMED ALTHAF S</t>
  </si>
  <si>
    <t>IA0223-VLT202</t>
  </si>
  <si>
    <t>NASEEF MOHAMMED P</t>
  </si>
  <si>
    <t>IA0223-VLT203</t>
  </si>
  <si>
    <t>04.05.2023</t>
  </si>
  <si>
    <t xml:space="preserve">5000 Case </t>
  </si>
  <si>
    <t>SHIVA VM</t>
  </si>
  <si>
    <t>IA0223-VLT204</t>
  </si>
  <si>
    <t>18.02.2023</t>
  </si>
  <si>
    <t>LIJOY JOSEPH</t>
  </si>
  <si>
    <t xml:space="preserve">	+968 93892368</t>
  </si>
  <si>
    <t>IA0223-VLT205</t>
  </si>
  <si>
    <t>KAMALAPRIYA</t>
  </si>
  <si>
    <t xml:space="preserve"> DISCONTINUE ( He is told not interest)</t>
  </si>
  <si>
    <t>IA0223-VLT206</t>
  </si>
  <si>
    <t>10.03.2023</t>
  </si>
  <si>
    <t>SESHASAI</t>
  </si>
  <si>
    <t>IA0223-VLT207</t>
  </si>
  <si>
    <t>01.03.2023</t>
  </si>
  <si>
    <t>IRFAN MD</t>
  </si>
  <si>
    <t>IA0223-VLT208</t>
  </si>
  <si>
    <t>Discontinue REFUND CASE</t>
  </si>
  <si>
    <t xml:space="preserve">HARI PRASAD VIVEKANANTHAN </t>
  </si>
  <si>
    <t>IA0223-VLT209</t>
  </si>
  <si>
    <t>MARCH &amp; APRIL</t>
  </si>
  <si>
    <t>VEERAMANI PADMANABAN</t>
  </si>
  <si>
    <t>IA0223-VLT210</t>
  </si>
  <si>
    <t>PRAVINADITYA PURI</t>
  </si>
  <si>
    <t>IA0223-VLT211</t>
  </si>
  <si>
    <t>DEEPAK K</t>
  </si>
  <si>
    <t>IA0223-VLT212</t>
  </si>
  <si>
    <t>SIVARAMA KRISHNAN</t>
  </si>
  <si>
    <t>IA0223-VLT213</t>
  </si>
  <si>
    <t>10.04.2023</t>
  </si>
  <si>
    <t>DOJ : April 7th 2023</t>
  </si>
  <si>
    <t>MOHAN</t>
  </si>
  <si>
    <t>IA0223-VLT214</t>
  </si>
  <si>
    <t>APRIL 1ST WEEK</t>
  </si>
  <si>
    <t>25.02.2023</t>
  </si>
  <si>
    <t>SHANU RAYAROTH</t>
  </si>
  <si>
    <t>IA0223-VLT215</t>
  </si>
  <si>
    <t>I am planning to join December</t>
  </si>
  <si>
    <t xml:space="preserve">RNR - will text in wats app </t>
  </si>
  <si>
    <t>he is kerala (Feb 2025 end he will offline class full 4DCS) (Follow up)</t>
  </si>
  <si>
    <t>whats app call no ringing , details sent in whatsapp</t>
  </si>
  <si>
    <t>27.02.2023</t>
  </si>
  <si>
    <t>MUHAMMAD ALI</t>
  </si>
  <si>
    <t>IA0223-VLT216</t>
  </si>
  <si>
    <t>Venkat Sir CAD Converted</t>
  </si>
  <si>
    <t xml:space="preserve">VAIBHAV </t>
  </si>
  <si>
    <t>IA0223-VLT217</t>
  </si>
  <si>
    <t>IA0223-VLT218</t>
  </si>
  <si>
    <t>SUBRAMANIAN</t>
  </si>
  <si>
    <t>IA0323-VLT219</t>
  </si>
  <si>
    <t>05.03.2023</t>
  </si>
  <si>
    <t>Fees Splited our friend Venkatesh arunachalam) 4000/-</t>
  </si>
  <si>
    <t>VASANTHA KUMAR</t>
  </si>
  <si>
    <t>IA0323-VLT220</t>
  </si>
  <si>
    <t>DOJ : April 15th 2023</t>
  </si>
  <si>
    <t>VENKATESH ARUNACHALAM</t>
  </si>
  <si>
    <t>IA0323-VLT221</t>
  </si>
  <si>
    <t>ANIL KUMAR YADAV</t>
  </si>
  <si>
    <t>IA0323-VLT222</t>
  </si>
  <si>
    <t>ABB dcs pending Mobile Switch off</t>
  </si>
  <si>
    <t>he is not willing to do ABB</t>
  </si>
  <si>
    <t>Switched off/whats app call also not gng details send in whatsapp</t>
  </si>
  <si>
    <t>NEENUTTY SREENIVASAN SREENESH</t>
  </si>
  <si>
    <t>IA0323-VLT223</t>
  </si>
  <si>
    <t>April End</t>
  </si>
  <si>
    <t>09.03.2023</t>
  </si>
  <si>
    <t>SALMANFARSI</t>
  </si>
  <si>
    <t>IA0323-VLT224</t>
  </si>
  <si>
    <t>VENUGOPALASARI B</t>
  </si>
  <si>
    <t>IA0323-VLT225</t>
  </si>
  <si>
    <t>DOJ : April 20th 2023</t>
  </si>
  <si>
    <t>12.03.2023</t>
  </si>
  <si>
    <t>SOMASHEKHAR BASAPPA MOODALAGI</t>
  </si>
  <si>
    <t>IA0323-VLT226</t>
  </si>
  <si>
    <t>Discountiue</t>
  </si>
  <si>
    <t>ALISH SHRESTHA</t>
  </si>
  <si>
    <t>IA0323-VLT227</t>
  </si>
  <si>
    <t>14.03.2023</t>
  </si>
  <si>
    <t>600$-300$</t>
  </si>
  <si>
    <t>15.03.2023</t>
  </si>
  <si>
    <t>SYED MUHAMMAD HUSSAIN</t>
  </si>
  <si>
    <t>IA0323-VLT228</t>
  </si>
  <si>
    <t>04.01.2024</t>
  </si>
  <si>
    <t>whats app call ringing no /Details send he need to rejoin the course need some discount</t>
  </si>
  <si>
    <t>JEAYAPRAKASH</t>
  </si>
  <si>
    <t>IA0323-VLT229</t>
  </si>
  <si>
    <t>NEXT PAY 22ND MARCH 2023</t>
  </si>
  <si>
    <t>17.03.2023</t>
  </si>
  <si>
    <t>KRISHNAKUMAR R</t>
  </si>
  <si>
    <t>IA0323-VLT230</t>
  </si>
  <si>
    <t>April 1st Week</t>
  </si>
  <si>
    <t>ARRVINDH POLLACHI SURESHKUMAR</t>
  </si>
  <si>
    <t>IA0323-VLT231</t>
  </si>
  <si>
    <t>SELVAKUMAR PAUL PANDIAN</t>
  </si>
  <si>
    <t>IA0323-VLT232</t>
  </si>
  <si>
    <t>23.03.2023</t>
  </si>
  <si>
    <t>05.05.2023</t>
  </si>
  <si>
    <t>Once Batch conform they will pay</t>
  </si>
  <si>
    <t>VIVEK PRAVINBHAI DOBARIYA</t>
  </si>
  <si>
    <t>IA0323-VLT233</t>
  </si>
  <si>
    <t>11.04.2023</t>
  </si>
  <si>
    <t>DOJ : APRIL 2023</t>
  </si>
  <si>
    <t>20.03.2023</t>
  </si>
  <si>
    <t>AJAY NARENDRA</t>
  </si>
  <si>
    <t>IA0323-VLT234</t>
  </si>
  <si>
    <t>DOJ : 21.03.2023</t>
  </si>
  <si>
    <t>SADAF MAJEED</t>
  </si>
  <si>
    <t>IA0323-VLT235</t>
  </si>
  <si>
    <t>AB CONTROL LOGIX (300$)</t>
  </si>
  <si>
    <t>JUDIF SEERATH LINGSTON</t>
  </si>
  <si>
    <t>IA0323-VLT236</t>
  </si>
  <si>
    <t>DUE DATE : 05.04.2023</t>
  </si>
  <si>
    <t>APRIL</t>
  </si>
  <si>
    <t>MANIMURUGAN D</t>
  </si>
  <si>
    <t>IA0423-VLT237</t>
  </si>
  <si>
    <t>DOJ 10 JULY 2023</t>
  </si>
  <si>
    <t>SARMAD ABDUL MUNEM</t>
  </si>
  <si>
    <t>IA0423-VLT238</t>
  </si>
  <si>
    <t>MUTAFA KAREEM ABBAS</t>
  </si>
  <si>
    <t>IA0423-VLT239</t>
  </si>
  <si>
    <t>RAJESHKUMAR AB</t>
  </si>
  <si>
    <t>IA0423-VLT240</t>
  </si>
  <si>
    <t>04..04.2023</t>
  </si>
  <si>
    <t>07.04.2023</t>
  </si>
  <si>
    <t xml:space="preserve">DOJ : 12 APRIL 2023 </t>
  </si>
  <si>
    <t>05.04.2023</t>
  </si>
  <si>
    <t>MANIVANAN P</t>
  </si>
  <si>
    <t>IA0423-VLT241</t>
  </si>
  <si>
    <t xml:space="preserve">DOJ : 10 APRIL 2023 </t>
  </si>
  <si>
    <t>MOHAMMED IRSHAD ALI</t>
  </si>
  <si>
    <t>IA0423-VLT242</t>
  </si>
  <si>
    <t>20.04.2023</t>
  </si>
  <si>
    <t>IA0423-VLT243</t>
  </si>
  <si>
    <t>28.04.2023</t>
  </si>
  <si>
    <t>SARAVANA KUMAR R</t>
  </si>
  <si>
    <t>IA0423-VLT244</t>
  </si>
  <si>
    <t>AMOL JAYBHAYE</t>
  </si>
  <si>
    <t>IA0423-VLT245</t>
  </si>
  <si>
    <t>PRUTHVI SAGAR AV</t>
  </si>
  <si>
    <t>IA0423-VLT246</t>
  </si>
  <si>
    <t>Call Declined (Msg send 2 day waiting for replay</t>
  </si>
  <si>
    <t>Whats app call also does not connected/ Details shared in whatsapp</t>
  </si>
  <si>
    <t>CHIDAMBARAM S</t>
  </si>
  <si>
    <t>IA0423-VLT247</t>
  </si>
  <si>
    <t>21.04.2023</t>
  </si>
  <si>
    <t>RAJESH</t>
  </si>
  <si>
    <t>IA0423-VLT248</t>
  </si>
  <si>
    <t>DIRECT VISIT</t>
  </si>
  <si>
    <t>DHINAKARAN BASKARAN</t>
  </si>
  <si>
    <t>IA0423-VLT249</t>
  </si>
  <si>
    <t>MANISH SURESH GAIKWAD</t>
  </si>
  <si>
    <t>IA0423-VLT250</t>
  </si>
  <si>
    <t>NAJEEBUDDIN MOHAMMED</t>
  </si>
  <si>
    <t>IA0423-VLT251</t>
  </si>
  <si>
    <t>No Whatsapp no (case losed by sulochana, srini, mano)</t>
  </si>
  <si>
    <t>MOHAN M</t>
  </si>
  <si>
    <t>IA0423-VLT252</t>
  </si>
  <si>
    <t>VINIT CHINITS (HALSTON)</t>
  </si>
  <si>
    <t>IA0423-VLT253</t>
  </si>
  <si>
    <t>KHALED DAKHIL ISMAIL</t>
  </si>
  <si>
    <t>IA0423-VLT254</t>
  </si>
  <si>
    <t>25.04.2023</t>
  </si>
  <si>
    <t>HAYDER KADHIM MHALHAL</t>
  </si>
  <si>
    <t>IA0423-VLT255</t>
  </si>
  <si>
    <t>AYYADURAI SUNDARAPANDIAN</t>
  </si>
  <si>
    <t>IA0423-VLT256</t>
  </si>
  <si>
    <t>04.06.2023</t>
  </si>
  <si>
    <t>29th May 2023</t>
  </si>
  <si>
    <t>30.04.2023</t>
  </si>
  <si>
    <t>IA0423-VLT257</t>
  </si>
  <si>
    <t>VISHNU C</t>
  </si>
  <si>
    <t>IA0523-VLT258</t>
  </si>
  <si>
    <t>PRANVAT SINGH DANG</t>
  </si>
  <si>
    <t>IA0523-VLT259</t>
  </si>
  <si>
    <t>GENTLE AGOH</t>
  </si>
  <si>
    <t>IA0523-VLT260</t>
  </si>
  <si>
    <t>13.05.2023</t>
  </si>
  <si>
    <t>MUZAMMIL MAQBOOL</t>
  </si>
  <si>
    <t>IA0523-VLT261</t>
  </si>
  <si>
    <t>16.05.2023</t>
  </si>
  <si>
    <t>ANITHA BANDI</t>
  </si>
  <si>
    <t>IA0523-VLT262</t>
  </si>
  <si>
    <t>513 CAD VENKAT SIR A/C</t>
  </si>
  <si>
    <t>CHANDANA CS</t>
  </si>
  <si>
    <t>IA0523-VLT263</t>
  </si>
  <si>
    <t>22.05.2023</t>
  </si>
  <si>
    <t>SHILJITH VP</t>
  </si>
  <si>
    <t>IA0523-VLT264</t>
  </si>
  <si>
    <t>Msg send waiting for replay</t>
  </si>
  <si>
    <t>RNR-Msg sent i wtsp</t>
  </si>
  <si>
    <t>Call Not connected/ What app RNR/ details send in whatsapp</t>
  </si>
  <si>
    <t>MAGNAKRONOLEO</t>
  </si>
  <si>
    <t>IA0523-VLT265</t>
  </si>
  <si>
    <t>NITIKA GARG</t>
  </si>
  <si>
    <t>IA0523-VLT266</t>
  </si>
  <si>
    <t>EMERSON,AB PLC, INTOUCH SCADA</t>
  </si>
  <si>
    <t>KABIRU O OLABODE</t>
  </si>
  <si>
    <t>IA0523-VLT267</t>
  </si>
  <si>
    <t>No doesn't exist</t>
  </si>
  <si>
    <t>23.01.2025</t>
  </si>
  <si>
    <t>ABHILASH NB</t>
  </si>
  <si>
    <t>IA0623-VLT268</t>
  </si>
  <si>
    <t>HARIBABU KADIYALA</t>
  </si>
  <si>
    <t>IA0623-VLT269</t>
  </si>
  <si>
    <t>03.06.2023</t>
  </si>
  <si>
    <t>ABUBERKER SIDDIQ A</t>
  </si>
  <si>
    <t>IA0623-VLT270</t>
  </si>
  <si>
    <t>BANGALORE NEAR BY JOINED</t>
  </si>
  <si>
    <t>VISHWAMBARK KULKARNI</t>
  </si>
  <si>
    <t>IA0623-VLT271</t>
  </si>
  <si>
    <t>I am not interested to continue can refund my fee which i have before</t>
  </si>
  <si>
    <t>RNR- will call in wats app no response</t>
  </si>
  <si>
    <t xml:space="preserve">not interested /he is asking refund </t>
  </si>
  <si>
    <t>MOHAMMAD AGSAR KHAN</t>
  </si>
  <si>
    <t>IA0623-VLT272</t>
  </si>
  <si>
    <t>ALEJANDRO JOSE PRADAMENTERO</t>
  </si>
  <si>
    <t>IA0623-VLT273</t>
  </si>
  <si>
    <t>JONATHAN GEORGE MARK DUTOIT</t>
  </si>
  <si>
    <t>IA0623-VLT274</t>
  </si>
  <si>
    <t>07.07.2023</t>
  </si>
  <si>
    <t>DOJ 4 july 2023</t>
  </si>
  <si>
    <t>NEELUFER NAZNEEN</t>
  </si>
  <si>
    <t>IA0623-VLT275</t>
  </si>
  <si>
    <t>19.06.2023</t>
  </si>
  <si>
    <t>VIJAYAKUMAR P</t>
  </si>
  <si>
    <t>IA0623-VLT276</t>
  </si>
  <si>
    <t>21.06.2023</t>
  </si>
  <si>
    <t>MOHAMMAD SALAHUDDIN</t>
  </si>
  <si>
    <t>IA0623-VLT277</t>
  </si>
  <si>
    <t>26.06.2023</t>
  </si>
  <si>
    <t>WILLIAM QUINTERO LOPEX</t>
  </si>
  <si>
    <t>IA0623-VLT278</t>
  </si>
  <si>
    <t>28.06.2023</t>
  </si>
  <si>
    <t>DOJ JULY 7 2023</t>
  </si>
  <si>
    <t>05.07.2023</t>
  </si>
  <si>
    <t>SADISH S</t>
  </si>
  <si>
    <t>IA0723-VLT279</t>
  </si>
  <si>
    <t>29.09.2023</t>
  </si>
  <si>
    <t>ajith</t>
  </si>
  <si>
    <t>SURESH PENDURTHY</t>
  </si>
  <si>
    <t>IA0723-VLT280</t>
  </si>
  <si>
    <t>DOJ 10/ 7 /2023</t>
  </si>
  <si>
    <t>08.07.2023</t>
  </si>
  <si>
    <t>KARTHIKEYAN THIRUPPATHI</t>
  </si>
  <si>
    <t>IA0723-VLT281</t>
  </si>
  <si>
    <t>RNR-Msg sent in wtsp</t>
  </si>
  <si>
    <t>incoming call barred/ Whatapp RNR/Details shared in whatsapp</t>
  </si>
  <si>
    <t>HARI SHANKAR SHARMA</t>
  </si>
  <si>
    <t>IA0723-VLT282</t>
  </si>
  <si>
    <t>25.07.2023</t>
  </si>
  <si>
    <t>SUMIT ROY</t>
  </si>
  <si>
    <t>IA0723-VLT283</t>
  </si>
  <si>
    <t>03.08.2023</t>
  </si>
  <si>
    <t>VETRISELVAN A</t>
  </si>
  <si>
    <t>IA0723-VLT284</t>
  </si>
  <si>
    <t>PRAMOD KUMAR SHARMA</t>
  </si>
  <si>
    <t>IA0723-VLT285</t>
  </si>
  <si>
    <t>08.08.2023</t>
  </si>
  <si>
    <t>DOJ 28/ 7 /2023</t>
  </si>
  <si>
    <t>KABONGO GRACIA MULANGA</t>
  </si>
  <si>
    <t>IA0723-VLT286</t>
  </si>
  <si>
    <t>01.08.2023</t>
  </si>
  <si>
    <t>IA0823-VLT287</t>
  </si>
  <si>
    <t>02.08.2023</t>
  </si>
  <si>
    <t>RAJA LAKSHMI R</t>
  </si>
  <si>
    <t>IA0823-VLT288</t>
  </si>
  <si>
    <t>04.11.2023</t>
  </si>
  <si>
    <t>RAJEEV KUMAR</t>
  </si>
  <si>
    <t>IA0823-VLT289</t>
  </si>
  <si>
    <t>BALA SUBRAMANIAN SUBBIAH MURUGESAN</t>
  </si>
  <si>
    <t>IA0823-VLT290</t>
  </si>
  <si>
    <t>07.08.2023</t>
  </si>
  <si>
    <t>SUMAN DE</t>
  </si>
  <si>
    <t>IA0823-VLT291</t>
  </si>
  <si>
    <t>IA0823-VLT292</t>
  </si>
  <si>
    <t>ARITRA MITRA</t>
  </si>
  <si>
    <t>IA0823-VLT293</t>
  </si>
  <si>
    <t>12.08.2023</t>
  </si>
  <si>
    <t>NARASAPPA BADIGER</t>
  </si>
  <si>
    <t>IA0823-VLT294</t>
  </si>
  <si>
    <t>13.08.2023</t>
  </si>
  <si>
    <t>NOTAMMUNI SAI YOGANANDH</t>
  </si>
  <si>
    <t>IA0823-VLT295</t>
  </si>
  <si>
    <t>SUNILVINCENT</t>
  </si>
  <si>
    <t>IA0823-VLT296</t>
  </si>
  <si>
    <t>07.09.2023</t>
  </si>
  <si>
    <t>19.08.2023</t>
  </si>
  <si>
    <t>MOHANA PRIYA A</t>
  </si>
  <si>
    <t>IA0823-VLT297</t>
  </si>
  <si>
    <t>12.12.2023</t>
  </si>
  <si>
    <t>22.08.2023</t>
  </si>
  <si>
    <t>MOHAMED ABDULRHMAN</t>
  </si>
  <si>
    <t>IA0823-VLT298</t>
  </si>
  <si>
    <t>ABHINANDAN</t>
  </si>
  <si>
    <t>IA0823-VLT299</t>
  </si>
  <si>
    <t>31.08.2023</t>
  </si>
  <si>
    <t>SOMASUNDARAM</t>
  </si>
  <si>
    <t>IA0823-VLT300</t>
  </si>
  <si>
    <t>ANDREW MICHAEL</t>
  </si>
  <si>
    <t>IA0923-VLT301</t>
  </si>
  <si>
    <t>THANGAMANI GANESAN</t>
  </si>
  <si>
    <t>IA0923-VLT302</t>
  </si>
  <si>
    <t>NO ANSWER</t>
  </si>
  <si>
    <t>BALARAJ B</t>
  </si>
  <si>
    <t>IA0923-VLT303</t>
  </si>
  <si>
    <t>MOHANRAJ KUMAR</t>
  </si>
  <si>
    <t>IA0923-VLT304</t>
  </si>
  <si>
    <t>BALAJI B</t>
  </si>
  <si>
    <t>IA0923-VLT305</t>
  </si>
  <si>
    <t>27.09.2023</t>
  </si>
  <si>
    <t>DUE : 27 Sep 2023</t>
  </si>
  <si>
    <t>15.09.2023</t>
  </si>
  <si>
    <t>PRIYANKA KALE</t>
  </si>
  <si>
    <t>IA0923-VLT306</t>
  </si>
  <si>
    <t>SAWMYA</t>
  </si>
  <si>
    <t>The number notable to receive the call (one more no switch off)</t>
  </si>
  <si>
    <t>IA0923-VLT307</t>
  </si>
  <si>
    <t>SREENESH</t>
  </si>
  <si>
    <t>IA0923-VLT308</t>
  </si>
  <si>
    <t>Whatsall call ringing no response (Msg send for two days waiting for the replay</t>
  </si>
  <si>
    <t>ARASANVERAN FRANCIS</t>
  </si>
  <si>
    <t>IA0923-VLT309</t>
  </si>
  <si>
    <t>28.09.2023</t>
  </si>
  <si>
    <t>VINOTH</t>
  </si>
  <si>
    <t>IA0923-VLT310</t>
  </si>
  <si>
    <t>MOHAMMAD TOSIF</t>
  </si>
  <si>
    <t>IA0923-VLT311</t>
  </si>
  <si>
    <t>DOJ: 5.10.2023</t>
  </si>
  <si>
    <t>ARULKUMARAN GSC</t>
  </si>
  <si>
    <t>IA0923-VLT312</t>
  </si>
  <si>
    <t>09.11.2023</t>
  </si>
  <si>
    <t>JAN 2ND WEEK</t>
  </si>
  <si>
    <t>BALAMURALI</t>
  </si>
  <si>
    <t>IA0923-VLT313</t>
  </si>
  <si>
    <t>AMRINDERGHUMAN</t>
  </si>
  <si>
    <t>IA0923-VLT314</t>
  </si>
  <si>
    <t>DOJ: 05.10.2023</t>
  </si>
  <si>
    <t>VINOTH MANDHARE</t>
  </si>
  <si>
    <t>IA1023-VLT315</t>
  </si>
  <si>
    <t>MUNTAZIR</t>
  </si>
  <si>
    <t>IA1023-VLT316</t>
  </si>
  <si>
    <t>25.102.2023</t>
  </si>
  <si>
    <t>DOJ: 18.10.2023</t>
  </si>
  <si>
    <t>17.10.2023</t>
  </si>
  <si>
    <t>GAJANAN</t>
  </si>
  <si>
    <t>IA1023-VLT317</t>
  </si>
  <si>
    <t>DEBARGHYANANDA</t>
  </si>
  <si>
    <t>IA1023-VLT318</t>
  </si>
  <si>
    <t>20.11.2023</t>
  </si>
  <si>
    <t>20.10.2023</t>
  </si>
  <si>
    <t>KHALEDABDULLAH</t>
  </si>
  <si>
    <t>IA1023-VLT319</t>
  </si>
  <si>
    <t>25.10.2023</t>
  </si>
  <si>
    <t>IA1023-VLT320</t>
  </si>
  <si>
    <t>RAVIPAREEK</t>
  </si>
  <si>
    <t>IA1023-VLT321</t>
  </si>
  <si>
    <t>05.12.2023</t>
  </si>
  <si>
    <t>27.10.2023</t>
  </si>
  <si>
    <t>ANAPARTHISAIHEMANTH</t>
  </si>
  <si>
    <t>IA1023-VLT322</t>
  </si>
  <si>
    <t>02.11.2023</t>
  </si>
  <si>
    <t>SUMITROY</t>
  </si>
  <si>
    <t>IA1023-VLT323</t>
  </si>
  <si>
    <t>06.02.2024</t>
  </si>
  <si>
    <t>DOJ : JAN 2024</t>
  </si>
  <si>
    <t>VISHALCHANDRAKANTTHOMBRE</t>
  </si>
  <si>
    <t>IA1023-VLT324</t>
  </si>
  <si>
    <t>23.11.2023</t>
  </si>
  <si>
    <t>06.11.2023</t>
  </si>
  <si>
    <t>BHAVSINH BHAI BARAD</t>
  </si>
  <si>
    <t>IA1123-VLT325</t>
  </si>
  <si>
    <t>22.11.2023</t>
  </si>
  <si>
    <t>SEAN  ALVIN MARK DCOSTA</t>
  </si>
  <si>
    <t>IA1123-VLT326</t>
  </si>
  <si>
    <t>SAIYED MAHAMMAREHAN</t>
  </si>
  <si>
    <t>IA1123-VLT327</t>
  </si>
  <si>
    <t>NOELJAN</t>
  </si>
  <si>
    <t>IA1123-VLT328</t>
  </si>
  <si>
    <t>DOJ : 14.11.2023</t>
  </si>
  <si>
    <t>NILESHNAIKNAVARE</t>
  </si>
  <si>
    <t>IA1123-VLT329</t>
  </si>
  <si>
    <t>13.11.2023</t>
  </si>
  <si>
    <t>VENKATESAN RAGOTHAMAN</t>
  </si>
  <si>
    <t>F</t>
  </si>
  <si>
    <t>IA1123-VLT330</t>
  </si>
  <si>
    <t>DOJ : 15.11.2023</t>
  </si>
  <si>
    <t>IA1123-VLT331</t>
  </si>
  <si>
    <t>switch off will call in wats app no response</t>
  </si>
  <si>
    <t>andrew</t>
  </si>
  <si>
    <t>Called From Diferent number doesnt atnd the call . details send in whatapp</t>
  </si>
  <si>
    <t>BALAKONDALARAIDU</t>
  </si>
  <si>
    <t>IA1123-VLT332</t>
  </si>
  <si>
    <t>17.11.2023</t>
  </si>
  <si>
    <t>PARANJOTHI SENTHILKUMAR</t>
  </si>
  <si>
    <t>IA1123-VLT333</t>
  </si>
  <si>
    <t>KATHIRAVANATHAN A</t>
  </si>
  <si>
    <t>IA1123-VLT334</t>
  </si>
  <si>
    <t>06.12.2023</t>
  </si>
  <si>
    <t>SUNDARAMOORTHY</t>
  </si>
  <si>
    <t>IA1123-VLT335</t>
  </si>
  <si>
    <t>24.11.2023</t>
  </si>
  <si>
    <t>HITESH</t>
  </si>
  <si>
    <t>IA1123-VLT336</t>
  </si>
  <si>
    <t>THIRUVENGADAM K</t>
  </si>
  <si>
    <t>IA1123-VLT337</t>
  </si>
  <si>
    <t>02.01.2024</t>
  </si>
  <si>
    <t>weekend batch sunday only (Asking senthil action)</t>
  </si>
  <si>
    <t>after 20th may he told to cal</t>
  </si>
  <si>
    <t>After 15th told to call</t>
  </si>
  <si>
    <t>Will Call After 3pm today</t>
  </si>
  <si>
    <t>PUSHPAK SINGH</t>
  </si>
  <si>
    <t>IA1123-VLT338</t>
  </si>
  <si>
    <t>TUHIN MONDAL</t>
  </si>
  <si>
    <t>IA1123-VLT339</t>
  </si>
  <si>
    <t>GANAPATHY M</t>
  </si>
  <si>
    <t>IA1123-VLT340</t>
  </si>
  <si>
    <t>Busy</t>
  </si>
  <si>
    <t>MURALI</t>
  </si>
  <si>
    <t>IA1123-VLT341</t>
  </si>
  <si>
    <t>01.12.2023</t>
  </si>
  <si>
    <t>UNMESH NAKULAN</t>
  </si>
  <si>
    <t>IA1223-VLT342</t>
  </si>
  <si>
    <t>13.12.2023</t>
  </si>
  <si>
    <t>KALAIMATHI DR</t>
  </si>
  <si>
    <t>IA1223-VLT343</t>
  </si>
  <si>
    <t>02.12.2023</t>
  </si>
  <si>
    <t>YOGESH KUMAR PATEL</t>
  </si>
  <si>
    <t>IA1223-VLT344</t>
  </si>
  <si>
    <t>24.04.2025</t>
  </si>
  <si>
    <t>RASHID</t>
  </si>
  <si>
    <t>IA1223-VLT345</t>
  </si>
  <si>
    <t>07.12.2023</t>
  </si>
  <si>
    <t>JITENDRAKUMAR</t>
  </si>
  <si>
    <t>IA1223-VLT346</t>
  </si>
  <si>
    <t>VASI NAGENDRA BABU</t>
  </si>
  <si>
    <t>IA1223-VLT347</t>
  </si>
  <si>
    <t>29.01.2024</t>
  </si>
  <si>
    <t>12.03.2024</t>
  </si>
  <si>
    <t>DEBASIS</t>
  </si>
  <si>
    <t>IA1223-VLT348</t>
  </si>
  <si>
    <t>Call Does Not Connected . What app call no response details send in whatsapp</t>
  </si>
  <si>
    <t>23.12.2023</t>
  </si>
  <si>
    <t>AJIBOLA</t>
  </si>
  <si>
    <t>IA1223-VLT349</t>
  </si>
  <si>
    <t>whatsapp call no response / msg shared in whatsapp</t>
  </si>
  <si>
    <t>26.12.2023</t>
  </si>
  <si>
    <t>BULANDAHMAD</t>
  </si>
  <si>
    <t>IA1223-VLT350</t>
  </si>
  <si>
    <t>DOJ : 02 JAN 2024</t>
  </si>
  <si>
    <t>27.12.2023</t>
  </si>
  <si>
    <t>NAGA VENKATA RAJASEKHAR MANEPALLI</t>
  </si>
  <si>
    <t>IA1223-VLT351</t>
  </si>
  <si>
    <t>19.01.2024</t>
  </si>
  <si>
    <t>28.12.2023</t>
  </si>
  <si>
    <t>ANANDA KRISHNAN N</t>
  </si>
  <si>
    <t>IA1223-VLT352</t>
  </si>
  <si>
    <t>DOJ : JAN 3 2024</t>
  </si>
  <si>
    <t>30.12.2023</t>
  </si>
  <si>
    <t>BALAJI VISHWANATHAN</t>
  </si>
  <si>
    <t>IA1223-VLT353</t>
  </si>
  <si>
    <t>Agust month</t>
  </si>
  <si>
    <t>KEERTHANA M</t>
  </si>
  <si>
    <t>IA1223-VLT354</t>
  </si>
  <si>
    <t>Not needed due to financial issue, Asked for the refund amount</t>
  </si>
  <si>
    <t>01.01.2024</t>
  </si>
  <si>
    <t>GRACIAKABANGO</t>
  </si>
  <si>
    <t>IA0124-VLT355</t>
  </si>
  <si>
    <t>AB PLC</t>
  </si>
  <si>
    <t>DEEPAK KUMAR</t>
  </si>
  <si>
    <t>IA0124-VLT356</t>
  </si>
  <si>
    <t>ABHISHEK KUMAR GUPTA</t>
  </si>
  <si>
    <t>IA0124-VLT357</t>
  </si>
  <si>
    <t>RNR-msg sent in wtsp</t>
  </si>
  <si>
    <t>Changed to different domain so not required</t>
  </si>
  <si>
    <t>IA0124-VLT358</t>
  </si>
  <si>
    <t>JANCY RANI</t>
  </si>
  <si>
    <t>Refund Case Discontinue</t>
  </si>
  <si>
    <t>AASEMUDDINQATEEP</t>
  </si>
  <si>
    <t>IA0124-VLT359</t>
  </si>
  <si>
    <t>08.02.2024</t>
  </si>
  <si>
    <t>Certificate not send so he is ask certificate then collect the payment</t>
  </si>
  <si>
    <t>HARIOHMKUMARJHA</t>
  </si>
  <si>
    <t>IA0124-VLT360</t>
  </si>
  <si>
    <t>10.01.2024</t>
  </si>
  <si>
    <t>DAHINI GORAN BABAN KHIDHR</t>
  </si>
  <si>
    <t>IA0124-VLT361</t>
  </si>
  <si>
    <t>DOJ : 18 JAN 2024</t>
  </si>
  <si>
    <t>KALIDASS</t>
  </si>
  <si>
    <t>IA0124-VLT362</t>
  </si>
  <si>
    <t>07.03.2024</t>
  </si>
  <si>
    <t>inform to mithun (update later)</t>
  </si>
  <si>
    <t>SHEETAL</t>
  </si>
  <si>
    <t>IA0124-VLT363</t>
  </si>
  <si>
    <t>04.02.2024</t>
  </si>
  <si>
    <t>16.02.2024</t>
  </si>
  <si>
    <t>26.01.2024</t>
  </si>
  <si>
    <t>MOHAMMAD ABDUL MANNAN KHAN</t>
  </si>
  <si>
    <t>IA0124-VLT364</t>
  </si>
  <si>
    <t>Ballestra Engineering and Projects Private Ltd</t>
  </si>
  <si>
    <t>IA0124-VLT365-369</t>
  </si>
  <si>
    <t>Including Tax</t>
  </si>
  <si>
    <t>SAMIR</t>
  </si>
  <si>
    <t>IA0224-VLT370</t>
  </si>
  <si>
    <t>Only Siemens pedning He is discontinue</t>
  </si>
  <si>
    <t>JORDANTAMBUON</t>
  </si>
  <si>
    <t>IA0224-VLT371</t>
  </si>
  <si>
    <t>IA0224-VLT372</t>
  </si>
  <si>
    <t>29.03.2024</t>
  </si>
  <si>
    <t>MOHAMMADFARHAN</t>
  </si>
  <si>
    <t>IA0224-VLT373</t>
  </si>
  <si>
    <t>17.02.2024</t>
  </si>
  <si>
    <t>VIJAY ANAND</t>
  </si>
  <si>
    <t>IA0224-VLT374</t>
  </si>
  <si>
    <t>Aug month</t>
  </si>
  <si>
    <t xml:space="preserve">Main thing he is asking for Batch training, if it is there na i'll continue the course. </t>
  </si>
  <si>
    <t>Does not exist</t>
  </si>
  <si>
    <t>No Does not Exist</t>
  </si>
  <si>
    <t>NIVIN MATHEW</t>
  </si>
  <si>
    <t>IA0224-VLT375</t>
  </si>
  <si>
    <t>14.03.2024</t>
  </si>
  <si>
    <t>PARTHIBAN P</t>
  </si>
  <si>
    <t>IA0224-VLT376</t>
  </si>
  <si>
    <t>06.03.2024</t>
  </si>
  <si>
    <t>15.03.2024</t>
  </si>
  <si>
    <t>SIVAPRAKASH S</t>
  </si>
  <si>
    <t>IA0224-VLT377</t>
  </si>
  <si>
    <t>23.02.2024</t>
  </si>
  <si>
    <t>MUNTADHER SAFAA MOHAMMED</t>
  </si>
  <si>
    <t>IA0224-VLT378</t>
  </si>
  <si>
    <t>SANTHOSH KUMAR VASANTJADHAV</t>
  </si>
  <si>
    <t>IA0224-VLT379</t>
  </si>
  <si>
    <t>04.03.2024</t>
  </si>
  <si>
    <t>HARICHANDRA PRASAD KOPPANATHI</t>
  </si>
  <si>
    <t>IA0224-VLT380</t>
  </si>
  <si>
    <t>PRIYESH PANKAJ MV</t>
  </si>
  <si>
    <t>IA0324-VLT381</t>
  </si>
  <si>
    <t>PAVAN KUMAR NUTHULPATI</t>
  </si>
  <si>
    <t>IA0324-VLT382</t>
  </si>
  <si>
    <t>09.03.2024</t>
  </si>
  <si>
    <t>DAVESH SINGH JODON</t>
  </si>
  <si>
    <t>IA0324-VLT383</t>
  </si>
  <si>
    <t>TANVEER</t>
  </si>
  <si>
    <t>13.03.2024</t>
  </si>
  <si>
    <t>PONTICNMARCCIVUILA</t>
  </si>
  <si>
    <t>IA0324-VLT384</t>
  </si>
  <si>
    <t>27.04.2024</t>
  </si>
  <si>
    <t>RAJESKHAR BHATTACHARJEE</t>
  </si>
  <si>
    <t>IA0324-VLT385</t>
  </si>
  <si>
    <t>SRIKANTH MARUPAKA</t>
  </si>
  <si>
    <t>IA0324-VLT386</t>
  </si>
  <si>
    <t>17.03.2024</t>
  </si>
  <si>
    <t>HARISHSANKAR</t>
  </si>
  <si>
    <t>IA0324-VLT387</t>
  </si>
  <si>
    <t>ASIMSHAWABKEH</t>
  </si>
  <si>
    <t>IA0324-VLT388</t>
  </si>
  <si>
    <t>iNTERNATIONAL 250$</t>
  </si>
  <si>
    <t>21.03.2024</t>
  </si>
  <si>
    <t>SARANRAJ P</t>
  </si>
  <si>
    <t>IA0324-VLT389</t>
  </si>
  <si>
    <t>23.03.2024</t>
  </si>
  <si>
    <t>19.06.2024</t>
  </si>
  <si>
    <t>22.03.2024</t>
  </si>
  <si>
    <t>NANTHA V</t>
  </si>
  <si>
    <t>IA0324-VLT390</t>
  </si>
  <si>
    <t>03.04.2024</t>
  </si>
  <si>
    <t>OMAR MOHAMMED</t>
  </si>
  <si>
    <t>IA0324-VLT391</t>
  </si>
  <si>
    <t>DOJ : 27.03.2024</t>
  </si>
  <si>
    <t>VENKAT MONOHAR MADAMANCHI</t>
  </si>
  <si>
    <t>IA0324-VLT392</t>
  </si>
  <si>
    <t>28.03.2024</t>
  </si>
  <si>
    <t>KOFFI PRINCE WILFRIED</t>
  </si>
  <si>
    <t>IA0324-VLT393</t>
  </si>
  <si>
    <t>03.05.2024</t>
  </si>
  <si>
    <t>25.05.2024</t>
  </si>
  <si>
    <t>DOJ : 20.05.2024 (550$-350-200$PAID)</t>
  </si>
  <si>
    <t>PRADEEP PARIMI</t>
  </si>
  <si>
    <t>IA0324-VLT394</t>
  </si>
  <si>
    <t>DOJ : APRIL 2024 2ND WEEK</t>
  </si>
  <si>
    <t>PRASADSHIRISHSARWADE</t>
  </si>
  <si>
    <t>IA0424-VLT395</t>
  </si>
  <si>
    <t>18.04.2024</t>
  </si>
  <si>
    <t xml:space="preserve">DOJ : 15.04.2024 </t>
  </si>
  <si>
    <t>AMINUDDIN SHAIK</t>
  </si>
  <si>
    <t>IA0424-VLT396</t>
  </si>
  <si>
    <t xml:space="preserve">DOJ : 05.04.2024 </t>
  </si>
  <si>
    <t>PREMKUMAR PALANIYANDI</t>
  </si>
  <si>
    <t>IA0424-VLT397</t>
  </si>
  <si>
    <t xml:space="preserve">DOJ : 03.04.2024 </t>
  </si>
  <si>
    <t>04.04.2024</t>
  </si>
  <si>
    <t>HEMAPRABHANATRAYAN</t>
  </si>
  <si>
    <t>IA0424-VLT398</t>
  </si>
  <si>
    <t>Discontinued in PCS7</t>
  </si>
  <si>
    <t>NARENDIRAN D</t>
  </si>
  <si>
    <t>IA0424-VLT399</t>
  </si>
  <si>
    <t>15.04.2024</t>
  </si>
  <si>
    <t>27.05.2024</t>
  </si>
  <si>
    <t>MANIMARAN S</t>
  </si>
  <si>
    <t>IA0424-VLT400</t>
  </si>
  <si>
    <t>07.05.2024</t>
  </si>
  <si>
    <t>DEVENDRAN</t>
  </si>
  <si>
    <t>IA0424-VLT401</t>
  </si>
  <si>
    <t xml:space="preserve">DOJ : 16.04.2024 </t>
  </si>
  <si>
    <t>MUNIRAJ KANDASAMY</t>
  </si>
  <si>
    <t>IA0424-VLT402</t>
  </si>
  <si>
    <t xml:space="preserve">DOJ : 22.04.2024 </t>
  </si>
  <si>
    <t>IQBAL AHAMED</t>
  </si>
  <si>
    <t>IA0424-VLT403</t>
  </si>
  <si>
    <t xml:space="preserve">DOJ : 24.04.2024 </t>
  </si>
  <si>
    <t>PRADEEP P</t>
  </si>
  <si>
    <t>IA0424-VLT404</t>
  </si>
  <si>
    <t>03.06.2024</t>
  </si>
  <si>
    <t>29.06.2024</t>
  </si>
  <si>
    <t>ALOKPRASADBHAGAT</t>
  </si>
  <si>
    <t>IA0424-VLT405</t>
  </si>
  <si>
    <t>DOJ : 15.05.2024</t>
  </si>
  <si>
    <t>25.04.2024</t>
  </si>
  <si>
    <t>KHALEDFAWZYIBRAHEM</t>
  </si>
  <si>
    <t>IA0424-VLT406</t>
  </si>
  <si>
    <t>24.05.2024</t>
  </si>
  <si>
    <t>project with mithun</t>
  </si>
  <si>
    <t>AKASH V</t>
  </si>
  <si>
    <t>IA0424-VLT407</t>
  </si>
  <si>
    <t>22.05.2024</t>
  </si>
  <si>
    <t>31.05.2024</t>
  </si>
  <si>
    <t>AVINITKUMAR</t>
  </si>
  <si>
    <t>IA0424-VLT408</t>
  </si>
  <si>
    <t>01.05.2024</t>
  </si>
  <si>
    <t>DOJ : 30.04.2024</t>
  </si>
  <si>
    <t>PENKEY SHANKAR</t>
  </si>
  <si>
    <t>IA0424-VLT409</t>
  </si>
  <si>
    <t xml:space="preserve">call before 10th will discuss </t>
  </si>
  <si>
    <t>BARATHI</t>
  </si>
  <si>
    <t>IA0524-VLT410</t>
  </si>
  <si>
    <t>CECIL JEEVA DHAS JACOB</t>
  </si>
  <si>
    <t>IA0524-VLT411</t>
  </si>
  <si>
    <t>SUNIL</t>
  </si>
  <si>
    <t>15.05.2024</t>
  </si>
  <si>
    <t>SRIHARI A</t>
  </si>
  <si>
    <t>IA0524-VLT412</t>
  </si>
  <si>
    <t>17.05.2024</t>
  </si>
  <si>
    <t>MILAN</t>
  </si>
  <si>
    <t>IA0524-VLT413</t>
  </si>
  <si>
    <t>30.05.2024</t>
  </si>
  <si>
    <t>AFROZE BASHA AETAPABBAM</t>
  </si>
  <si>
    <t>IA0524-VLT414</t>
  </si>
  <si>
    <t>23.06.2024</t>
  </si>
  <si>
    <t>DOJ jUNE2024</t>
  </si>
  <si>
    <t>RAGUGANESH</t>
  </si>
  <si>
    <t>IA0524-VLT415</t>
  </si>
  <si>
    <t>26.05.2024</t>
  </si>
  <si>
    <t>DOJ : 27.05.2024</t>
  </si>
  <si>
    <t>28.05.2024</t>
  </si>
  <si>
    <t>AKASH T</t>
  </si>
  <si>
    <t>IA0524-VLT416</t>
  </si>
  <si>
    <t>DHAMODHARAN M</t>
  </si>
  <si>
    <t>IA0524-VLT417</t>
  </si>
  <si>
    <t>28.06.2024</t>
  </si>
  <si>
    <t>03.10.2024</t>
  </si>
  <si>
    <t>04.06.2024</t>
  </si>
  <si>
    <t>SYED MUZZAMMIL HAMEED</t>
  </si>
  <si>
    <t>IA0624-VLT418</t>
  </si>
  <si>
    <t>Not interest</t>
  </si>
  <si>
    <t>not interested going to job</t>
  </si>
  <si>
    <t>05.06.2024</t>
  </si>
  <si>
    <t>RAVI G</t>
  </si>
  <si>
    <t>IA0624-VLT419</t>
  </si>
  <si>
    <t>06.06.2024</t>
  </si>
  <si>
    <t>10k case (Phone Ringing) 5k DISCOUNT SENTHIL</t>
  </si>
  <si>
    <t>25.06.2024</t>
  </si>
  <si>
    <t>VINEETH VIJAYAN</t>
  </si>
  <si>
    <t>IA0624-VLT420</t>
  </si>
  <si>
    <t>SIEMENS PLC 12DAYS</t>
  </si>
  <si>
    <t>PARASURAMAN ARUN</t>
  </si>
  <si>
    <t>IA0724-VLT421</t>
  </si>
  <si>
    <t>05.07.2024</t>
  </si>
  <si>
    <t>PRADEEP ELANGO</t>
  </si>
  <si>
    <t>IA0724-VLT422</t>
  </si>
  <si>
    <t>06.07.2024</t>
  </si>
  <si>
    <t>PRADIP PAHARI</t>
  </si>
  <si>
    <t>IA0724-VLT423</t>
  </si>
  <si>
    <t>KALPANA</t>
  </si>
  <si>
    <t>11.07.2024</t>
  </si>
  <si>
    <t>ARUL KUMAR A</t>
  </si>
  <si>
    <t>IA0724-VLT424</t>
  </si>
  <si>
    <t>17.08.2024</t>
  </si>
  <si>
    <t>17.12.2024</t>
  </si>
  <si>
    <t>IA0724-VLT425</t>
  </si>
  <si>
    <t xml:space="preserve">DOJ : 22.07.2024 </t>
  </si>
  <si>
    <t>HIMANSHUSHEKHAR</t>
  </si>
  <si>
    <t>IA0724-VLT426</t>
  </si>
  <si>
    <t>24.07.2024</t>
  </si>
  <si>
    <t>MANIKANDAN M</t>
  </si>
  <si>
    <t>IA0724-VLT427</t>
  </si>
  <si>
    <t>Mobile no out off services</t>
  </si>
  <si>
    <t>Switch off</t>
  </si>
  <si>
    <t>MOHANAKUMARA P</t>
  </si>
  <si>
    <t>IA0724-VLT428</t>
  </si>
  <si>
    <t>He will update within two months because he went to out of station</t>
  </si>
  <si>
    <t>Incoming call barred/ whatsapp call no response/ Details shared</t>
  </si>
  <si>
    <t>MANUEL ANGEL CHALEN</t>
  </si>
  <si>
    <t>IA0724-VLT429</t>
  </si>
  <si>
    <t>24.07.2024 (500USD PAYPAL Venkat Sir A/c)</t>
  </si>
  <si>
    <t>SELVAM T</t>
  </si>
  <si>
    <t>IA0724-VLT430</t>
  </si>
  <si>
    <t>SARAVANAN M</t>
  </si>
  <si>
    <t>IA0724-VLT431</t>
  </si>
  <si>
    <t>NIRMAL KUMAR</t>
  </si>
  <si>
    <t>IA0724-VLT432</t>
  </si>
  <si>
    <t>03.09.2024</t>
  </si>
  <si>
    <t>Case Closed (Action Taken Senthil) MDA to ADA</t>
  </si>
  <si>
    <t>RAJESH KUMAR</t>
  </si>
  <si>
    <t>IA0724-VLT433</t>
  </si>
  <si>
    <t>4 DCS</t>
  </si>
  <si>
    <t>num not in use</t>
  </si>
  <si>
    <t>what app no response details send in whats app</t>
  </si>
  <si>
    <t>PRABHAS BARAL</t>
  </si>
  <si>
    <t>IA0724-VLT434</t>
  </si>
  <si>
    <t>03.08.2024</t>
  </si>
  <si>
    <t>RAJU PURELLI</t>
  </si>
  <si>
    <t>IA0724-VLT435</t>
  </si>
  <si>
    <t>RAJKIRAN J</t>
  </si>
  <si>
    <t>IA0724-VLT436</t>
  </si>
  <si>
    <t>LAKSHMAN V</t>
  </si>
  <si>
    <t>IA0824-VLT437</t>
  </si>
  <si>
    <t>10.08.2024</t>
  </si>
  <si>
    <t>30.09.2024</t>
  </si>
  <si>
    <t>SHEHZADKHAN</t>
  </si>
  <si>
    <t>IA0824-VLT438</t>
  </si>
  <si>
    <t>RAMESH NATARAJAN</t>
  </si>
  <si>
    <t>IA0824-VLT439</t>
  </si>
  <si>
    <t>21.12.2024</t>
  </si>
  <si>
    <t>06.01.2025</t>
  </si>
  <si>
    <t>19th joining plan</t>
  </si>
  <si>
    <t>KEERTHIKUMAR V</t>
  </si>
  <si>
    <t>IA0824-VLT440</t>
  </si>
  <si>
    <t>RADWAN HAJ MASSOUD</t>
  </si>
  <si>
    <t>IA0824-VLT441</t>
  </si>
  <si>
    <t>VENKAT SIR FRIEND</t>
  </si>
  <si>
    <t>09.08.2024</t>
  </si>
  <si>
    <t>VIJAY K</t>
  </si>
  <si>
    <t>IA0824-VLT442</t>
  </si>
  <si>
    <t>Not proper continues class</t>
  </si>
  <si>
    <t>JAGAN M</t>
  </si>
  <si>
    <t>IA0824-VLT443</t>
  </si>
  <si>
    <t>13.08.2024</t>
  </si>
  <si>
    <t>NOUMANMUNIR</t>
  </si>
  <si>
    <t>IA0824-VLT444</t>
  </si>
  <si>
    <t>ENGINKOCAK</t>
  </si>
  <si>
    <t>IA0824-VLT445</t>
  </si>
  <si>
    <t>ANILKUMAR PEDDI</t>
  </si>
  <si>
    <t>IA0824-VLT446</t>
  </si>
  <si>
    <t>MDE TO DAE Converted action take senthil case closed</t>
  </si>
  <si>
    <t>SAMPATH SRIRAM V</t>
  </si>
  <si>
    <t>IA0824-VLT447</t>
  </si>
  <si>
    <t>SHANKARAMALWES</t>
  </si>
  <si>
    <t>IA0824-VLT448</t>
  </si>
  <si>
    <t>28.08.2024</t>
  </si>
  <si>
    <t>MUHAMMAD NOUMAN MUNIR</t>
  </si>
  <si>
    <t>IA0824-VLT449</t>
  </si>
  <si>
    <t>22.08.2024</t>
  </si>
  <si>
    <t>EMMANVEL KOOMSON</t>
  </si>
  <si>
    <t>IA0824-VLT450</t>
  </si>
  <si>
    <t>Msg sent in wtsp - waiting for reply (28.01.2025)</t>
  </si>
  <si>
    <t>will msg in watsapp</t>
  </si>
  <si>
    <t>28.01.2025</t>
  </si>
  <si>
    <t>30.01.2025 (Sulochana Conform)</t>
  </si>
  <si>
    <t xml:space="preserve">Whats app call no response/ details sent </t>
  </si>
  <si>
    <t>NIALLMURRAY</t>
  </si>
  <si>
    <t>IA0824-VLT451</t>
  </si>
  <si>
    <t>MURALIDHRAN P</t>
  </si>
  <si>
    <t>IA0824-VLT452</t>
  </si>
  <si>
    <t>28.10.2024</t>
  </si>
  <si>
    <t>09.01.2025</t>
  </si>
  <si>
    <t>15th Remaining payment - Rs. 15k</t>
  </si>
  <si>
    <t>KODAVATI ANANDA KUMAR</t>
  </si>
  <si>
    <t>IA0924-VLT453</t>
  </si>
  <si>
    <t>one week time after conform Joining date</t>
  </si>
  <si>
    <t>Son refered</t>
  </si>
  <si>
    <t>Time needed</t>
  </si>
  <si>
    <t>inform to you on wednesday-1/9/25</t>
  </si>
  <si>
    <t>SAMSAD SHOLA</t>
  </si>
  <si>
    <t>IA0924-VLT454</t>
  </si>
  <si>
    <t>19.09.2024</t>
  </si>
  <si>
    <t>RAJESH PANDA</t>
  </si>
  <si>
    <t>IA0924-VLT455</t>
  </si>
  <si>
    <t>21.03.2025</t>
  </si>
  <si>
    <t>15-04-2025</t>
  </si>
  <si>
    <t>08.09.2024</t>
  </si>
  <si>
    <t>JANNARTHANA BABU T</t>
  </si>
  <si>
    <t>IA0924-VLT456</t>
  </si>
  <si>
    <t>Told to call june 1st week</t>
  </si>
  <si>
    <t>RNR - msg text in wtsp</t>
  </si>
  <si>
    <t>he wil be able to join on Jan2026. due to stucked with other classes</t>
  </si>
  <si>
    <t>VIJAY</t>
  </si>
  <si>
    <t>IA0924-VLT457</t>
  </si>
  <si>
    <t>Call back after 20th</t>
  </si>
  <si>
    <t>Planing to Join After March 2025 (Followup)</t>
  </si>
  <si>
    <t>11.09.2024</t>
  </si>
  <si>
    <t>ASWATH CB</t>
  </si>
  <si>
    <t>IA0924-VLT458</t>
  </si>
  <si>
    <t>13.09.2024</t>
  </si>
  <si>
    <t>WASIMAKRAM YOSOOF</t>
  </si>
  <si>
    <t>IA0924-VLT459</t>
  </si>
  <si>
    <t>ANAS TARIK</t>
  </si>
  <si>
    <t>IA0924-VLT460</t>
  </si>
  <si>
    <t>15.09.2024</t>
  </si>
  <si>
    <t>MOHAMED MUBIN</t>
  </si>
  <si>
    <t>IA0924-VLT461</t>
  </si>
  <si>
    <t>GIRIJASANKAR MOHANTY</t>
  </si>
  <si>
    <t>IA0924-VLT462</t>
  </si>
  <si>
    <t>ASHARUDEEN MELETHIL</t>
  </si>
  <si>
    <t>IA0924-VLT463</t>
  </si>
  <si>
    <t>11.10.2024</t>
  </si>
  <si>
    <t>PRAVEEN SIDDAPPAHALLIKERI</t>
  </si>
  <si>
    <t>IA0924-VLT464</t>
  </si>
  <si>
    <t>PRABIN KUMAR K</t>
  </si>
  <si>
    <t>IA0924-VLT465</t>
  </si>
  <si>
    <t>02.10.2024</t>
  </si>
  <si>
    <t>MUNUSAMY NEELAKANDAN</t>
  </si>
  <si>
    <t>IA0924-VLT466</t>
  </si>
  <si>
    <t>SATHISH KUMAR A</t>
  </si>
  <si>
    <t>IA0924-VLT467</t>
  </si>
  <si>
    <t>25.09.2024</t>
  </si>
  <si>
    <t>ABHINAY</t>
  </si>
  <si>
    <t>IA0924-VLT468</t>
  </si>
  <si>
    <t>saturday only class problem action taken senthil</t>
  </si>
  <si>
    <t>Calls No Response/ details shared in whats app</t>
  </si>
  <si>
    <t>MUHAMMAD INZEMAMALI KHAN</t>
  </si>
  <si>
    <t>IA0924-VLT469</t>
  </si>
  <si>
    <t>02.12.2024</t>
  </si>
  <si>
    <t>KALLADURGA PRASADRAO</t>
  </si>
  <si>
    <t>IA0924-VLT470</t>
  </si>
  <si>
    <t>ASHISH DHAWAS</t>
  </si>
  <si>
    <t>IA0924-VLT471</t>
  </si>
  <si>
    <t>05.10.2024</t>
  </si>
  <si>
    <t>RAGHUNATH JHA</t>
  </si>
  <si>
    <t>IA0924-VLT472</t>
  </si>
  <si>
    <t>ringing no response</t>
  </si>
  <si>
    <t>RNR- Msg sent in wtsp</t>
  </si>
  <si>
    <t>will call back after 15th</t>
  </si>
  <si>
    <t>RAMBABU BODDA</t>
  </si>
  <si>
    <t>IA1024-VLT473</t>
  </si>
  <si>
    <t>08.12.2024</t>
  </si>
  <si>
    <t xml:space="preserve">Payment date 24.01.2025 (Once one kit class after pay by student) </t>
  </si>
  <si>
    <t>RIAZAHAMED</t>
  </si>
  <si>
    <t>IA1024-VLT474</t>
  </si>
  <si>
    <t>Discontinued in Abb</t>
  </si>
  <si>
    <t>candidate finished the course and got certificate also</t>
  </si>
  <si>
    <t>SARAVANAN RP</t>
  </si>
  <si>
    <t>IA1024-VLT475</t>
  </si>
  <si>
    <t>SUBRAMANYAM VC</t>
  </si>
  <si>
    <t>07.10.2024</t>
  </si>
  <si>
    <t>MRIDULA DIWAKAR</t>
  </si>
  <si>
    <t>IA1024-VLT477</t>
  </si>
  <si>
    <t>Proper no response for the admission process (Not conform date by student)</t>
  </si>
  <si>
    <t xml:space="preserve"> no response ringing</t>
  </si>
  <si>
    <t>Cut the call msg sent in wtsp</t>
  </si>
  <si>
    <t>06.10.2024</t>
  </si>
  <si>
    <t>DHARMA RAJA</t>
  </si>
  <si>
    <t>IA1024-VLT478</t>
  </si>
  <si>
    <t>CYRILLE NAMAR</t>
  </si>
  <si>
    <t>IA1024-VLT479</t>
  </si>
  <si>
    <t>21.11.2024</t>
  </si>
  <si>
    <t>24000/- , 23000/-Paypal Venkat sir a/c</t>
  </si>
  <si>
    <t>REJI SIVANTHAN</t>
  </si>
  <si>
    <t>IA1024-VLT480</t>
  </si>
  <si>
    <t>13.10.2024</t>
  </si>
  <si>
    <t>RAJKUMAR G</t>
  </si>
  <si>
    <t>IA1024-VLT481</t>
  </si>
  <si>
    <t>Fully paid</t>
  </si>
  <si>
    <t>SANTHEEP SAKTHI S</t>
  </si>
  <si>
    <t>IA1024-VLT482</t>
  </si>
  <si>
    <t>DHIYA SUDHEER</t>
  </si>
  <si>
    <t>IA1024-VLT483</t>
  </si>
  <si>
    <t>25.10.2024</t>
  </si>
  <si>
    <t>MEENAL HADAVALE</t>
  </si>
  <si>
    <t>IA1024-VLT484</t>
  </si>
  <si>
    <t>PGVVSAIMANIKANDA ANIL</t>
  </si>
  <si>
    <t>IA1024-VLT485</t>
  </si>
  <si>
    <t>BASKARAN J</t>
  </si>
  <si>
    <t>IA1124-VLT486</t>
  </si>
  <si>
    <t>17.11.2024</t>
  </si>
  <si>
    <t>VERGINALFART V</t>
  </si>
  <si>
    <t>IA1124-VLT487</t>
  </si>
  <si>
    <t>23.11.2024</t>
  </si>
  <si>
    <t>20th Remaining payment - Rs. 13,500</t>
  </si>
  <si>
    <t>20.11.2024</t>
  </si>
  <si>
    <t>DAMODARAN NARASIMHAR</t>
  </si>
  <si>
    <t>IA1124-VLT488</t>
  </si>
  <si>
    <t>SCHNEIDER PLC</t>
  </si>
  <si>
    <t>26.11.2024</t>
  </si>
  <si>
    <t>ABDULLAH SHAIKH SALIM</t>
  </si>
  <si>
    <t>IA1124-VLT489</t>
  </si>
  <si>
    <t>27.11.2024</t>
  </si>
  <si>
    <t>ARULPASTIN</t>
  </si>
  <si>
    <t>IA1124-VLT490</t>
  </si>
  <si>
    <t>03.12.2024</t>
  </si>
  <si>
    <t>Not Conform date by student</t>
  </si>
  <si>
    <t>he is taking the time Siemens DCS pending</t>
  </si>
  <si>
    <t>29.11.2024</t>
  </si>
  <si>
    <t>HARI PRASHANNA</t>
  </si>
  <si>
    <t>IA1124-VLT491</t>
  </si>
  <si>
    <t>SANTHANARAMAN B</t>
  </si>
  <si>
    <t>IA1224-VLT492</t>
  </si>
  <si>
    <t>04.01.2025</t>
  </si>
  <si>
    <t>09.03.2025</t>
  </si>
  <si>
    <t>JAYAMANI NEELAKANDAN</t>
  </si>
  <si>
    <t>IA1224-VLT493</t>
  </si>
  <si>
    <t>GRASIM INDUSTRIES</t>
  </si>
  <si>
    <t>IA1224-VLT494-501</t>
  </si>
  <si>
    <t>IA1224-VLT502</t>
  </si>
  <si>
    <t xml:space="preserve"> no response</t>
  </si>
  <si>
    <t>DINESHKUMAR B</t>
  </si>
  <si>
    <t>IA1224-VLT503</t>
  </si>
  <si>
    <t>OBIEFUNAOBIDIKE</t>
  </si>
  <si>
    <t>IA1224-VLT504</t>
  </si>
  <si>
    <t>AKSHAYA</t>
  </si>
  <si>
    <t>IA1224-VLT505</t>
  </si>
  <si>
    <t xml:space="preserve">EMERSON DELTAV  </t>
  </si>
  <si>
    <t>kirankrish97@gmail.com</t>
  </si>
  <si>
    <t>M. J. IGNATIUS WILLIAM JOE</t>
  </si>
  <si>
    <t xml:space="preserve">mjwilliam1983@gmail.com </t>
  </si>
  <si>
    <t>S.Lakshumanakumar</t>
  </si>
  <si>
    <t xml:space="preserve">lakshumanakumar257@gmail.com </t>
  </si>
  <si>
    <t>Sanjay kumar S V</t>
  </si>
  <si>
    <t>sanjaykumar.sv1683@gmail.com</t>
  </si>
  <si>
    <t>Vinish VK</t>
  </si>
  <si>
    <t>vinishvk1997@gmail.com</t>
  </si>
  <si>
    <t xml:space="preserve">Sayed Zuber </t>
  </si>
  <si>
    <t>zubairjags@gmail.com</t>
  </si>
  <si>
    <t>Sanjay Rangaraju</t>
  </si>
  <si>
    <t>sanjay.rangaraju74@gmail.com</t>
  </si>
  <si>
    <t>Email id: mwamba.mulenga@gmail.com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</si>
</sst>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&quot;-&quot;mm&quot;-&quot;yyyy"/>
    <numFmt numFmtId="165" formatCode="mmm yyyy"/>
    <numFmt numFmtId="166" formatCode="dd&quot;-&quot;mmm&quot;-&quot;yyyy"/>
    <numFmt numFmtId="167" formatCode="mm-dd-yyyy"/>
    <numFmt numFmtId="168" formatCode="mmmm yyyy"/>
    <numFmt numFmtId="169" formatCode="d mmmm yyyy"/>
    <numFmt numFmtId="170" formatCode="#,##0&quot;$&quot;"/>
    <numFmt numFmtId="171" formatCode="d&quot;-&quot;mmm&quot;-&quot;yyyy"/>
    <numFmt numFmtId="172" formatCode="mmm dd"/>
    <numFmt numFmtId="173" formatCode="dd mmmm yyyy"/>
    <numFmt numFmtId="174" formatCode="M/d/yyyy"/>
  </numFmts>
  <fonts count="30">
    <font>
      <sz val="10.0"/>
      <color rgb="FF000000"/>
      <name val="Arial"/>
      <scheme val="minor"/>
    </font>
    <font>
      <sz val="11.0"/>
      <color theme="1"/>
      <name val="Calibri"/>
    </font>
    <font>
      <b/>
      <sz val="29.0"/>
      <color theme="1"/>
      <name val="Calibri"/>
    </font>
    <font>
      <b/>
      <sz val="11.0"/>
      <color rgb="FFFFFFFF"/>
      <name val="Calibri"/>
    </font>
    <font>
      <b/>
      <sz val="20.0"/>
      <color theme="1"/>
      <name val="Calibri"/>
    </font>
    <font/>
    <font>
      <b/>
      <sz val="11.0"/>
      <color theme="1"/>
      <name val="Calibri"/>
    </font>
    <font>
      <b/>
      <sz val="13.0"/>
      <color theme="1"/>
      <name val="Calibri"/>
    </font>
    <font>
      <b/>
      <color theme="1"/>
      <name val="Calibri"/>
    </font>
    <font>
      <sz val="11.0"/>
      <color rgb="FF006100"/>
      <name val="Calibri"/>
    </font>
    <font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9.0"/>
      <color theme="1"/>
      <name val="Arial"/>
      <scheme val="minor"/>
    </font>
    <font>
      <color theme="1"/>
      <name val="Arial"/>
    </font>
    <font>
      <b/>
      <sz val="16.0"/>
      <color theme="1"/>
      <name val="Calibri"/>
    </font>
    <font>
      <b/>
      <sz val="50.0"/>
      <color theme="1"/>
      <name val="Calibri"/>
    </font>
    <font>
      <b/>
      <sz val="25.0"/>
      <color theme="1"/>
      <name val="Calibri"/>
    </font>
    <font>
      <b/>
      <sz val="11.0"/>
      <color rgb="FF006100"/>
      <name val="Calibri"/>
    </font>
    <font>
      <b/>
      <sz val="15.0"/>
      <color rgb="FF006100"/>
      <name val="Calibri"/>
    </font>
    <font>
      <sz val="11.0"/>
      <color rgb="FF9C0006"/>
      <name val="Calibri"/>
    </font>
    <font>
      <b/>
      <sz val="15.0"/>
      <color rgb="FF9C0006"/>
      <name val="Calibri"/>
    </font>
    <font>
      <b/>
      <sz val="14.0"/>
      <color theme="1"/>
      <name val="Calibri"/>
    </font>
    <font>
      <sz val="28.0"/>
      <color theme="1"/>
      <name val="Calibri"/>
    </font>
    <font>
      <b/>
      <u/>
      <sz val="13.0"/>
      <color rgb="FF0000FF"/>
      <name val="Calibri"/>
    </font>
    <font>
      <sz val="11.0"/>
      <color rgb="FF006100"/>
      <name val="Helvetica Neue"/>
    </font>
    <font>
      <sz val="15.0"/>
      <color rgb="FF006100"/>
      <name val="Calibri"/>
    </font>
    <font>
      <sz val="11.0"/>
      <color rgb="FF000000"/>
      <name val="Arial"/>
    </font>
    <font>
      <sz val="11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8E8C5"/>
        <bgColor rgb="FF18E8C5"/>
      </patternFill>
    </fill>
    <fill>
      <patternFill patternType="solid">
        <fgColor rgb="FF20124D"/>
        <bgColor rgb="FF20124D"/>
      </patternFill>
    </fill>
    <fill>
      <patternFill patternType="solid">
        <fgColor rgb="FFD8D8D8"/>
        <bgColor rgb="FFD8D8D8"/>
      </patternFill>
    </fill>
    <fill>
      <patternFill patternType="solid">
        <fgColor rgb="FF3F85F4"/>
        <bgColor rgb="FF3F85F4"/>
      </patternFill>
    </fill>
    <fill>
      <patternFill patternType="solid">
        <fgColor rgb="FF34A858"/>
        <bgColor rgb="FF34A858"/>
      </patternFill>
    </fill>
    <fill>
      <patternFill patternType="solid">
        <fgColor rgb="FFFBBC05"/>
        <bgColor rgb="FFFBBC05"/>
      </patternFill>
    </fill>
    <fill>
      <patternFill patternType="solid">
        <fgColor rgb="FFEA4335"/>
        <bgColor rgb="FFEA4335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D9EAD3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</fills>
  <borders count="35">
    <border/>
    <border>
      <top/>
      <bottom/>
    </border>
    <border>
      <left style="medium">
        <color rgb="FF000000"/>
      </left>
      <right style="medium">
        <color rgb="FFD9D9D9"/>
      </right>
      <top style="medium">
        <color rgb="FF000000"/>
      </top>
      <bottom style="medium">
        <color rgb="FFD9D9D9"/>
      </bottom>
    </border>
    <border>
      <right style="medium">
        <color rgb="FFD9D9D9"/>
      </right>
      <top style="medium">
        <color rgb="FF000000"/>
      </top>
      <bottom style="medium">
        <color rgb="FFD9D9D9"/>
      </bottom>
    </border>
    <border>
      <right style="medium">
        <color rgb="FF000000"/>
      </right>
      <top style="medium">
        <color rgb="FF000000"/>
      </top>
      <bottom style="medium">
        <color rgb="FFD9D9D9"/>
      </bottom>
    </border>
    <border>
      <left/>
      <top/>
      <bottom/>
    </border>
    <border>
      <left style="medium">
        <color rgb="FF000000"/>
      </left>
      <right style="medium">
        <color rgb="FFD9D9D9"/>
      </right>
      <bottom style="medium">
        <color rgb="FFFFFFFF"/>
      </bottom>
    </border>
    <border>
      <right style="medium">
        <color rgb="FFD9D9D9"/>
      </right>
    </border>
    <border>
      <right style="medium">
        <color rgb="FF000000"/>
      </right>
    </border>
    <border>
      <left/>
      <right/>
      <top/>
    </border>
    <border>
      <left/>
      <right/>
      <top/>
      <bottom/>
    </border>
    <border>
      <left style="medium">
        <color rgb="FF000000"/>
      </left>
      <right style="medium">
        <color rgb="FFD9D9D9"/>
      </right>
      <top style="medium">
        <color rgb="FFFFFFFF"/>
      </top>
      <bottom style="medium">
        <color rgb="FFFFFFFF"/>
      </bottom>
    </border>
    <border>
      <left style="medium">
        <color rgb="FF78F0ED"/>
      </left>
      <right style="medium">
        <color rgb="FF78F0ED"/>
      </right>
      <top style="medium">
        <color rgb="FF78F0ED"/>
      </top>
    </border>
    <border>
      <left style="medium">
        <color rgb="FF78F0ED"/>
      </left>
      <right style="medium">
        <color rgb="FF78F0ED"/>
      </right>
      <top style="medium">
        <color rgb="FF78F0ED"/>
      </top>
      <bottom style="medium">
        <color rgb="FF78F0ED"/>
      </bottom>
    </border>
    <border>
      <left style="medium">
        <color rgb="FF78F0ED"/>
      </left>
      <top style="medium">
        <color rgb="FF78F0ED"/>
      </top>
      <bottom style="medium">
        <color rgb="FF78F0ED"/>
      </bottom>
    </border>
    <border>
      <right style="medium">
        <color rgb="FF78F0ED"/>
      </right>
      <top style="medium">
        <color rgb="FF78F0ED"/>
      </top>
      <bottom style="medium">
        <color rgb="FF78F0ED"/>
      </bottom>
    </border>
    <border>
      <left style="medium">
        <color rgb="FF78F0ED"/>
      </left>
      <right style="medium">
        <color rgb="FF78F0ED"/>
      </right>
      <bottom style="medium">
        <color rgb="FF78F0ED"/>
      </bottom>
    </border>
    <border>
      <left style="thin">
        <color rgb="FF78F0ED"/>
      </left>
      <right style="thin">
        <color rgb="FF78F0ED"/>
      </right>
      <bottom style="thin">
        <color rgb="FF78F0ED"/>
      </bottom>
    </border>
    <border>
      <left style="thin">
        <color rgb="FF78F0ED"/>
      </left>
      <right style="thin">
        <color rgb="FF78F0ED"/>
      </right>
      <top style="thin">
        <color rgb="FF78F0ED"/>
      </top>
      <bottom style="thin">
        <color rgb="FF78F0ED"/>
      </bottom>
    </border>
    <border>
      <left style="thin">
        <color rgb="FF78F0ED"/>
      </left>
      <right style="thin">
        <color rgb="FF78F0ED"/>
      </right>
      <top/>
      <bottom style="thin">
        <color rgb="FF78F0ED"/>
      </bottom>
    </border>
    <border>
      <left style="medium">
        <color rgb="FF000000"/>
      </left>
      <right style="medium">
        <color rgb="FFD9D9D9"/>
      </right>
      <bottom style="medium">
        <color rgb="FF000000"/>
      </bottom>
    </border>
    <border>
      <right style="medium">
        <color rgb="FFD9D9D9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8F0ED"/>
      </left>
      <top/>
      <bottom style="thin">
        <color rgb="FF78F0ED"/>
      </bottom>
    </border>
    <border>
      <left style="thin">
        <color rgb="FF78F0ED"/>
      </left>
      <right style="thin">
        <color rgb="FF78F0ED"/>
      </right>
    </border>
    <border>
      <right style="thin">
        <color rgb="FF78F0ED"/>
      </right>
      <bottom style="thin">
        <color rgb="FF78F0ED"/>
      </bottom>
    </border>
    <border>
      <left style="thin">
        <color rgb="FF78F0ED"/>
      </left>
      <bottom style="thin">
        <color rgb="FF78F0ED"/>
      </bottom>
    </border>
    <border>
      <left style="medium">
        <color rgb="FF78F0ED"/>
      </left>
      <right style="medium">
        <color rgb="FF78F0ED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8F0ED"/>
      </left>
      <top style="thin">
        <color rgb="FF78F0ED"/>
      </top>
      <bottom style="thin">
        <color rgb="FF78F0ED"/>
      </bottom>
    </border>
    <border>
      <top style="thin">
        <color rgb="FF78F0ED"/>
      </top>
      <bottom style="thin">
        <color rgb="FF78F0ED"/>
      </bottom>
    </border>
    <border>
      <right style="thin">
        <color rgb="FF78F0ED"/>
      </right>
      <top style="thin">
        <color rgb="FF78F0ED"/>
      </top>
      <bottom style="thin">
        <color rgb="FF78F0ED"/>
      </bottom>
    </border>
    <border>
      <left style="thin">
        <color rgb="FF78F0ED"/>
      </left>
      <right style="thin">
        <color rgb="FF78F0ED"/>
      </right>
      <top style="thin">
        <color rgb="FF78F0ED"/>
      </top>
    </border>
  </borders>
  <cellStyleXfs count="1">
    <xf borderId="0" fillId="0" fontId="0" numFmtId="0" applyAlignment="1" applyFont="1"/>
  </cellStyleXfs>
  <cellXfs count="6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1" fillId="3" fontId="2" numFmtId="0" xfId="0" applyAlignment="1" applyBorder="1" applyFill="1" applyFont="1">
      <alignment horizontal="center" readingOrder="0" vertical="bottom"/>
    </xf>
    <xf borderId="0" fillId="0" fontId="1" numFmtId="0" xfId="0" applyAlignment="1" applyFont="1">
      <alignment vertical="bottom"/>
    </xf>
    <xf borderId="2" fillId="4" fontId="1" numFmtId="0" xfId="0" applyAlignment="1" applyBorder="1" applyFill="1" applyFont="1">
      <alignment vertical="bottom"/>
    </xf>
    <xf borderId="3" fillId="4" fontId="3" numFmtId="0" xfId="0" applyAlignment="1" applyBorder="1" applyFont="1">
      <alignment horizontal="center" vertical="bottom"/>
    </xf>
    <xf borderId="4" fillId="4" fontId="3" numFmtId="0" xfId="0" applyAlignment="1" applyBorder="1" applyFont="1">
      <alignment horizontal="center" vertical="bottom"/>
    </xf>
    <xf borderId="0" fillId="4" fontId="3" numFmtId="0" xfId="0" applyAlignment="1" applyFont="1">
      <alignment horizontal="center" vertical="bottom"/>
    </xf>
    <xf borderId="5" fillId="5" fontId="4" numFmtId="0" xfId="0" applyAlignment="1" applyBorder="1" applyFill="1" applyFont="1">
      <alignment horizontal="center" readingOrder="0" vertical="center"/>
    </xf>
    <xf borderId="1" fillId="0" fontId="5" numFmtId="0" xfId="0" applyBorder="1" applyFont="1"/>
    <xf borderId="1" fillId="5" fontId="4" numFmtId="0" xfId="0" applyAlignment="1" applyBorder="1" applyFont="1">
      <alignment horizontal="center" readingOrder="0" vertical="center"/>
    </xf>
    <xf borderId="6" fillId="4" fontId="3" numFmtId="0" xfId="0" applyAlignment="1" applyBorder="1" applyFont="1">
      <alignment readingOrder="0" vertical="bottom"/>
    </xf>
    <xf borderId="7" fillId="0" fontId="6" numFmtId="164" xfId="0" applyAlignment="1" applyBorder="1" applyFont="1" applyNumberFormat="1">
      <alignment horizontal="center" readingOrder="0" vertical="bottom"/>
    </xf>
    <xf borderId="8" fillId="0" fontId="6" numFmtId="4" xfId="0" applyAlignment="1" applyBorder="1" applyFont="1" applyNumberFormat="1">
      <alignment horizontal="center" vertical="bottom"/>
    </xf>
    <xf borderId="0" fillId="0" fontId="6" numFmtId="4" xfId="0" applyAlignment="1" applyFont="1" applyNumberFormat="1">
      <alignment horizontal="center" vertical="bottom"/>
    </xf>
    <xf borderId="9" fillId="6" fontId="1" numFmtId="0" xfId="0" applyAlignment="1" applyBorder="1" applyFill="1" applyFont="1">
      <alignment vertical="bottom"/>
    </xf>
    <xf borderId="10" fillId="6" fontId="1" numFmtId="0" xfId="0" applyAlignment="1" applyBorder="1" applyFont="1">
      <alignment vertical="bottom"/>
    </xf>
    <xf borderId="10" fillId="6" fontId="1" numFmtId="0" xfId="0" applyAlignment="1" applyBorder="1" applyFont="1">
      <alignment readingOrder="0" vertical="bottom"/>
    </xf>
    <xf borderId="9" fillId="7" fontId="1" numFmtId="4" xfId="0" applyAlignment="1" applyBorder="1" applyFill="1" applyFont="1" applyNumberFormat="1">
      <alignment vertical="bottom"/>
    </xf>
    <xf borderId="9" fillId="8" fontId="1" numFmtId="4" xfId="0" applyAlignment="1" applyBorder="1" applyFill="1" applyFont="1" applyNumberFormat="1">
      <alignment vertical="bottom"/>
    </xf>
    <xf borderId="10" fillId="8" fontId="1" numFmtId="4" xfId="0" applyAlignment="1" applyBorder="1" applyFont="1" applyNumberFormat="1">
      <alignment vertical="bottom"/>
    </xf>
    <xf borderId="10" fillId="8" fontId="1" numFmtId="4" xfId="0" applyAlignment="1" applyBorder="1" applyFont="1" applyNumberFormat="1">
      <alignment horizontal="right" vertical="bottom"/>
    </xf>
    <xf borderId="9" fillId="9" fontId="1" numFmtId="4" xfId="0" applyAlignment="1" applyBorder="1" applyFill="1" applyFont="1" applyNumberFormat="1">
      <alignment vertical="bottom"/>
    </xf>
    <xf borderId="9" fillId="9" fontId="1" numFmtId="0" xfId="0" applyAlignment="1" applyBorder="1" applyFont="1">
      <alignment vertical="bottom"/>
    </xf>
    <xf borderId="11" fillId="4" fontId="3" numFmtId="0" xfId="0" applyAlignment="1" applyBorder="1" applyFont="1">
      <alignment readingOrder="0" vertical="bottom"/>
    </xf>
    <xf borderId="12" fillId="0" fontId="7" numFmtId="0" xfId="0" applyAlignment="1" applyBorder="1" applyFont="1">
      <alignment horizontal="left"/>
    </xf>
    <xf borderId="12" fillId="0" fontId="8" numFmtId="0" xfId="0" applyAlignment="1" applyBorder="1" applyFont="1">
      <alignment horizontal="left"/>
    </xf>
    <xf borderId="12" fillId="0" fontId="7" numFmtId="0" xfId="0" applyAlignment="1" applyBorder="1" applyFont="1">
      <alignment horizontal="left" readingOrder="0"/>
    </xf>
    <xf borderId="13" fillId="0" fontId="7" numFmtId="0" xfId="0" applyAlignment="1" applyBorder="1" applyFont="1">
      <alignment horizontal="left" readingOrder="0"/>
    </xf>
    <xf borderId="13" fillId="0" fontId="7" numFmtId="4" xfId="0" applyAlignment="1" applyBorder="1" applyFont="1" applyNumberFormat="1">
      <alignment horizontal="left" readingOrder="0"/>
    </xf>
    <xf borderId="12" fillId="0" fontId="7" numFmtId="4" xfId="0" applyAlignment="1" applyBorder="1" applyFont="1" applyNumberFormat="1">
      <alignment horizontal="left"/>
    </xf>
    <xf borderId="9" fillId="10" fontId="1" numFmtId="4" xfId="0" applyAlignment="1" applyBorder="1" applyFill="1" applyFont="1" applyNumberFormat="1">
      <alignment horizontal="left" vertical="bottom"/>
    </xf>
    <xf borderId="14" fillId="0" fontId="7" numFmtId="4" xfId="0" applyAlignment="1" applyBorder="1" applyFont="1" applyNumberFormat="1">
      <alignment horizontal="left"/>
    </xf>
    <xf borderId="15" fillId="0" fontId="5" numFmtId="0" xfId="0" applyBorder="1" applyFont="1"/>
    <xf borderId="13" fillId="0" fontId="8" numFmtId="4" xfId="0" applyAlignment="1" applyBorder="1" applyFont="1" applyNumberFormat="1">
      <alignment horizontal="left"/>
    </xf>
    <xf borderId="14" fillId="0" fontId="8" numFmtId="4" xfId="0" applyAlignment="1" applyBorder="1" applyFont="1" applyNumberFormat="1">
      <alignment horizontal="left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/>
    </xf>
    <xf borderId="11" fillId="4" fontId="3" numFmtId="0" xfId="0" applyAlignment="1" applyBorder="1" applyFont="1">
      <alignment horizontal="left" vertical="bottom"/>
    </xf>
    <xf borderId="7" fillId="0" fontId="6" numFmtId="164" xfId="0" applyAlignment="1" applyBorder="1" applyFont="1" applyNumberFormat="1">
      <alignment horizontal="left" readingOrder="0" vertical="bottom"/>
    </xf>
    <xf borderId="8" fillId="0" fontId="6" numFmtId="4" xfId="0" applyAlignment="1" applyBorder="1" applyFont="1" applyNumberFormat="1">
      <alignment horizontal="left" vertical="bottom"/>
    </xf>
    <xf borderId="0" fillId="0" fontId="6" numFmtId="4" xfId="0" applyAlignment="1" applyFont="1" applyNumberFormat="1">
      <alignment horizontal="left" vertical="bottom"/>
    </xf>
    <xf borderId="16" fillId="0" fontId="7" numFmtId="0" xfId="0" applyAlignment="1" applyBorder="1" applyFont="1">
      <alignment horizontal="left"/>
    </xf>
    <xf borderId="16" fillId="0" fontId="8" numFmtId="0" xfId="0" applyAlignment="1" applyBorder="1" applyFont="1">
      <alignment horizontal="left"/>
    </xf>
    <xf borderId="16" fillId="0" fontId="5" numFmtId="0" xfId="0" applyBorder="1" applyFont="1"/>
    <xf borderId="13" fillId="0" fontId="1" numFmtId="0" xfId="0" applyAlignment="1" applyBorder="1" applyFont="1">
      <alignment horizontal="left"/>
    </xf>
    <xf borderId="16" fillId="0" fontId="7" numFmtId="4" xfId="0" applyAlignment="1" applyBorder="1" applyFont="1" applyNumberFormat="1">
      <alignment horizontal="left"/>
    </xf>
    <xf borderId="13" fillId="0" fontId="6" numFmtId="4" xfId="0" applyAlignment="1" applyBorder="1" applyFont="1" applyNumberForma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11" fontId="1" numFmtId="0" xfId="0" applyAlignment="1" applyFill="1" applyFont="1">
      <alignment vertical="bottom"/>
    </xf>
    <xf borderId="0" fillId="11" fontId="1" numFmtId="0" xfId="0" applyAlignment="1" applyFont="1">
      <alignment readingOrder="0" vertical="bottom"/>
    </xf>
    <xf borderId="0" fillId="11" fontId="1" numFmtId="4" xfId="0" applyAlignment="1" applyFont="1" applyNumberFormat="1">
      <alignment vertical="bottom"/>
    </xf>
    <xf borderId="0" fillId="11" fontId="1" numFmtId="4" xfId="0" applyAlignment="1" applyFont="1" applyNumberFormat="1">
      <alignment readingOrder="0" vertical="bottom"/>
    </xf>
    <xf borderId="0" fillId="11" fontId="1" numFmtId="4" xfId="0" applyAlignment="1" applyFont="1" applyNumberFormat="1">
      <alignment horizontal="center" readingOrder="0" vertical="bottom"/>
    </xf>
    <xf borderId="0" fillId="11" fontId="1" numFmtId="4" xfId="0" applyAlignment="1" applyFont="1" applyNumberFormat="1">
      <alignment horizontal="right" vertical="bottom"/>
    </xf>
    <xf borderId="0" fillId="11" fontId="1" numFmtId="165" xfId="0" applyAlignment="1" applyFont="1" applyNumberFormat="1">
      <alignment vertical="bottom"/>
    </xf>
    <xf borderId="11" fillId="4" fontId="3" numFmtId="0" xfId="0" applyAlignment="1" applyBorder="1" applyFont="1">
      <alignment vertical="bottom"/>
    </xf>
    <xf borderId="17" fillId="12" fontId="1" numFmtId="0" xfId="0" applyAlignment="1" applyBorder="1" applyFill="1" applyFont="1">
      <alignment horizontal="center" vertical="bottom"/>
    </xf>
    <xf borderId="17" fillId="12" fontId="9" numFmtId="0" xfId="0" applyAlignment="1" applyBorder="1" applyFont="1">
      <alignment vertical="bottom"/>
    </xf>
    <xf borderId="0" fillId="12" fontId="1" numFmtId="166" xfId="0" applyAlignment="1" applyFont="1" applyNumberFormat="1">
      <alignment horizontal="center" vertical="bottom"/>
    </xf>
    <xf borderId="18" fillId="12" fontId="1" numFmtId="0" xfId="0" applyAlignment="1" applyBorder="1" applyFont="1">
      <alignment vertical="bottom"/>
    </xf>
    <xf borderId="18" fillId="12" fontId="1" numFmtId="0" xfId="0" applyAlignment="1" applyBorder="1" applyFont="1">
      <alignment horizontal="right" vertical="bottom"/>
    </xf>
    <xf borderId="0" fillId="13" fontId="1" numFmtId="0" xfId="0" applyAlignment="1" applyFill="1" applyFont="1">
      <alignment vertical="bottom"/>
    </xf>
    <xf borderId="0" fillId="12" fontId="9" numFmtId="0" xfId="0" applyAlignment="1" applyFont="1">
      <alignment vertical="bottom"/>
    </xf>
    <xf borderId="18" fillId="12" fontId="9" numFmtId="0" xfId="0" applyAlignment="1" applyBorder="1" applyFont="1">
      <alignment vertical="bottom"/>
    </xf>
    <xf borderId="18" fillId="12" fontId="9" numFmtId="4" xfId="0" applyAlignment="1" applyBorder="1" applyFont="1" applyNumberFormat="1">
      <alignment vertical="bottom"/>
    </xf>
    <xf borderId="18" fillId="12" fontId="9" numFmtId="0" xfId="0" applyAlignment="1" applyBorder="1" applyFont="1">
      <alignment readingOrder="0" vertical="bottom"/>
    </xf>
    <xf borderId="0" fillId="12" fontId="1" numFmtId="0" xfId="0" applyAlignment="1" applyFont="1">
      <alignment readingOrder="0" vertical="bottom"/>
    </xf>
    <xf borderId="18" fillId="12" fontId="1" numFmtId="4" xfId="0" applyAlignment="1" applyBorder="1" applyFont="1" applyNumberFormat="1">
      <alignment horizontal="right" readingOrder="0" vertical="bottom"/>
    </xf>
    <xf borderId="18" fillId="12" fontId="1" numFmtId="4" xfId="0" applyAlignment="1" applyBorder="1" applyFont="1" applyNumberFormat="1">
      <alignment horizontal="right" vertical="bottom"/>
    </xf>
    <xf borderId="18" fillId="12" fontId="1" numFmtId="4" xfId="0" applyAlignment="1" applyBorder="1" applyFont="1" applyNumberFormat="1">
      <alignment readingOrder="0" vertical="bottom"/>
    </xf>
    <xf borderId="18" fillId="12" fontId="1" numFmtId="4" xfId="0" applyAlignment="1" applyBorder="1" applyFont="1" applyNumberFormat="1">
      <alignment vertical="bottom"/>
    </xf>
    <xf borderId="19" fillId="12" fontId="9" numFmtId="4" xfId="0" applyAlignment="1" applyBorder="1" applyFont="1" applyNumberFormat="1">
      <alignment horizontal="right" vertical="bottom"/>
    </xf>
    <xf borderId="0" fillId="2" fontId="1" numFmtId="166" xfId="0" applyAlignment="1" applyFont="1" applyNumberFormat="1">
      <alignment horizontal="center" readingOrder="0" vertical="bottom"/>
    </xf>
    <xf borderId="0" fillId="0" fontId="1" numFmtId="0" xfId="0" applyAlignment="1" applyFont="1">
      <alignment readingOrder="0" vertical="bottom"/>
    </xf>
    <xf borderId="17" fillId="14" fontId="1" numFmtId="0" xfId="0" applyAlignment="1" applyBorder="1" applyFill="1" applyFont="1">
      <alignment horizontal="center" vertical="bottom"/>
    </xf>
    <xf borderId="17" fillId="14" fontId="9" numFmtId="0" xfId="0" applyAlignment="1" applyBorder="1" applyFont="1">
      <alignment vertical="bottom"/>
    </xf>
    <xf borderId="0" fillId="14" fontId="1" numFmtId="166" xfId="0" applyAlignment="1" applyFont="1" applyNumberFormat="1">
      <alignment horizontal="center" vertical="bottom"/>
    </xf>
    <xf borderId="18" fillId="14" fontId="1" numFmtId="0" xfId="0" applyAlignment="1" applyBorder="1" applyFont="1">
      <alignment vertical="bottom"/>
    </xf>
    <xf borderId="18" fillId="14" fontId="9" numFmtId="0" xfId="0" applyAlignment="1" applyBorder="1" applyFont="1">
      <alignment horizontal="right" vertical="bottom"/>
    </xf>
    <xf borderId="0" fillId="14" fontId="9" numFmtId="0" xfId="0" applyAlignment="1" applyFont="1">
      <alignment vertical="bottom"/>
    </xf>
    <xf borderId="18" fillId="14" fontId="9" numFmtId="0" xfId="0" applyAlignment="1" applyBorder="1" applyFont="1">
      <alignment vertical="bottom"/>
    </xf>
    <xf borderId="18" fillId="14" fontId="9" numFmtId="4" xfId="0" applyAlignment="1" applyBorder="1" applyFont="1" applyNumberFormat="1">
      <alignment vertical="bottom"/>
    </xf>
    <xf borderId="18" fillId="14" fontId="1" numFmtId="4" xfId="0" applyAlignment="1" applyBorder="1" applyFont="1" applyNumberFormat="1">
      <alignment horizontal="right" vertical="bottom"/>
    </xf>
    <xf borderId="0" fillId="14" fontId="1" numFmtId="166" xfId="0" applyAlignment="1" applyFont="1" applyNumberFormat="1">
      <alignment horizontal="right" vertical="bottom"/>
    </xf>
    <xf borderId="18" fillId="14" fontId="1" numFmtId="4" xfId="0" applyAlignment="1" applyBorder="1" applyFont="1" applyNumberFormat="1">
      <alignment vertical="bottom"/>
    </xf>
    <xf borderId="19" fillId="14" fontId="9" numFmtId="4" xfId="0" applyAlignment="1" applyBorder="1" applyFont="1" applyNumberFormat="1">
      <alignment horizontal="right" vertical="bottom"/>
    </xf>
    <xf borderId="0" fillId="2" fontId="1" numFmtId="166" xfId="0" applyAlignment="1" applyFont="1" applyNumberFormat="1">
      <alignment vertical="bottom"/>
    </xf>
    <xf borderId="20" fillId="4" fontId="3" numFmtId="0" xfId="0" applyAlignment="1" applyBorder="1" applyFont="1">
      <alignment vertical="bottom"/>
    </xf>
    <xf borderId="21" fillId="0" fontId="6" numFmtId="164" xfId="0" applyAlignment="1" applyBorder="1" applyFont="1" applyNumberFormat="1">
      <alignment horizontal="center" readingOrder="0" vertical="bottom"/>
    </xf>
    <xf borderId="22" fillId="0" fontId="6" numFmtId="4" xfId="0" applyAlignment="1" applyBorder="1" applyFont="1" applyNumberFormat="1">
      <alignment horizontal="center" vertical="bottom"/>
    </xf>
    <xf borderId="18" fillId="12" fontId="1" numFmtId="0" xfId="0" applyAlignment="1" applyBorder="1" applyFont="1">
      <alignment horizontal="right" readingOrder="0" vertical="bottom"/>
    </xf>
    <xf borderId="0" fillId="15" fontId="1" numFmtId="0" xfId="0" applyAlignment="1" applyFill="1" applyFont="1">
      <alignment readingOrder="0" vertical="bottom"/>
    </xf>
    <xf borderId="0" fillId="0" fontId="10" numFmtId="0" xfId="0" applyAlignment="1" applyFont="1">
      <alignment readingOrder="0"/>
    </xf>
    <xf borderId="18" fillId="14" fontId="1" numFmtId="0" xfId="0" applyAlignment="1" applyBorder="1" applyFont="1">
      <alignment horizontal="right" vertical="bottom"/>
    </xf>
    <xf borderId="18" fillId="14" fontId="1" numFmtId="0" xfId="0" applyAlignment="1" applyBorder="1" applyFont="1">
      <alignment readingOrder="0" vertical="bottom"/>
    </xf>
    <xf borderId="0" fillId="14" fontId="1" numFmtId="0" xfId="0" applyAlignment="1" applyFont="1">
      <alignment readingOrder="0" vertical="bottom"/>
    </xf>
    <xf borderId="18" fillId="2" fontId="1" numFmtId="0" xfId="0" applyAlignment="1" applyBorder="1" applyFont="1">
      <alignment vertical="bottom"/>
    </xf>
    <xf borderId="18" fillId="14" fontId="1" numFmtId="4" xfId="0" applyAlignment="1" applyBorder="1" applyFont="1" applyNumberFormat="1">
      <alignment horizontal="right" readingOrder="0" vertical="bottom"/>
    </xf>
    <xf borderId="18" fillId="14" fontId="1" numFmtId="4" xfId="0" applyAlignment="1" applyBorder="1" applyFont="1" applyNumberFormat="1">
      <alignment readingOrder="0" vertical="bottom"/>
    </xf>
    <xf borderId="0" fillId="14" fontId="1" numFmtId="166" xfId="0" applyAlignment="1" applyFont="1" applyNumberFormat="1">
      <alignment horizontal="center" readingOrder="0" vertical="bottom"/>
    </xf>
    <xf borderId="0" fillId="14" fontId="1" numFmtId="0" xfId="0" applyAlignment="1" applyFont="1">
      <alignment vertical="bottom"/>
    </xf>
    <xf borderId="0" fillId="14" fontId="10" numFmtId="0" xfId="0" applyFont="1"/>
    <xf borderId="18" fillId="12" fontId="1" numFmtId="0" xfId="0" applyAlignment="1" applyBorder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23" fillId="0" fontId="11" numFmtId="0" xfId="0" applyAlignment="1" applyBorder="1" applyFont="1">
      <alignment horizontal="left" readingOrder="0" vertical="bottom"/>
    </xf>
    <xf borderId="18" fillId="14" fontId="9" numFmtId="0" xfId="0" applyAlignment="1" applyBorder="1" applyFont="1">
      <alignment readingOrder="0" vertical="bottom"/>
    </xf>
    <xf borderId="0" fillId="14" fontId="1" numFmtId="0" xfId="0" applyAlignment="1" applyFont="1">
      <alignment horizontal="center" readingOrder="0" vertical="bottom"/>
    </xf>
    <xf borderId="18" fillId="12" fontId="9" numFmtId="0" xfId="0" applyAlignment="1" applyBorder="1" applyFont="1">
      <alignment horizontal="right" vertical="bottom"/>
    </xf>
    <xf borderId="24" fillId="12" fontId="9" numFmtId="4" xfId="0" applyAlignment="1" applyBorder="1" applyFont="1" applyNumberFormat="1">
      <alignment horizontal="right" vertical="bottom"/>
    </xf>
    <xf borderId="23" fillId="2" fontId="1" numFmtId="166" xfId="0" applyAlignment="1" applyBorder="1" applyFont="1" applyNumberFormat="1">
      <alignment horizontal="center" readingOrder="0" vertical="bottom"/>
    </xf>
    <xf borderId="25" fillId="16" fontId="1" numFmtId="0" xfId="0" applyAlignment="1" applyBorder="1" applyFill="1" applyFont="1">
      <alignment horizontal="center" vertical="bottom"/>
    </xf>
    <xf borderId="17" fillId="16" fontId="1" numFmtId="0" xfId="0" applyAlignment="1" applyBorder="1" applyFont="1">
      <alignment horizontal="center" vertical="bottom"/>
    </xf>
    <xf borderId="17" fillId="16" fontId="9" numFmtId="0" xfId="0" applyAlignment="1" applyBorder="1" applyFont="1">
      <alignment vertical="bottom"/>
    </xf>
    <xf borderId="0" fillId="16" fontId="1" numFmtId="166" xfId="0" applyAlignment="1" applyFont="1" applyNumberFormat="1">
      <alignment horizontal="center" vertical="bottom"/>
    </xf>
    <xf borderId="18" fillId="16" fontId="1" numFmtId="0" xfId="0" applyAlignment="1" applyBorder="1" applyFont="1">
      <alignment readingOrder="0" vertical="bottom"/>
    </xf>
    <xf borderId="18" fillId="16" fontId="1" numFmtId="0" xfId="0" applyAlignment="1" applyBorder="1" applyFont="1">
      <alignment horizontal="right" vertical="bottom"/>
    </xf>
    <xf borderId="0" fillId="16" fontId="9" numFmtId="0" xfId="0" applyAlignment="1" applyFont="1">
      <alignment vertical="bottom"/>
    </xf>
    <xf borderId="18" fillId="16" fontId="9" numFmtId="0" xfId="0" applyAlignment="1" applyBorder="1" applyFont="1">
      <alignment vertical="bottom"/>
    </xf>
    <xf borderId="18" fillId="16" fontId="9" numFmtId="4" xfId="0" applyAlignment="1" applyBorder="1" applyFont="1" applyNumberFormat="1">
      <alignment vertical="bottom"/>
    </xf>
    <xf borderId="18" fillId="16" fontId="1" numFmtId="4" xfId="0" applyAlignment="1" applyBorder="1" applyFont="1" applyNumberFormat="1">
      <alignment horizontal="right" vertical="bottom"/>
    </xf>
    <xf borderId="0" fillId="16" fontId="1" numFmtId="166" xfId="0" applyAlignment="1" applyFont="1" applyNumberFormat="1">
      <alignment horizontal="right" vertical="bottom"/>
    </xf>
    <xf borderId="18" fillId="16" fontId="1" numFmtId="4" xfId="0" applyAlignment="1" applyBorder="1" applyFont="1" applyNumberFormat="1">
      <alignment readingOrder="0" vertical="bottom"/>
    </xf>
    <xf borderId="18" fillId="16" fontId="1" numFmtId="167" xfId="0" applyAlignment="1" applyBorder="1" applyFont="1" applyNumberFormat="1">
      <alignment horizontal="right" readingOrder="0" vertical="bottom"/>
    </xf>
    <xf borderId="18" fillId="16" fontId="1" numFmtId="4" xfId="0" applyAlignment="1" applyBorder="1" applyFont="1" applyNumberFormat="1">
      <alignment vertical="bottom"/>
    </xf>
    <xf borderId="24" fillId="16" fontId="9" numFmtId="4" xfId="0" applyAlignment="1" applyBorder="1" applyFont="1" applyNumberFormat="1">
      <alignment horizontal="right" vertical="bottom"/>
    </xf>
    <xf borderId="23" fillId="16" fontId="1" numFmtId="166" xfId="0" applyAlignment="1" applyBorder="1" applyFont="1" applyNumberFormat="1">
      <alignment horizontal="center" readingOrder="0" vertical="bottom"/>
    </xf>
    <xf borderId="0" fillId="16" fontId="1" numFmtId="0" xfId="0" applyAlignment="1" applyFont="1">
      <alignment readingOrder="0" vertical="bottom"/>
    </xf>
    <xf borderId="0" fillId="16" fontId="10" numFmtId="0" xfId="0" applyFont="1"/>
    <xf borderId="0" fillId="14" fontId="1" numFmtId="0" xfId="0" applyAlignment="1" applyFont="1">
      <alignment horizontal="center" vertical="bottom"/>
    </xf>
    <xf borderId="26" fillId="14" fontId="1" numFmtId="0" xfId="0" applyAlignment="1" applyBorder="1" applyFont="1">
      <alignment horizontal="center" vertical="bottom"/>
    </xf>
    <xf borderId="24" fillId="14" fontId="9" numFmtId="4" xfId="0" applyAlignment="1" applyBorder="1" applyFont="1" applyNumberFormat="1">
      <alignment horizontal="right" vertical="bottom"/>
    </xf>
    <xf borderId="23" fillId="14" fontId="1" numFmtId="0" xfId="0" applyAlignment="1" applyBorder="1" applyFont="1">
      <alignment horizontal="center" readingOrder="0" vertical="bottom"/>
    </xf>
    <xf borderId="0" fillId="14" fontId="1" numFmtId="0" xfId="0" applyAlignment="1" applyFont="1">
      <alignment horizontal="right" readingOrder="0" vertical="bottom"/>
    </xf>
    <xf borderId="23" fillId="13" fontId="1" numFmtId="0" xfId="0" applyAlignment="1" applyBorder="1" applyFont="1">
      <alignment readingOrder="0" vertical="bottom"/>
    </xf>
    <xf borderId="0" fillId="14" fontId="1" numFmtId="166" xfId="0" applyAlignment="1" applyFont="1" applyNumberFormat="1">
      <alignment horizontal="right" readingOrder="0" vertical="bottom"/>
    </xf>
    <xf borderId="24" fillId="14" fontId="9" numFmtId="4" xfId="0" applyAlignment="1" applyBorder="1" applyFont="1" applyNumberFormat="1">
      <alignment horizontal="right" readingOrder="0" vertical="bottom"/>
    </xf>
    <xf borderId="23" fillId="2" fontId="1" numFmtId="166" xfId="0" applyAlignment="1" applyBorder="1" applyFont="1" applyNumberFormat="1">
      <alignment vertical="bottom"/>
    </xf>
    <xf borderId="23" fillId="14" fontId="1" numFmtId="166" xfId="0" applyAlignment="1" applyBorder="1" applyFont="1" applyNumberFormat="1">
      <alignment horizontal="center" readingOrder="0" vertical="bottom"/>
    </xf>
    <xf borderId="0" fillId="13" fontId="1" numFmtId="166" xfId="0" applyAlignment="1" applyFont="1" applyNumberFormat="1">
      <alignment horizontal="center" vertical="bottom"/>
    </xf>
    <xf borderId="18" fillId="13" fontId="1" numFmtId="0" xfId="0" applyAlignment="1" applyBorder="1" applyFont="1">
      <alignment vertical="bottom"/>
    </xf>
    <xf borderId="18" fillId="13" fontId="1" numFmtId="0" xfId="0" applyAlignment="1" applyBorder="1" applyFont="1">
      <alignment horizontal="right" vertical="bottom"/>
    </xf>
    <xf borderId="0" fillId="13" fontId="9" numFmtId="0" xfId="0" applyAlignment="1" applyFont="1">
      <alignment vertical="bottom"/>
    </xf>
    <xf borderId="18" fillId="13" fontId="9" numFmtId="0" xfId="0" applyAlignment="1" applyBorder="1" applyFont="1">
      <alignment vertical="bottom"/>
    </xf>
    <xf borderId="18" fillId="13" fontId="9" numFmtId="4" xfId="0" applyAlignment="1" applyBorder="1" applyFont="1" applyNumberFormat="1">
      <alignment vertical="bottom"/>
    </xf>
    <xf borderId="18" fillId="13" fontId="1" numFmtId="0" xfId="0" applyAlignment="1" applyBorder="1" applyFont="1">
      <alignment readingOrder="0" vertical="bottom"/>
    </xf>
    <xf borderId="18" fillId="13" fontId="1" numFmtId="4" xfId="0" applyAlignment="1" applyBorder="1" applyFont="1" applyNumberFormat="1">
      <alignment horizontal="right" vertical="bottom"/>
    </xf>
    <xf borderId="0" fillId="13" fontId="1" numFmtId="166" xfId="0" applyAlignment="1" applyFont="1" applyNumberFormat="1">
      <alignment horizontal="right" vertical="bottom"/>
    </xf>
    <xf borderId="18" fillId="13" fontId="1" numFmtId="4" xfId="0" applyAlignment="1" applyBorder="1" applyFont="1" applyNumberFormat="1">
      <alignment readingOrder="0" vertical="bottom"/>
    </xf>
    <xf borderId="0" fillId="13" fontId="1" numFmtId="4" xfId="0" applyAlignment="1" applyFont="1" applyNumberFormat="1">
      <alignment vertical="bottom"/>
    </xf>
    <xf borderId="18" fillId="13" fontId="1" numFmtId="4" xfId="0" applyAlignment="1" applyBorder="1" applyFont="1" applyNumberFormat="1">
      <alignment vertical="bottom"/>
    </xf>
    <xf borderId="24" fillId="13" fontId="9" numFmtId="4" xfId="0" applyAlignment="1" applyBorder="1" applyFont="1" applyNumberFormat="1">
      <alignment horizontal="right" vertical="bottom"/>
    </xf>
    <xf borderId="23" fillId="2" fontId="1" numFmtId="166" xfId="0" applyAlignment="1" applyBorder="1" applyFont="1" applyNumberFormat="1">
      <alignment horizontal="center" vertical="bottom"/>
    </xf>
    <xf borderId="0" fillId="15" fontId="12" numFmtId="0" xfId="0" applyAlignment="1" applyFont="1">
      <alignment horizontal="left" readingOrder="0"/>
    </xf>
    <xf borderId="17" fillId="13" fontId="1" numFmtId="0" xfId="0" applyAlignment="1" applyBorder="1" applyFont="1">
      <alignment horizontal="center" vertical="bottom"/>
    </xf>
    <xf borderId="17" fillId="13" fontId="9" numFmtId="0" xfId="0" applyAlignment="1" applyBorder="1" applyFont="1">
      <alignment vertical="bottom"/>
    </xf>
    <xf borderId="0" fillId="13" fontId="1" numFmtId="0" xfId="0" applyAlignment="1" applyFont="1">
      <alignment readingOrder="0" vertical="bottom"/>
    </xf>
    <xf borderId="18" fillId="13" fontId="1" numFmtId="4" xfId="0" applyAlignment="1" applyBorder="1" applyFont="1" applyNumberFormat="1">
      <alignment horizontal="right" readingOrder="0" vertical="bottom"/>
    </xf>
    <xf borderId="0" fillId="13" fontId="1" numFmtId="166" xfId="0" applyAlignment="1" applyFont="1" applyNumberFormat="1">
      <alignment horizontal="right" readingOrder="0" vertical="bottom"/>
    </xf>
    <xf borderId="23" fillId="13" fontId="1" numFmtId="166" xfId="0" applyAlignment="1" applyBorder="1" applyFont="1" applyNumberFormat="1">
      <alignment vertical="bottom"/>
    </xf>
    <xf borderId="0" fillId="13" fontId="10" numFmtId="0" xfId="0" applyFont="1"/>
    <xf borderId="0" fillId="13" fontId="1" numFmtId="166" xfId="0" applyAlignment="1" applyFont="1" applyNumberFormat="1">
      <alignment horizontal="center" readingOrder="0" vertical="bottom"/>
    </xf>
    <xf borderId="24" fillId="13" fontId="9" numFmtId="4" xfId="0" applyAlignment="1" applyBorder="1" applyFont="1" applyNumberFormat="1">
      <alignment horizontal="right" readingOrder="0" vertical="bottom"/>
    </xf>
    <xf borderId="23" fillId="13" fontId="1" numFmtId="166" xfId="0" applyAlignment="1" applyBorder="1" applyFont="1" applyNumberFormat="1">
      <alignment horizontal="center" readingOrder="0" vertical="bottom"/>
    </xf>
    <xf borderId="0" fillId="0" fontId="10" numFmtId="167" xfId="0" applyAlignment="1" applyFont="1" applyNumberFormat="1">
      <alignment readingOrder="0"/>
    </xf>
    <xf borderId="0" fillId="14" fontId="1" numFmtId="0" xfId="0" applyAlignment="1" applyFont="1">
      <alignment horizontal="left" readingOrder="0" vertical="bottom"/>
    </xf>
    <xf borderId="0" fillId="12" fontId="1" numFmtId="166" xfId="0" applyAlignment="1" applyFont="1" applyNumberFormat="1">
      <alignment horizontal="right" vertical="bottom"/>
    </xf>
    <xf borderId="17" fillId="14" fontId="6" numFmtId="0" xfId="0" applyAlignment="1" applyBorder="1" applyFont="1">
      <alignment horizontal="center" vertical="bottom"/>
    </xf>
    <xf borderId="0" fillId="14" fontId="10" numFmtId="0" xfId="0" applyAlignment="1" applyFont="1">
      <alignment readingOrder="0"/>
    </xf>
    <xf borderId="0" fillId="14" fontId="1" numFmtId="4" xfId="0" applyAlignment="1" applyFont="1" applyNumberFormat="1">
      <alignment vertical="bottom"/>
    </xf>
    <xf borderId="18" fillId="14" fontId="1" numFmtId="0" xfId="0" applyAlignment="1" applyBorder="1" applyFont="1">
      <alignment horizontal="right" readingOrder="0" vertical="bottom"/>
    </xf>
    <xf borderId="17" fillId="14" fontId="1" numFmtId="0" xfId="0" applyAlignment="1" applyBorder="1" applyFont="1">
      <alignment horizontal="center" readingOrder="0" vertical="bottom"/>
    </xf>
    <xf borderId="23" fillId="2" fontId="1" numFmtId="0" xfId="0" applyAlignment="1" applyBorder="1" applyFont="1">
      <alignment horizontal="center" vertical="bottom"/>
    </xf>
    <xf borderId="17" fillId="17" fontId="1" numFmtId="0" xfId="0" applyAlignment="1" applyBorder="1" applyFill="1" applyFont="1">
      <alignment horizontal="center" vertical="bottom"/>
    </xf>
    <xf borderId="17" fillId="17" fontId="9" numFmtId="0" xfId="0" applyAlignment="1" applyBorder="1" applyFont="1">
      <alignment vertical="bottom"/>
    </xf>
    <xf borderId="0" fillId="17" fontId="1" numFmtId="166" xfId="0" applyAlignment="1" applyFont="1" applyNumberFormat="1">
      <alignment horizontal="center" vertical="bottom"/>
    </xf>
    <xf borderId="18" fillId="17" fontId="1" numFmtId="0" xfId="0" applyAlignment="1" applyBorder="1" applyFont="1">
      <alignment vertical="bottom"/>
    </xf>
    <xf borderId="18" fillId="17" fontId="1" numFmtId="0" xfId="0" applyAlignment="1" applyBorder="1" applyFont="1">
      <alignment horizontal="right" vertical="bottom"/>
    </xf>
    <xf borderId="0" fillId="17" fontId="9" numFmtId="0" xfId="0" applyAlignment="1" applyFont="1">
      <alignment vertical="bottom"/>
    </xf>
    <xf borderId="18" fillId="17" fontId="9" numFmtId="0" xfId="0" applyAlignment="1" applyBorder="1" applyFont="1">
      <alignment vertical="bottom"/>
    </xf>
    <xf borderId="18" fillId="17" fontId="9" numFmtId="4" xfId="0" applyAlignment="1" applyBorder="1" applyFont="1" applyNumberFormat="1">
      <alignment vertical="bottom"/>
    </xf>
    <xf borderId="18" fillId="17" fontId="1" numFmtId="4" xfId="0" applyAlignment="1" applyBorder="1" applyFont="1" applyNumberFormat="1">
      <alignment horizontal="right" vertical="bottom"/>
    </xf>
    <xf borderId="18" fillId="17" fontId="1" numFmtId="4" xfId="0" applyAlignment="1" applyBorder="1" applyFont="1" applyNumberFormat="1">
      <alignment vertical="bottom"/>
    </xf>
    <xf borderId="0" fillId="17" fontId="1" numFmtId="166" xfId="0" applyAlignment="1" applyFont="1" applyNumberFormat="1">
      <alignment horizontal="right" vertical="bottom"/>
    </xf>
    <xf borderId="18" fillId="17" fontId="1" numFmtId="4" xfId="0" applyAlignment="1" applyBorder="1" applyFont="1" applyNumberFormat="1">
      <alignment readingOrder="0" vertical="bottom"/>
    </xf>
    <xf borderId="24" fillId="17" fontId="9" numFmtId="4" xfId="0" applyAlignment="1" applyBorder="1" applyFont="1" applyNumberFormat="1">
      <alignment horizontal="right" vertical="bottom"/>
    </xf>
    <xf borderId="23" fillId="17" fontId="1" numFmtId="166" xfId="0" applyAlignment="1" applyBorder="1" applyFont="1" applyNumberFormat="1">
      <alignment readingOrder="0" vertical="bottom"/>
    </xf>
    <xf borderId="0" fillId="17" fontId="1" numFmtId="0" xfId="0" applyAlignment="1" applyFont="1">
      <alignment readingOrder="0" vertical="bottom"/>
    </xf>
    <xf borderId="0" fillId="17" fontId="1" numFmtId="0" xfId="0" applyAlignment="1" applyFont="1">
      <alignment vertical="bottom"/>
    </xf>
    <xf borderId="0" fillId="17" fontId="10" numFmtId="0" xfId="0" applyFont="1"/>
    <xf borderId="18" fillId="12" fontId="9" numFmtId="4" xfId="0" applyAlignment="1" applyBorder="1" applyFont="1" applyNumberFormat="1">
      <alignment readingOrder="0" vertical="bottom"/>
    </xf>
    <xf borderId="0" fillId="14" fontId="1" numFmtId="4" xfId="0" applyAlignment="1" applyFont="1" applyNumberFormat="1">
      <alignment readingOrder="0" vertical="bottom"/>
    </xf>
    <xf borderId="0" fillId="14" fontId="1" numFmtId="167" xfId="0" applyAlignment="1" applyFont="1" applyNumberFormat="1">
      <alignment horizontal="left" readingOrder="0" vertical="bottom"/>
    </xf>
    <xf borderId="23" fillId="14" fontId="1" numFmtId="166" xfId="0" applyAlignment="1" applyBorder="1" applyFont="1" applyNumberFormat="1">
      <alignment readingOrder="0" vertical="bottom"/>
    </xf>
    <xf borderId="18" fillId="12" fontId="1" numFmtId="0" xfId="0" applyAlignment="1" applyBorder="1" applyFont="1">
      <alignment horizontal="left" readingOrder="0" vertical="bottom"/>
    </xf>
    <xf borderId="0" fillId="12" fontId="1" numFmtId="166" xfId="0" applyAlignment="1" applyFont="1" applyNumberFormat="1">
      <alignment horizontal="center" readingOrder="0" vertical="bottom"/>
    </xf>
    <xf borderId="17" fillId="18" fontId="6" numFmtId="0" xfId="0" applyAlignment="1" applyBorder="1" applyFill="1" applyFont="1">
      <alignment horizontal="center" vertical="bottom"/>
    </xf>
    <xf borderId="17" fillId="11" fontId="1" numFmtId="0" xfId="0" applyAlignment="1" applyBorder="1" applyFont="1">
      <alignment horizontal="center" vertical="bottom"/>
    </xf>
    <xf borderId="17" fillId="11" fontId="13" numFmtId="0" xfId="0" applyAlignment="1" applyBorder="1" applyFont="1">
      <alignment readingOrder="0" vertical="bottom"/>
    </xf>
    <xf borderId="0" fillId="11" fontId="1" numFmtId="166" xfId="0" applyAlignment="1" applyFont="1" applyNumberFormat="1">
      <alignment horizontal="center" vertical="bottom"/>
    </xf>
    <xf borderId="18" fillId="11" fontId="1" numFmtId="0" xfId="0" applyAlignment="1" applyBorder="1" applyFont="1">
      <alignment vertical="bottom"/>
    </xf>
    <xf borderId="18" fillId="11" fontId="1" numFmtId="0" xfId="0" applyAlignment="1" applyBorder="1" applyFont="1">
      <alignment horizontal="right" vertical="bottom"/>
    </xf>
    <xf borderId="0" fillId="11" fontId="9" numFmtId="0" xfId="0" applyAlignment="1" applyFont="1">
      <alignment vertical="bottom"/>
    </xf>
    <xf borderId="18" fillId="11" fontId="9" numFmtId="0" xfId="0" applyAlignment="1" applyBorder="1" applyFont="1">
      <alignment vertical="bottom"/>
    </xf>
    <xf borderId="18" fillId="11" fontId="9" numFmtId="4" xfId="0" applyAlignment="1" applyBorder="1" applyFont="1" applyNumberFormat="1">
      <alignment vertical="bottom"/>
    </xf>
    <xf borderId="18" fillId="11" fontId="1" numFmtId="0" xfId="0" applyAlignment="1" applyBorder="1" applyFont="1">
      <alignment readingOrder="0" vertical="bottom"/>
    </xf>
    <xf borderId="18" fillId="11" fontId="1" numFmtId="4" xfId="0" applyAlignment="1" applyBorder="1" applyFont="1" applyNumberFormat="1">
      <alignment horizontal="right" readingOrder="0" vertical="bottom"/>
    </xf>
    <xf borderId="18" fillId="11" fontId="1" numFmtId="4" xfId="0" applyAlignment="1" applyBorder="1" applyFont="1" applyNumberFormat="1">
      <alignment horizontal="right" vertical="bottom"/>
    </xf>
    <xf borderId="18" fillId="11" fontId="1" numFmtId="4" xfId="0" applyAlignment="1" applyBorder="1" applyFont="1" applyNumberFormat="1">
      <alignment readingOrder="0" vertical="bottom"/>
    </xf>
    <xf borderId="0" fillId="11" fontId="1" numFmtId="166" xfId="0" applyAlignment="1" applyFont="1" applyNumberFormat="1">
      <alignment horizontal="right" readingOrder="0" vertical="bottom"/>
    </xf>
    <xf borderId="18" fillId="11" fontId="1" numFmtId="4" xfId="0" applyAlignment="1" applyBorder="1" applyFont="1" applyNumberFormat="1">
      <alignment vertical="bottom"/>
    </xf>
    <xf borderId="24" fillId="11" fontId="9" numFmtId="4" xfId="0" applyAlignment="1" applyBorder="1" applyFont="1" applyNumberFormat="1">
      <alignment horizontal="right" vertical="bottom"/>
    </xf>
    <xf borderId="23" fillId="11" fontId="1" numFmtId="166" xfId="0" applyAlignment="1" applyBorder="1" applyFont="1" applyNumberFormat="1">
      <alignment horizontal="center" readingOrder="0" vertical="bottom"/>
    </xf>
    <xf borderId="0" fillId="11" fontId="10" numFmtId="0" xfId="0" applyFont="1"/>
    <xf borderId="0" fillId="12" fontId="1" numFmtId="166" xfId="0" applyAlignment="1" applyFont="1" applyNumberFormat="1">
      <alignment horizontal="right" readingOrder="0" vertical="bottom"/>
    </xf>
    <xf borderId="0" fillId="12" fontId="1" numFmtId="4" xfId="0" applyAlignment="1" applyFont="1" applyNumberFormat="1">
      <alignment vertical="bottom"/>
    </xf>
    <xf borderId="17" fillId="16" fontId="1" numFmtId="0" xfId="0" applyAlignment="1" applyBorder="1" applyFont="1">
      <alignment horizontal="center" readingOrder="0" vertical="bottom"/>
    </xf>
    <xf borderId="18" fillId="16" fontId="1" numFmtId="0" xfId="0" applyAlignment="1" applyBorder="1" applyFont="1">
      <alignment vertical="bottom"/>
    </xf>
    <xf borderId="18" fillId="16" fontId="1" numFmtId="0" xfId="0" applyAlignment="1" applyBorder="1" applyFont="1">
      <alignment horizontal="right" readingOrder="0" vertical="bottom"/>
    </xf>
    <xf borderId="0" fillId="16" fontId="1" numFmtId="166" xfId="0" applyAlignment="1" applyFont="1" applyNumberFormat="1">
      <alignment horizontal="right" readingOrder="0" vertical="bottom"/>
    </xf>
    <xf borderId="23" fillId="2" fontId="1" numFmtId="0" xfId="0" applyAlignment="1" applyBorder="1" applyFont="1">
      <alignment horizontal="center" readingOrder="0" vertical="bottom"/>
    </xf>
    <xf borderId="18" fillId="13" fontId="1" numFmtId="0" xfId="0" applyAlignment="1" applyBorder="1" applyFont="1">
      <alignment horizontal="right" readingOrder="0" vertical="bottom"/>
    </xf>
    <xf borderId="18" fillId="13" fontId="9" numFmtId="4" xfId="0" applyAlignment="1" applyBorder="1" applyFont="1" applyNumberFormat="1">
      <alignment readingOrder="0" vertical="bottom"/>
    </xf>
    <xf borderId="18" fillId="13" fontId="9" numFmtId="0" xfId="0" applyAlignment="1" applyBorder="1" applyFont="1">
      <alignment readingOrder="0" vertical="bottom"/>
    </xf>
    <xf borderId="0" fillId="13" fontId="1" numFmtId="4" xfId="0" applyAlignment="1" applyFont="1" applyNumberFormat="1">
      <alignment readingOrder="0" vertical="bottom"/>
    </xf>
    <xf borderId="23" fillId="13" fontId="1" numFmtId="0" xfId="0" applyAlignment="1" applyBorder="1" applyFont="1">
      <alignment horizontal="center" readingOrder="0" vertical="bottom"/>
    </xf>
    <xf borderId="0" fillId="13" fontId="10" numFmtId="0" xfId="0" applyAlignment="1" applyFont="1">
      <alignment readingOrder="0"/>
    </xf>
    <xf borderId="0" fillId="12" fontId="1" numFmtId="4" xfId="0" applyAlignment="1" applyFont="1" applyNumberFormat="1">
      <alignment readingOrder="0" vertical="bottom"/>
    </xf>
    <xf borderId="0" fillId="12" fontId="1" numFmtId="4" xfId="0" applyAlignment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14" fontId="1" numFmtId="166" xfId="0" applyAlignment="1" applyFont="1" applyNumberFormat="1">
      <alignment readingOrder="0" vertical="bottom"/>
    </xf>
    <xf borderId="0" fillId="14" fontId="9" numFmtId="0" xfId="0" applyAlignment="1" applyFont="1">
      <alignment readingOrder="0" vertical="bottom"/>
    </xf>
    <xf borderId="0" fillId="12" fontId="1" numFmtId="0" xfId="0" applyAlignment="1" applyFont="1">
      <alignment vertical="bottom"/>
    </xf>
    <xf borderId="0" fillId="14" fontId="1" numFmtId="4" xfId="0" applyAlignment="1" applyFont="1" applyNumberFormat="1">
      <alignment horizontal="right" vertical="bottom"/>
    </xf>
    <xf borderId="0" fillId="14" fontId="1" numFmtId="4" xfId="0" applyAlignment="1" applyFont="1" applyNumberFormat="1">
      <alignment horizontal="right" readingOrder="0" vertical="bottom"/>
    </xf>
    <xf borderId="0" fillId="14" fontId="1" numFmtId="166" xfId="0" applyAlignment="1" applyFont="1" applyNumberFormat="1">
      <alignment vertical="bottom"/>
    </xf>
    <xf borderId="0" fillId="19" fontId="9" numFmtId="0" xfId="0" applyAlignment="1" applyFill="1" applyFont="1">
      <alignment readingOrder="0" vertical="bottom"/>
    </xf>
    <xf borderId="18" fillId="19" fontId="9" numFmtId="0" xfId="0" applyAlignment="1" applyBorder="1" applyFont="1">
      <alignment readingOrder="0" vertical="bottom"/>
    </xf>
    <xf borderId="17" fillId="12" fontId="1" numFmtId="0" xfId="0" applyAlignment="1" applyBorder="1" applyFont="1">
      <alignment horizontal="center" readingOrder="0" vertical="bottom"/>
    </xf>
    <xf borderId="0" fillId="12" fontId="1" numFmtId="4" xfId="0" applyAlignment="1" applyFont="1" applyNumberFormat="1">
      <alignment horizontal="right" readingOrder="0" vertical="bottom"/>
    </xf>
    <xf borderId="0" fillId="13" fontId="9" numFmtId="0" xfId="0" applyAlignment="1" applyFont="1">
      <alignment readingOrder="0" vertical="bottom"/>
    </xf>
    <xf borderId="0" fillId="13" fontId="1" numFmtId="4" xfId="0" applyAlignment="1" applyFont="1" applyNumberFormat="1">
      <alignment horizontal="right" vertical="bottom"/>
    </xf>
    <xf borderId="0" fillId="14" fontId="9" numFmtId="4" xfId="0" applyAlignment="1" applyFont="1" applyNumberFormat="1">
      <alignment horizontal="right" vertical="bottom"/>
    </xf>
    <xf borderId="17" fillId="18" fontId="6" numFmtId="0" xfId="0" applyAlignment="1" applyBorder="1" applyFont="1">
      <alignment horizontal="center" readingOrder="0" vertical="bottom"/>
    </xf>
    <xf borderId="17" fillId="11" fontId="1" numFmtId="0" xfId="0" applyAlignment="1" applyBorder="1" applyFont="1">
      <alignment horizontal="center" readingOrder="0" vertical="bottom"/>
    </xf>
    <xf borderId="0" fillId="11" fontId="1" numFmtId="166" xfId="0" applyAlignment="1" applyFont="1" applyNumberFormat="1">
      <alignment horizontal="center" readingOrder="0" vertical="bottom"/>
    </xf>
    <xf borderId="0" fillId="11" fontId="9" numFmtId="0" xfId="0" applyAlignment="1" applyFont="1">
      <alignment readingOrder="0" vertical="bottom"/>
    </xf>
    <xf borderId="18" fillId="11" fontId="9" numFmtId="0" xfId="0" applyAlignment="1" applyBorder="1" applyFont="1">
      <alignment readingOrder="0" vertical="bottom"/>
    </xf>
    <xf borderId="0" fillId="11" fontId="1" numFmtId="4" xfId="0" applyAlignment="1" applyFont="1" applyNumberFormat="1">
      <alignment horizontal="right" readingOrder="0" vertical="bottom"/>
    </xf>
    <xf borderId="17" fillId="14" fontId="9" numFmtId="0" xfId="0" applyAlignment="1" applyBorder="1" applyFont="1">
      <alignment readingOrder="0" vertical="bottom"/>
    </xf>
    <xf borderId="17" fillId="12" fontId="9" numFmtId="0" xfId="0" applyAlignment="1" applyBorder="1" applyFont="1">
      <alignment readingOrder="0" vertical="bottom"/>
    </xf>
    <xf borderId="17" fillId="13" fontId="1" numFmtId="0" xfId="0" applyAlignment="1" applyBorder="1" applyFont="1">
      <alignment horizontal="center" readingOrder="0" vertical="bottom"/>
    </xf>
    <xf borderId="17" fillId="13" fontId="9" numFmtId="0" xfId="0" applyAlignment="1" applyBorder="1" applyFont="1">
      <alignment readingOrder="0" vertical="bottom"/>
    </xf>
    <xf borderId="0" fillId="12" fontId="9" numFmtId="0" xfId="0" applyAlignment="1" applyFont="1">
      <alignment readingOrder="0" vertical="bottom"/>
    </xf>
    <xf borderId="0" fillId="12" fontId="10" numFmtId="0" xfId="0" applyFont="1"/>
    <xf borderId="0" fillId="12" fontId="10" numFmtId="0" xfId="0" applyAlignment="1" applyFont="1">
      <alignment readingOrder="0"/>
    </xf>
    <xf borderId="27" fillId="14" fontId="9" numFmtId="4" xfId="0" applyAlignment="1" applyBorder="1" applyFont="1" applyNumberFormat="1">
      <alignment horizontal="right" readingOrder="0" vertical="bottom"/>
    </xf>
    <xf borderId="0" fillId="0" fontId="1" numFmtId="166" xfId="0" applyAlignment="1" applyFont="1" applyNumberFormat="1">
      <alignment vertical="bottom"/>
    </xf>
    <xf borderId="27" fillId="14" fontId="9" numFmtId="4" xfId="0" applyAlignment="1" applyBorder="1" applyFont="1" applyNumberFormat="1">
      <alignment horizontal="right" vertical="bottom"/>
    </xf>
    <xf borderId="0" fillId="14" fontId="14" numFmtId="0" xfId="0" applyAlignment="1" applyFont="1">
      <alignment readingOrder="0"/>
    </xf>
    <xf borderId="0" fillId="11" fontId="1" numFmtId="0" xfId="0" applyAlignment="1" applyFont="1">
      <alignment horizontal="center" readingOrder="0" vertical="bottom"/>
    </xf>
    <xf borderId="17" fillId="11" fontId="9" numFmtId="0" xfId="0" applyAlignment="1" applyBorder="1" applyFont="1">
      <alignment readingOrder="0" vertical="bottom"/>
    </xf>
    <xf borderId="0" fillId="13" fontId="1" numFmtId="0" xfId="0" applyAlignment="1" applyFont="1">
      <alignment horizontal="left" readingOrder="0" vertical="bottom"/>
    </xf>
    <xf borderId="0" fillId="13" fontId="1" numFmtId="0" xfId="0" applyAlignment="1" applyFont="1">
      <alignment horizontal="center" readingOrder="0" vertical="bottom"/>
    </xf>
    <xf borderId="0" fillId="19" fontId="1" numFmtId="0" xfId="0" applyAlignment="1" applyFont="1">
      <alignment readingOrder="0" vertical="bottom"/>
    </xf>
    <xf borderId="0" fillId="13" fontId="1" numFmtId="0" xfId="0" applyAlignment="1" applyFont="1">
      <alignment horizontal="right" readingOrder="0" vertical="bottom"/>
    </xf>
    <xf borderId="0" fillId="14" fontId="1" numFmtId="4" xfId="0" applyAlignment="1" applyFont="1" applyNumberFormat="1">
      <alignment horizontal="left" readingOrder="0" vertical="bottom"/>
    </xf>
    <xf borderId="0" fillId="13" fontId="1" numFmtId="166" xfId="0" applyAlignment="1" applyFont="1" applyNumberFormat="1">
      <alignment readingOrder="0" vertical="bottom"/>
    </xf>
    <xf borderId="0" fillId="13" fontId="1" numFmtId="166" xfId="0" applyAlignment="1" applyFont="1" applyNumberFormat="1">
      <alignment vertical="bottom"/>
    </xf>
    <xf borderId="0" fillId="12" fontId="1" numFmtId="166" xfId="0" applyAlignment="1" applyFont="1" applyNumberFormat="1">
      <alignment readingOrder="0" vertical="bottom"/>
    </xf>
    <xf borderId="17" fillId="15" fontId="1" numFmtId="0" xfId="0" applyAlignment="1" applyBorder="1" applyFont="1">
      <alignment horizontal="center" readingOrder="0" vertical="bottom"/>
    </xf>
    <xf borderId="0" fillId="11" fontId="1" numFmtId="166" xfId="0" applyAlignment="1" applyFont="1" applyNumberFormat="1">
      <alignment readingOrder="0" vertical="bottom"/>
    </xf>
    <xf borderId="0" fillId="12" fontId="1" numFmtId="0" xfId="0" applyAlignment="1" applyFont="1">
      <alignment horizontal="center" readingOrder="0" vertical="bottom"/>
    </xf>
    <xf borderId="19" fillId="13" fontId="9" numFmtId="4" xfId="0" applyAlignment="1" applyBorder="1" applyFont="1" applyNumberFormat="1">
      <alignment horizontal="right" vertical="bottom"/>
    </xf>
    <xf borderId="0" fillId="12" fontId="1" numFmtId="0" xfId="0" applyAlignment="1" applyFont="1">
      <alignment horizontal="center" vertical="bottom"/>
    </xf>
    <xf borderId="17" fillId="12" fontId="1" numFmtId="0" xfId="0" applyAlignment="1" applyBorder="1" applyFont="1">
      <alignment horizontal="center" vertical="bottom"/>
    </xf>
    <xf borderId="17" fillId="12" fontId="9" numFmtId="0" xfId="0" applyAlignment="1" applyBorder="1" applyFont="1">
      <alignment vertical="bottom"/>
    </xf>
    <xf borderId="0" fillId="12" fontId="1" numFmtId="0" xfId="0" applyAlignment="1" applyFont="1">
      <alignment vertical="bottom"/>
    </xf>
    <xf borderId="0" fillId="12" fontId="1" numFmtId="0" xfId="0" applyAlignment="1" applyFont="1">
      <alignment horizontal="right" vertical="bottom"/>
    </xf>
    <xf borderId="0" fillId="12" fontId="15" numFmtId="0" xfId="0" applyAlignment="1" applyFont="1">
      <alignment vertical="bottom"/>
    </xf>
    <xf borderId="18" fillId="13" fontId="9" numFmtId="0" xfId="0" applyAlignment="1" applyBorder="1" applyFont="1">
      <alignment vertical="bottom"/>
    </xf>
    <xf borderId="0" fillId="12" fontId="1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2" fontId="15" numFmtId="4" xfId="0" applyAlignment="1" applyFont="1" applyNumberFormat="1">
      <alignment vertical="bottom"/>
    </xf>
    <xf borderId="0" fillId="12" fontId="15" numFmtId="166" xfId="0" applyAlignment="1" applyFont="1" applyNumberFormat="1">
      <alignment vertical="bottom"/>
    </xf>
    <xf borderId="0" fillId="0" fontId="15" numFmtId="0" xfId="0" applyAlignment="1" applyFont="1">
      <alignment vertical="bottom"/>
    </xf>
    <xf borderId="18" fillId="12" fontId="9" numFmtId="0" xfId="0" applyAlignment="1" applyBorder="1" applyFont="1">
      <alignment vertical="bottom"/>
    </xf>
    <xf borderId="0" fillId="13" fontId="1" numFmtId="0" xfId="0" applyAlignment="1" applyFont="1">
      <alignment horizontal="center" vertical="bottom"/>
    </xf>
    <xf borderId="17" fillId="13" fontId="1" numFmtId="0" xfId="0" applyAlignment="1" applyBorder="1" applyFont="1">
      <alignment horizontal="center" vertical="bottom"/>
    </xf>
    <xf borderId="17" fillId="13" fontId="9" numFmtId="0" xfId="0" applyAlignment="1" applyBorder="1" applyFont="1">
      <alignment vertical="bottom"/>
    </xf>
    <xf borderId="0" fillId="13" fontId="1" numFmtId="0" xfId="0" applyAlignment="1" applyFont="1">
      <alignment vertical="bottom"/>
    </xf>
    <xf borderId="0" fillId="13" fontId="1" numFmtId="0" xfId="0" applyAlignment="1" applyFont="1">
      <alignment horizontal="right" vertical="bottom"/>
    </xf>
    <xf borderId="0" fillId="13" fontId="15" numFmtId="0" xfId="0" applyAlignment="1" applyFont="1">
      <alignment vertical="bottom"/>
    </xf>
    <xf borderId="0" fillId="13" fontId="15" numFmtId="0" xfId="0" applyAlignment="1" applyFont="1">
      <alignment vertical="bottom"/>
    </xf>
    <xf borderId="0" fillId="13" fontId="15" numFmtId="4" xfId="0" applyAlignment="1" applyFont="1" applyNumberFormat="1">
      <alignment vertical="bottom"/>
    </xf>
    <xf borderId="0" fillId="13" fontId="15" numFmtId="166" xfId="0" applyAlignment="1" applyFont="1" applyNumberFormat="1">
      <alignment vertical="bottom"/>
    </xf>
    <xf borderId="17" fillId="13" fontId="9" numFmtId="0" xfId="0" applyAlignment="1" applyBorder="1" applyFont="1">
      <alignment horizontal="center" readingOrder="0" vertical="bottom"/>
    </xf>
    <xf borderId="17" fillId="12" fontId="9" numFmtId="0" xfId="0" applyAlignment="1" applyBorder="1" applyFont="1">
      <alignment horizontal="center" readingOrder="0" vertical="bottom"/>
    </xf>
    <xf borderId="0" fillId="12" fontId="15" numFmtId="4" xfId="0" applyAlignment="1" applyFont="1" applyNumberFormat="1">
      <alignment readingOrder="0" vertical="bottom"/>
    </xf>
    <xf borderId="0" fillId="13" fontId="1" numFmtId="4" xfId="0" applyAlignment="1" applyFont="1" applyNumberFormat="1">
      <alignment horizontal="right" readingOrder="0" vertical="bottom"/>
    </xf>
    <xf borderId="0" fillId="13" fontId="15" numFmtId="4" xfId="0" applyAlignment="1" applyFont="1" applyNumberFormat="1">
      <alignment readingOrder="0" vertical="bottom"/>
    </xf>
    <xf borderId="0" fillId="12" fontId="1" numFmtId="166" xfId="0" applyAlignment="1" applyFont="1" applyNumberFormat="1">
      <alignment vertical="bottom"/>
    </xf>
    <xf borderId="10" fillId="7" fontId="16" numFmtId="4" xfId="0" applyAlignment="1" applyBorder="1" applyFont="1" applyNumberFormat="1">
      <alignment horizontal="right" vertical="bottom"/>
    </xf>
    <xf borderId="10" fillId="17" fontId="16" numFmtId="4" xfId="0" applyAlignment="1" applyBorder="1" applyFont="1" applyNumberFormat="1">
      <alignment horizontal="right" vertical="bottom"/>
    </xf>
    <xf borderId="10" fillId="20" fontId="16" numFmtId="4" xfId="0" applyAlignment="1" applyBorder="1" applyFill="1" applyFont="1" applyNumberFormat="1">
      <alignment horizontal="right" vertical="bottom"/>
    </xf>
    <xf borderId="0" fillId="0" fontId="10" numFmtId="0" xfId="0" applyAlignment="1" applyFont="1">
      <alignment horizontal="right"/>
    </xf>
    <xf borderId="18" fillId="15" fontId="1" numFmtId="0" xfId="0" applyAlignment="1" applyBorder="1" applyFont="1">
      <alignment readingOrder="0" vertical="bottom"/>
    </xf>
    <xf borderId="18" fillId="12" fontId="15" numFmtId="0" xfId="0" applyAlignment="1" applyBorder="1" applyFont="1">
      <alignment vertical="bottom"/>
    </xf>
    <xf borderId="18" fillId="0" fontId="1" numFmtId="0" xfId="0" applyAlignment="1" applyBorder="1" applyFont="1">
      <alignment vertical="bottom"/>
    </xf>
    <xf borderId="18" fillId="12" fontId="15" numFmtId="4" xfId="0" applyAlignment="1" applyBorder="1" applyFont="1" applyNumberFormat="1">
      <alignment vertical="bottom"/>
    </xf>
    <xf borderId="23" fillId="17" fontId="1" numFmtId="166" xfId="0" applyAlignment="1" applyBorder="1" applyFont="1" applyNumberFormat="1">
      <alignment horizontal="center" vertical="bottom"/>
    </xf>
    <xf borderId="5" fillId="3" fontId="17" numFmtId="0" xfId="0" applyAlignment="1" applyBorder="1" applyFont="1">
      <alignment horizontal="center" vertical="bottom"/>
    </xf>
    <xf borderId="5" fillId="5" fontId="18" numFmtId="0" xfId="0" applyAlignment="1" applyBorder="1" applyFont="1">
      <alignment horizontal="center" readingOrder="0"/>
    </xf>
    <xf borderId="9" fillId="6" fontId="1" numFmtId="0" xfId="0" applyAlignment="1" applyBorder="1" applyFont="1">
      <alignment readingOrder="0" vertical="bottom"/>
    </xf>
    <xf borderId="10" fillId="7" fontId="1" numFmtId="4" xfId="0" applyAlignment="1" applyBorder="1" applyFont="1" applyNumberFormat="1">
      <alignment vertical="bottom"/>
    </xf>
    <xf borderId="10" fillId="9" fontId="1" numFmtId="4" xfId="0" applyAlignment="1" applyBorder="1" applyFont="1" applyNumberFormat="1">
      <alignment vertical="bottom"/>
    </xf>
    <xf borderId="10" fillId="9" fontId="1" numFmtId="0" xfId="0" applyAlignment="1" applyBorder="1" applyFont="1">
      <alignment vertical="bottom"/>
    </xf>
    <xf borderId="12" fillId="0" fontId="7" numFmtId="0" xfId="0" applyAlignment="1" applyBorder="1" applyFont="1">
      <alignment horizontal="center"/>
    </xf>
    <xf borderId="12" fillId="0" fontId="8" numFmtId="0" xfId="0" applyAlignment="1" applyBorder="1" applyFont="1">
      <alignment horizontal="center"/>
    </xf>
    <xf borderId="12" fillId="0" fontId="8" numFmtId="0" xfId="0" applyAlignment="1" applyBorder="1" applyFont="1">
      <alignment horizontal="center" readingOrder="0"/>
    </xf>
    <xf borderId="13" fillId="0" fontId="1" numFmtId="0" xfId="0" applyBorder="1" applyFont="1"/>
    <xf borderId="13" fillId="0" fontId="1" numFmtId="4" xfId="0" applyBorder="1" applyFont="1" applyNumberFormat="1"/>
    <xf borderId="12" fillId="0" fontId="7" numFmtId="4" xfId="0" applyAlignment="1" applyBorder="1" applyFont="1" applyNumberFormat="1">
      <alignment horizontal="center"/>
    </xf>
    <xf borderId="14" fillId="0" fontId="7" numFmtId="4" xfId="0" applyAlignment="1" applyBorder="1" applyFont="1" applyNumberFormat="1">
      <alignment horizontal="center"/>
    </xf>
    <xf borderId="0" fillId="0" fontId="1" numFmtId="0" xfId="0" applyFont="1"/>
    <xf borderId="28" fillId="0" fontId="8" numFmtId="0" xfId="0" applyAlignment="1" applyBorder="1" applyFont="1">
      <alignment horizontal="center"/>
    </xf>
    <xf borderId="28" fillId="0" fontId="8" numFmtId="0" xfId="0" applyAlignment="1" applyBorder="1" applyFont="1">
      <alignment horizontal="center" readingOrder="0"/>
    </xf>
    <xf borderId="28" fillId="0" fontId="5" numFmtId="0" xfId="0" applyBorder="1" applyFont="1"/>
    <xf borderId="12" fillId="0" fontId="1" numFmtId="0" xfId="0" applyBorder="1" applyFont="1"/>
    <xf borderId="12" fillId="0" fontId="1" numFmtId="4" xfId="0" applyBorder="1" applyFont="1" applyNumberFormat="1"/>
    <xf borderId="12" fillId="0" fontId="6" numFmtId="4" xfId="0" applyAlignment="1" applyBorder="1" applyFont="1" applyNumberFormat="1">
      <alignment horizontal="center" vertical="bottom"/>
    </xf>
    <xf borderId="17" fillId="14" fontId="9" numFmtId="0" xfId="0" applyAlignment="1" applyBorder="1" applyFont="1">
      <alignment horizontal="center" vertical="bottom"/>
    </xf>
    <xf borderId="17" fillId="14" fontId="9" numFmtId="0" xfId="0" applyAlignment="1" applyBorder="1" applyFont="1">
      <alignment horizontal="right" vertical="bottom"/>
    </xf>
    <xf borderId="17" fillId="14" fontId="1" numFmtId="0" xfId="0" applyAlignment="1" applyBorder="1" applyFont="1">
      <alignment vertical="bottom"/>
    </xf>
    <xf borderId="17" fillId="14" fontId="1" numFmtId="4" xfId="0" applyAlignment="1" applyBorder="1" applyFont="1" applyNumberFormat="1">
      <alignment vertical="bottom"/>
    </xf>
    <xf borderId="17" fillId="14" fontId="9" numFmtId="4" xfId="0" applyAlignment="1" applyBorder="1" applyFont="1" applyNumberFormat="1">
      <alignment horizontal="right" vertical="bottom"/>
    </xf>
    <xf borderId="18" fillId="14" fontId="9" numFmtId="0" xfId="0" applyAlignment="1" applyBorder="1" applyFont="1">
      <alignment horizontal="center" vertical="bottom"/>
    </xf>
    <xf borderId="18" fillId="14" fontId="9" numFmtId="4" xfId="0" applyAlignment="1" applyBorder="1" applyFont="1" applyNumberFormat="1">
      <alignment horizontal="right" vertical="bottom"/>
    </xf>
    <xf borderId="18" fillId="14" fontId="19" numFmtId="4" xfId="0" applyAlignment="1" applyBorder="1" applyFont="1" applyNumberFormat="1">
      <alignment vertical="bottom"/>
    </xf>
    <xf borderId="19" fillId="14" fontId="9" numFmtId="0" xfId="0" applyAlignment="1" applyBorder="1" applyFont="1">
      <alignment horizontal="center" vertical="bottom"/>
    </xf>
    <xf borderId="17" fillId="18" fontId="20" numFmtId="0" xfId="0" applyAlignment="1" applyBorder="1" applyFont="1">
      <alignment horizontal="center" vertical="bottom"/>
    </xf>
    <xf borderId="18" fillId="17" fontId="21" numFmtId="0" xfId="0" applyAlignment="1" applyBorder="1" applyFont="1">
      <alignment horizontal="center" vertical="bottom"/>
    </xf>
    <xf borderId="18" fillId="17" fontId="21" numFmtId="0" xfId="0" applyAlignment="1" applyBorder="1" applyFont="1">
      <alignment vertical="bottom"/>
    </xf>
    <xf borderId="18" fillId="17" fontId="21" numFmtId="0" xfId="0" applyAlignment="1" applyBorder="1" applyFont="1">
      <alignment horizontal="right" vertical="bottom"/>
    </xf>
    <xf borderId="18" fillId="17" fontId="21" numFmtId="4" xfId="0" applyAlignment="1" applyBorder="1" applyFont="1" applyNumberFormat="1">
      <alignment vertical="bottom"/>
    </xf>
    <xf borderId="18" fillId="17" fontId="21" numFmtId="4" xfId="0" applyAlignment="1" applyBorder="1" applyFont="1" applyNumberFormat="1">
      <alignment horizontal="right" vertical="bottom"/>
    </xf>
    <xf borderId="19" fillId="17" fontId="21" numFmtId="4" xfId="0" applyAlignment="1" applyBorder="1" applyFont="1" applyNumberFormat="1">
      <alignment horizontal="right" vertical="bottom"/>
    </xf>
    <xf borderId="0" fillId="17" fontId="1" numFmtId="0" xfId="0" applyAlignment="1" applyFont="1">
      <alignment horizontal="center"/>
    </xf>
    <xf borderId="10" fillId="14" fontId="9" numFmtId="0" xfId="0" applyAlignment="1" applyBorder="1" applyFont="1">
      <alignment horizontal="center" vertical="bottom"/>
    </xf>
    <xf borderId="0" fillId="2" fontId="1" numFmtId="0" xfId="0" applyAlignment="1" applyFont="1">
      <alignment vertical="bottom"/>
    </xf>
    <xf borderId="0" fillId="14" fontId="21" numFmtId="0" xfId="0" applyAlignment="1" applyFont="1">
      <alignment horizontal="center" vertical="bottom"/>
    </xf>
    <xf borderId="0" fillId="18" fontId="22" numFmtId="0" xfId="0" applyAlignment="1" applyFont="1">
      <alignment horizontal="center" vertical="bottom"/>
    </xf>
    <xf borderId="0" fillId="14" fontId="9" numFmtId="0" xfId="0" applyAlignment="1" applyFont="1">
      <alignment horizontal="center" vertical="bottom"/>
    </xf>
    <xf borderId="18" fillId="14" fontId="1" numFmtId="0" xfId="0" applyAlignment="1" applyBorder="1" applyFont="1">
      <alignment horizontal="center" vertical="bottom"/>
    </xf>
    <xf borderId="0" fillId="18" fontId="20" numFmtId="0" xfId="0" applyAlignment="1" applyFont="1">
      <alignment horizontal="center" vertical="bottom"/>
    </xf>
    <xf borderId="0" fillId="17" fontId="9" numFmtId="0" xfId="0" applyAlignment="1" applyFont="1">
      <alignment horizontal="center" vertical="bottom"/>
    </xf>
    <xf borderId="18" fillId="17" fontId="1" numFmtId="0" xfId="0" applyAlignment="1" applyBorder="1" applyFont="1">
      <alignment horizontal="center" vertical="bottom"/>
    </xf>
    <xf borderId="18" fillId="17" fontId="9" numFmtId="0" xfId="0" applyAlignment="1" applyBorder="1" applyFont="1">
      <alignment horizontal="right" vertical="bottom"/>
    </xf>
    <xf borderId="18" fillId="17" fontId="9" numFmtId="4" xfId="0" applyAlignment="1" applyBorder="1" applyFont="1" applyNumberFormat="1">
      <alignment horizontal="right" vertical="bottom"/>
    </xf>
    <xf borderId="17" fillId="17" fontId="9" numFmtId="4" xfId="0" applyAlignment="1" applyBorder="1" applyFont="1" applyNumberFormat="1">
      <alignment horizontal="right" vertical="bottom"/>
    </xf>
    <xf borderId="18" fillId="13" fontId="9" numFmtId="0" xfId="0" applyAlignment="1" applyBorder="1" applyFont="1">
      <alignment horizontal="center" vertical="bottom"/>
    </xf>
    <xf borderId="18" fillId="13" fontId="9" numFmtId="0" xfId="0" applyAlignment="1" applyBorder="1" applyFont="1">
      <alignment horizontal="right" vertical="bottom"/>
    </xf>
    <xf borderId="18" fillId="13" fontId="9" numFmtId="4" xfId="0" applyAlignment="1" applyBorder="1" applyFont="1" applyNumberFormat="1">
      <alignment horizontal="right" vertical="bottom"/>
    </xf>
    <xf borderId="17" fillId="13" fontId="9" numFmtId="4" xfId="0" applyAlignment="1" applyBorder="1" applyFont="1" applyNumberFormat="1">
      <alignment horizontal="right" vertical="bottom"/>
    </xf>
    <xf borderId="18" fillId="14" fontId="19" numFmtId="0" xfId="0" applyAlignment="1" applyBorder="1" applyFont="1">
      <alignment vertical="bottom"/>
    </xf>
    <xf borderId="18" fillId="18" fontId="20" numFmtId="0" xfId="0" applyAlignment="1" applyBorder="1" applyFont="1">
      <alignment horizontal="center" vertical="bottom"/>
    </xf>
    <xf borderId="18" fillId="17" fontId="9" numFmtId="0" xfId="0" applyAlignment="1" applyBorder="1" applyFont="1">
      <alignment horizontal="center" vertical="bottom"/>
    </xf>
    <xf borderId="18" fillId="17" fontId="19" numFmtId="0" xfId="0" applyAlignment="1" applyBorder="1" applyFont="1">
      <alignment vertical="bottom"/>
    </xf>
    <xf borderId="18" fillId="18" fontId="19" numFmtId="0" xfId="0" applyAlignment="1" applyBorder="1" applyFont="1">
      <alignment horizontal="center" vertical="bottom"/>
    </xf>
    <xf borderId="18" fillId="14" fontId="19" numFmtId="0" xfId="0" applyAlignment="1" applyBorder="1" applyFont="1">
      <alignment horizontal="center" vertical="bottom"/>
    </xf>
    <xf borderId="18" fillId="14" fontId="9" numFmtId="0" xfId="0" applyAlignment="1" applyBorder="1" applyFont="1">
      <alignment horizontal="right" readingOrder="0" vertical="bottom"/>
    </xf>
    <xf borderId="18" fillId="14" fontId="9" numFmtId="4" xfId="0" applyAlignment="1" applyBorder="1" applyFont="1" applyNumberFormat="1">
      <alignment readingOrder="0" vertical="bottom"/>
    </xf>
    <xf borderId="0" fillId="14" fontId="1" numFmtId="0" xfId="0" applyAlignment="1" applyFont="1">
      <alignment horizontal="center" readingOrder="0"/>
    </xf>
    <xf borderId="18" fillId="21" fontId="9" numFmtId="0" xfId="0" applyAlignment="1" applyBorder="1" applyFill="1" applyFont="1">
      <alignment horizontal="center" vertical="bottom"/>
    </xf>
    <xf borderId="18" fillId="21" fontId="9" numFmtId="0" xfId="0" applyAlignment="1" applyBorder="1" applyFont="1">
      <alignment vertical="bottom"/>
    </xf>
    <xf borderId="18" fillId="21" fontId="9" numFmtId="0" xfId="0" applyAlignment="1" applyBorder="1" applyFont="1">
      <alignment horizontal="right" vertical="bottom"/>
    </xf>
    <xf borderId="18" fillId="21" fontId="1" numFmtId="0" xfId="0" applyAlignment="1" applyBorder="1" applyFont="1">
      <alignment vertical="bottom"/>
    </xf>
    <xf borderId="18" fillId="21" fontId="9" numFmtId="4" xfId="0" applyAlignment="1" applyBorder="1" applyFont="1" applyNumberFormat="1">
      <alignment vertical="bottom"/>
    </xf>
    <xf borderId="18" fillId="21" fontId="9" numFmtId="4" xfId="0" applyAlignment="1" applyBorder="1" applyFont="1" applyNumberFormat="1">
      <alignment horizontal="right" vertical="bottom"/>
    </xf>
    <xf borderId="18" fillId="21" fontId="1" numFmtId="4" xfId="0" applyAlignment="1" applyBorder="1" applyFont="1" applyNumberFormat="1">
      <alignment vertical="bottom"/>
    </xf>
    <xf borderId="17" fillId="21" fontId="9" numFmtId="4" xfId="0" applyAlignment="1" applyBorder="1" applyFont="1" applyNumberFormat="1">
      <alignment horizontal="right" vertical="bottom"/>
    </xf>
    <xf borderId="18" fillId="21" fontId="19" numFmtId="0" xfId="0" applyAlignment="1" applyBorder="1" applyFont="1">
      <alignment vertical="bottom"/>
    </xf>
    <xf borderId="0" fillId="21" fontId="1" numFmtId="0" xfId="0" applyAlignment="1" applyFont="1">
      <alignment readingOrder="0" vertical="bottom"/>
    </xf>
    <xf borderId="0" fillId="21" fontId="1" numFmtId="0" xfId="0" applyAlignment="1" applyFont="1">
      <alignment vertical="bottom"/>
    </xf>
    <xf borderId="18" fillId="22" fontId="1" numFmtId="0" xfId="0" applyAlignment="1" applyBorder="1" applyFill="1" applyFont="1">
      <alignment horizontal="center" vertical="bottom"/>
    </xf>
    <xf borderId="18" fillId="22" fontId="6" numFmtId="0" xfId="0" applyAlignment="1" applyBorder="1" applyFont="1">
      <alignment horizontal="center" vertical="bottom"/>
    </xf>
    <xf borderId="18" fillId="22" fontId="1" numFmtId="0" xfId="0" applyAlignment="1" applyBorder="1" applyFont="1">
      <alignment vertical="bottom"/>
    </xf>
    <xf borderId="18" fillId="22" fontId="1" numFmtId="0" xfId="0" applyAlignment="1" applyBorder="1" applyFont="1">
      <alignment horizontal="right" vertical="bottom"/>
    </xf>
    <xf borderId="18" fillId="22" fontId="1" numFmtId="4" xfId="0" applyAlignment="1" applyBorder="1" applyFont="1" applyNumberFormat="1">
      <alignment vertical="bottom"/>
    </xf>
    <xf borderId="18" fillId="22" fontId="1" numFmtId="4" xfId="0" applyAlignment="1" applyBorder="1" applyFont="1" applyNumberFormat="1">
      <alignment horizontal="right" vertical="bottom"/>
    </xf>
    <xf borderId="17" fillId="22" fontId="1" numFmtId="4" xfId="0" applyAlignment="1" applyBorder="1" applyFont="1" applyNumberFormat="1">
      <alignment horizontal="right" vertical="bottom"/>
    </xf>
    <xf borderId="18" fillId="22" fontId="6" numFmtId="0" xfId="0" applyAlignment="1" applyBorder="1" applyFont="1">
      <alignment vertical="bottom"/>
    </xf>
    <xf borderId="0" fillId="22" fontId="1" numFmtId="0" xfId="0" applyAlignment="1" applyFont="1">
      <alignment vertical="bottom"/>
    </xf>
    <xf borderId="0" fillId="23" fontId="15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right" vertical="bottom"/>
    </xf>
    <xf borderId="29" fillId="0" fontId="1" numFmtId="167" xfId="0" applyAlignment="1" applyBorder="1" applyFont="1" applyNumberFormat="1">
      <alignment horizontal="right" vertical="bottom"/>
    </xf>
    <xf borderId="29" fillId="0" fontId="1" numFmtId="0" xfId="0" applyAlignment="1" applyBorder="1" applyFont="1">
      <alignment vertical="bottom"/>
    </xf>
    <xf borderId="29" fillId="0" fontId="1" numFmtId="167" xfId="0" applyAlignment="1" applyBorder="1" applyFont="1" applyNumberFormat="1">
      <alignment vertical="bottom"/>
    </xf>
    <xf borderId="0" fillId="0" fontId="1" numFmtId="167" xfId="0" applyAlignment="1" applyFont="1" applyNumberFormat="1">
      <alignment vertical="bottom"/>
    </xf>
    <xf borderId="0" fillId="22" fontId="1" numFmtId="0" xfId="0" applyAlignment="1" applyFont="1">
      <alignment horizontal="right" vertical="bottom"/>
    </xf>
    <xf borderId="30" fillId="22" fontId="1" numFmtId="0" xfId="0" applyAlignment="1" applyBorder="1" applyFont="1">
      <alignment horizontal="right" vertical="bottom"/>
    </xf>
    <xf borderId="30" fillId="22" fontId="1" numFmtId="167" xfId="0" applyAlignment="1" applyBorder="1" applyFont="1" applyNumberFormat="1">
      <alignment horizontal="right" vertical="bottom"/>
    </xf>
    <xf borderId="18" fillId="14" fontId="19" numFmtId="165" xfId="0" applyAlignment="1" applyBorder="1" applyFont="1" applyNumberFormat="1">
      <alignment horizontal="right" vertical="bottom"/>
    </xf>
    <xf borderId="30" fillId="0" fontId="1" numFmtId="167" xfId="0" applyAlignment="1" applyBorder="1" applyFont="1" applyNumberFormat="1">
      <alignment horizontal="right" vertical="bottom"/>
    </xf>
    <xf borderId="30" fillId="0" fontId="1" numFmtId="167" xfId="0" applyAlignment="1" applyBorder="1" applyFont="1" applyNumberFormat="1">
      <alignment vertical="bottom"/>
    </xf>
    <xf borderId="30" fillId="0" fontId="1" numFmtId="0" xfId="0" applyAlignment="1" applyBorder="1" applyFont="1">
      <alignment vertical="bottom"/>
    </xf>
    <xf borderId="30" fillId="0" fontId="1" numFmtId="0" xfId="0" applyAlignment="1" applyBorder="1" applyFon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14" fontId="1" numFmtId="166" xfId="0" applyFont="1" applyNumberFormat="1"/>
    <xf borderId="18" fillId="14" fontId="1" numFmtId="168" xfId="0" applyAlignment="1" applyBorder="1" applyFont="1" applyNumberFormat="1">
      <alignment vertical="bottom"/>
    </xf>
    <xf borderId="18" fillId="21" fontId="9" numFmtId="0" xfId="0" applyAlignment="1" applyBorder="1" applyFont="1">
      <alignment readingOrder="0" vertical="bottom"/>
    </xf>
    <xf borderId="18" fillId="21" fontId="6" numFmtId="0" xfId="0" applyAlignment="1" applyBorder="1" applyFont="1">
      <alignment vertical="bottom"/>
    </xf>
    <xf borderId="0" fillId="21" fontId="1" numFmtId="0" xfId="0" applyAlignment="1" applyFont="1">
      <alignment horizontal="right" vertical="bottom"/>
    </xf>
    <xf borderId="18" fillId="22" fontId="1" numFmtId="0" xfId="0" applyAlignment="1" applyBorder="1" applyFont="1">
      <alignment readingOrder="0" vertical="bottom"/>
    </xf>
    <xf borderId="18" fillId="14" fontId="19" numFmtId="169" xfId="0" applyAlignment="1" applyBorder="1" applyFont="1" applyNumberFormat="1">
      <alignment horizontal="right" vertical="bottom"/>
    </xf>
    <xf borderId="18" fillId="14" fontId="1" numFmtId="169" xfId="0" applyAlignment="1" applyBorder="1" applyFont="1" applyNumberFormat="1">
      <alignment vertical="bottom"/>
    </xf>
    <xf borderId="18" fillId="12" fontId="9" numFmtId="0" xfId="0" applyAlignment="1" applyBorder="1" applyFont="1">
      <alignment horizontal="center" vertical="bottom"/>
    </xf>
    <xf borderId="18" fillId="12" fontId="9" numFmtId="0" xfId="0" applyAlignment="1" applyBorder="1" applyFont="1">
      <alignment horizontal="center" readingOrder="0" vertical="bottom"/>
    </xf>
    <xf borderId="18" fillId="12" fontId="9" numFmtId="4" xfId="0" applyAlignment="1" applyBorder="1" applyFont="1" applyNumberFormat="1">
      <alignment horizontal="right" vertical="bottom"/>
    </xf>
    <xf borderId="17" fillId="12" fontId="9" numFmtId="4" xfId="0" applyAlignment="1" applyBorder="1" applyFont="1" applyNumberFormat="1">
      <alignment horizontal="right" vertical="bottom"/>
    </xf>
    <xf borderId="0" fillId="15" fontId="1" numFmtId="166" xfId="0" applyAlignment="1" applyFont="1" applyNumberFormat="1">
      <alignment horizontal="center" readingOrder="0"/>
    </xf>
    <xf borderId="0" fillId="12" fontId="1" numFmtId="166" xfId="0" applyAlignment="1" applyFont="1" applyNumberFormat="1">
      <alignment horizontal="center" readingOrder="0"/>
    </xf>
    <xf borderId="18" fillId="14" fontId="1" numFmtId="170" xfId="0" applyAlignment="1" applyBorder="1" applyFont="1" applyNumberFormat="1">
      <alignment vertical="bottom"/>
    </xf>
    <xf borderId="18" fillId="23" fontId="9" numFmtId="0" xfId="0" applyAlignment="1" applyBorder="1" applyFont="1">
      <alignment horizontal="center" vertical="bottom"/>
    </xf>
    <xf borderId="18" fillId="23" fontId="9" numFmtId="0" xfId="0" applyAlignment="1" applyBorder="1" applyFont="1">
      <alignment vertical="bottom"/>
    </xf>
    <xf borderId="18" fillId="23" fontId="1" numFmtId="0" xfId="0" applyAlignment="1" applyBorder="1" applyFont="1">
      <alignment readingOrder="0" vertical="bottom"/>
    </xf>
    <xf borderId="18" fillId="23" fontId="9" numFmtId="0" xfId="0" applyAlignment="1" applyBorder="1" applyFont="1">
      <alignment horizontal="right" vertical="bottom"/>
    </xf>
    <xf borderId="18" fillId="23" fontId="9" numFmtId="4" xfId="0" applyAlignment="1" applyBorder="1" applyFont="1" applyNumberFormat="1">
      <alignment vertical="bottom"/>
    </xf>
    <xf borderId="18" fillId="23" fontId="9" numFmtId="4" xfId="0" applyAlignment="1" applyBorder="1" applyFont="1" applyNumberFormat="1">
      <alignment horizontal="right" vertical="bottom"/>
    </xf>
    <xf borderId="18" fillId="23" fontId="1" numFmtId="4" xfId="0" applyAlignment="1" applyBorder="1" applyFont="1" applyNumberFormat="1">
      <alignment vertical="bottom"/>
    </xf>
    <xf borderId="17" fillId="23" fontId="9" numFmtId="4" xfId="0" applyAlignment="1" applyBorder="1" applyFont="1" applyNumberFormat="1">
      <alignment horizontal="right" vertical="bottom"/>
    </xf>
    <xf borderId="0" fillId="23" fontId="1" numFmtId="0" xfId="0" applyAlignment="1" applyFont="1">
      <alignment horizontal="center" readingOrder="0"/>
    </xf>
    <xf borderId="0" fillId="23" fontId="1" numFmtId="0" xfId="0" applyAlignment="1" applyFont="1">
      <alignment readingOrder="0" vertical="bottom"/>
    </xf>
    <xf borderId="0" fillId="23" fontId="1" numFmtId="0" xfId="0" applyAlignment="1" applyFont="1">
      <alignment vertical="bottom"/>
    </xf>
    <xf borderId="18" fillId="14" fontId="6" numFmtId="0" xfId="0" applyAlignment="1" applyBorder="1" applyFont="1">
      <alignment vertical="bottom"/>
    </xf>
    <xf borderId="18" fillId="14" fontId="6" numFmtId="168" xfId="0" applyAlignment="1" applyBorder="1" applyFont="1" applyNumberFormat="1">
      <alignment horizontal="right" vertical="bottom"/>
    </xf>
    <xf borderId="18" fillId="22" fontId="6" numFmtId="170" xfId="0" applyAlignment="1" applyBorder="1" applyFont="1" applyNumberFormat="1">
      <alignment vertical="bottom"/>
    </xf>
    <xf borderId="0" fillId="0" fontId="1" numFmtId="166" xfId="0" applyFont="1" applyNumberFormat="1"/>
    <xf borderId="18" fillId="14" fontId="9" numFmtId="4" xfId="0" applyAlignment="1" applyBorder="1" applyFont="1" applyNumberFormat="1">
      <alignment horizontal="right" readingOrder="0" vertical="bottom"/>
    </xf>
    <xf borderId="0" fillId="17" fontId="1" numFmtId="0" xfId="0" applyAlignment="1" applyFont="1">
      <alignment horizontal="center" readingOrder="0"/>
    </xf>
    <xf borderId="18" fillId="12" fontId="19" numFmtId="0" xfId="0" applyAlignment="1" applyBorder="1" applyFont="1">
      <alignment horizontal="right" vertical="bottom"/>
    </xf>
    <xf borderId="0" fillId="0" fontId="1" numFmtId="166" xfId="0" applyAlignment="1" applyFont="1" applyNumberFormat="1">
      <alignment horizontal="center"/>
    </xf>
    <xf borderId="18" fillId="12" fontId="6" numFmtId="0" xfId="0" applyAlignment="1" applyBorder="1" applyFont="1">
      <alignment vertical="bottom"/>
    </xf>
    <xf borderId="0" fillId="15" fontId="9" numFmtId="171" xfId="0" applyAlignment="1" applyFont="1" applyNumberFormat="1">
      <alignment horizontal="right" vertical="bottom"/>
    </xf>
    <xf borderId="0" fillId="17" fontId="1" numFmtId="166" xfId="0" applyAlignment="1" applyFont="1" applyNumberFormat="1">
      <alignment horizontal="center"/>
    </xf>
    <xf borderId="18" fillId="21" fontId="6" numFmtId="0" xfId="0" applyAlignment="1" applyBorder="1" applyFont="1">
      <alignment readingOrder="0" vertical="bottom"/>
    </xf>
    <xf borderId="18" fillId="14" fontId="1" numFmtId="165" xfId="0" applyAlignment="1" applyBorder="1" applyFont="1" applyNumberFormat="1">
      <alignment vertical="bottom"/>
    </xf>
    <xf borderId="18" fillId="11" fontId="6" numFmtId="0" xfId="0" applyAlignment="1" applyBorder="1" applyFont="1">
      <alignment vertical="bottom"/>
    </xf>
    <xf borderId="18" fillId="18" fontId="19" numFmtId="0" xfId="0" applyAlignment="1" applyBorder="1" applyFont="1">
      <alignment horizontal="center" readingOrder="0" vertical="bottom"/>
    </xf>
    <xf borderId="0" fillId="0" fontId="1" numFmtId="166" xfId="0" applyAlignment="1" applyFont="1" applyNumberFormat="1">
      <alignment horizontal="center" readingOrder="0"/>
    </xf>
    <xf borderId="18" fillId="14" fontId="9" numFmtId="0" xfId="0" applyAlignment="1" applyBorder="1" applyFont="1">
      <alignment horizontal="center" readingOrder="0" vertical="bottom"/>
    </xf>
    <xf borderId="0" fillId="15" fontId="1" numFmtId="0" xfId="0" applyAlignment="1" applyFont="1">
      <alignment vertical="bottom"/>
    </xf>
    <xf borderId="18" fillId="17" fontId="19" numFmtId="0" xfId="0" applyAlignment="1" applyBorder="1" applyFont="1">
      <alignment horizontal="center" vertical="bottom"/>
    </xf>
    <xf borderId="18" fillId="17" fontId="6" numFmtId="0" xfId="0" applyAlignment="1" applyBorder="1" applyFont="1">
      <alignment vertical="bottom"/>
    </xf>
    <xf borderId="0" fillId="14" fontId="6" numFmtId="166" xfId="0" applyAlignment="1" applyFont="1" applyNumberFormat="1">
      <alignment horizontal="center"/>
    </xf>
    <xf borderId="18" fillId="12" fontId="19" numFmtId="4" xfId="0" applyAlignment="1" applyBorder="1" applyFont="1" applyNumberFormat="1">
      <alignment horizontal="right" vertical="bottom"/>
    </xf>
    <xf borderId="0" fillId="14" fontId="1" numFmtId="166" xfId="0" applyAlignment="1" applyFont="1" applyNumberFormat="1">
      <alignment horizontal="center"/>
    </xf>
    <xf borderId="0" fillId="15" fontId="1" numFmtId="166" xfId="0" applyAlignment="1" applyFont="1" applyNumberFormat="1">
      <alignment horizontal="center"/>
    </xf>
    <xf borderId="18" fillId="21" fontId="19" numFmtId="0" xfId="0" applyAlignment="1" applyBorder="1" applyFont="1">
      <alignment horizontal="center" vertical="bottom"/>
    </xf>
    <xf borderId="0" fillId="21" fontId="1" numFmtId="0" xfId="0" applyAlignment="1" applyFont="1">
      <alignment horizontal="center" readingOrder="0"/>
    </xf>
    <xf borderId="18" fillId="0" fontId="1" numFmtId="4" xfId="0" applyAlignment="1" applyBorder="1" applyFont="1" applyNumberFormat="1">
      <alignment vertical="bottom"/>
    </xf>
    <xf borderId="17" fillId="0" fontId="1" numFmtId="4" xfId="0" applyAlignment="1" applyBorder="1" applyFont="1" applyNumberFormat="1">
      <alignment vertical="bottom"/>
    </xf>
    <xf borderId="18" fillId="6" fontId="1" numFmtId="0" xfId="0" applyAlignment="1" applyBorder="1" applyFont="1">
      <alignment vertical="bottom"/>
    </xf>
    <xf borderId="18" fillId="0" fontId="1" numFmtId="0" xfId="0" applyBorder="1" applyFont="1"/>
    <xf borderId="31" fillId="0" fontId="23" numFmtId="0" xfId="0" applyAlignment="1" applyBorder="1" applyFont="1">
      <alignment horizontal="right"/>
    </xf>
    <xf borderId="32" fillId="0" fontId="5" numFmtId="0" xfId="0" applyBorder="1" applyFont="1"/>
    <xf borderId="33" fillId="0" fontId="5" numFmtId="0" xfId="0" applyBorder="1" applyFont="1"/>
    <xf borderId="18" fillId="7" fontId="1" numFmtId="4" xfId="0" applyBorder="1" applyFont="1" applyNumberFormat="1"/>
    <xf borderId="18" fillId="7" fontId="23" numFmtId="4" xfId="0" applyAlignment="1" applyBorder="1" applyFont="1" applyNumberFormat="1">
      <alignment horizontal="right"/>
    </xf>
    <xf borderId="31" fillId="0" fontId="23" numFmtId="4" xfId="0" applyAlignment="1" applyBorder="1" applyFont="1" applyNumberFormat="1">
      <alignment horizontal="right"/>
    </xf>
    <xf borderId="18" fillId="9" fontId="23" numFmtId="4" xfId="0" applyAlignment="1" applyBorder="1" applyFont="1" applyNumberFormat="1">
      <alignment horizontal="right"/>
    </xf>
    <xf borderId="0" fillId="0" fontId="10" numFmtId="0" xfId="0" applyFont="1"/>
    <xf borderId="1" fillId="3" fontId="24" numFmtId="0" xfId="0" applyAlignment="1" applyBorder="1" applyFont="1">
      <alignment horizontal="center" vertical="bottom"/>
    </xf>
    <xf borderId="12" fillId="0" fontId="25" numFmtId="0" xfId="0" applyAlignment="1" applyBorder="1" applyFont="1">
      <alignment horizontal="center" readingOrder="0"/>
    </xf>
    <xf borderId="12" fillId="0" fontId="7" numFmtId="0" xfId="0" applyAlignment="1" applyBorder="1" applyFont="1">
      <alignment horizontal="right"/>
    </xf>
    <xf borderId="13" fillId="0" fontId="7" numFmtId="4" xfId="0" applyAlignment="1" applyBorder="1" applyFont="1" applyNumberFormat="1">
      <alignment horizontal="center"/>
    </xf>
    <xf borderId="14" fillId="0" fontId="8" numFmtId="4" xfId="0" applyAlignment="1" applyBorder="1" applyFont="1" applyNumberFormat="1">
      <alignment horizontal="center"/>
    </xf>
    <xf borderId="16" fillId="0" fontId="7" numFmtId="0" xfId="0" applyAlignment="1" applyBorder="1" applyFont="1">
      <alignment horizontal="center" readingOrder="0"/>
    </xf>
    <xf borderId="16" fillId="0" fontId="8" numFmtId="0" xfId="0" applyAlignment="1" applyBorder="1" applyFont="1">
      <alignment horizontal="center"/>
    </xf>
    <xf borderId="16" fillId="0" fontId="7" numFmtId="0" xfId="0" applyAlignment="1" applyBorder="1" applyFont="1">
      <alignment horizontal="center"/>
    </xf>
    <xf borderId="16" fillId="0" fontId="7" numFmtId="0" xfId="0" applyAlignment="1" applyBorder="1" applyFont="1">
      <alignment horizontal="right"/>
    </xf>
    <xf borderId="16" fillId="0" fontId="7" numFmtId="4" xfId="0" applyAlignment="1" applyBorder="1" applyFont="1" applyNumberFormat="1">
      <alignment horizontal="center"/>
    </xf>
    <xf borderId="13" fillId="0" fontId="6" numFmtId="4" xfId="0" applyAlignment="1" applyBorder="1" applyFont="1" applyNumberFormat="1">
      <alignment horizontal="center" vertical="bottom"/>
    </xf>
    <xf borderId="0" fillId="18" fontId="1" numFmtId="0" xfId="0" applyAlignment="1" applyFont="1">
      <alignment vertical="bottom"/>
    </xf>
    <xf borderId="19" fillId="18" fontId="20" numFmtId="0" xfId="0" applyAlignment="1" applyBorder="1" applyFont="1">
      <alignment horizontal="center" vertical="bottom"/>
    </xf>
    <xf borderId="19" fillId="14" fontId="9" numFmtId="0" xfId="0" applyAlignment="1" applyBorder="1" applyFont="1">
      <alignment vertical="bottom"/>
    </xf>
    <xf borderId="19" fillId="14" fontId="1" numFmtId="0" xfId="0" applyAlignment="1" applyBorder="1" applyFont="1">
      <alignment vertical="bottom"/>
    </xf>
    <xf borderId="19" fillId="14" fontId="9" numFmtId="4" xfId="0" applyAlignment="1" applyBorder="1" applyFont="1" applyNumberFormat="1">
      <alignment vertical="bottom"/>
    </xf>
    <xf borderId="19" fillId="14" fontId="1" numFmtId="4" xfId="0" applyAlignment="1" applyBorder="1" applyFont="1" applyNumberFormat="1">
      <alignment vertical="bottom"/>
    </xf>
    <xf quotePrefix="1" borderId="18" fillId="14" fontId="9" numFmtId="0" xfId="0" applyAlignment="1" applyBorder="1" applyFont="1">
      <alignment horizontal="right" vertical="bottom"/>
    </xf>
    <xf borderId="10" fillId="9" fontId="21" numFmtId="0" xfId="0" applyAlignment="1" applyBorder="1" applyFont="1">
      <alignment horizontal="center" vertical="bottom"/>
    </xf>
    <xf borderId="10" fillId="9" fontId="21" numFmtId="0" xfId="0" applyAlignment="1" applyBorder="1" applyFont="1">
      <alignment vertical="bottom"/>
    </xf>
    <xf borderId="10" fillId="9" fontId="21" numFmtId="0" xfId="0" applyAlignment="1" applyBorder="1" applyFont="1">
      <alignment horizontal="right" vertical="bottom"/>
    </xf>
    <xf borderId="10" fillId="9" fontId="21" numFmtId="4" xfId="0" applyAlignment="1" applyBorder="1" applyFont="1" applyNumberFormat="1">
      <alignment vertical="bottom"/>
    </xf>
    <xf borderId="10" fillId="9" fontId="21" numFmtId="4" xfId="0" applyAlignment="1" applyBorder="1" applyFont="1" applyNumberFormat="1">
      <alignment horizontal="right" vertical="bottom"/>
    </xf>
    <xf borderId="19" fillId="14" fontId="19" numFmtId="0" xfId="0" applyAlignment="1" applyBorder="1" applyFont="1">
      <alignment horizontal="center" vertical="bottom"/>
    </xf>
    <xf borderId="19" fillId="14" fontId="21" numFmtId="0" xfId="0" applyAlignment="1" applyBorder="1" applyFont="1">
      <alignment horizontal="center" vertical="bottom"/>
    </xf>
    <xf borderId="10" fillId="14" fontId="9" numFmtId="0" xfId="0" applyAlignment="1" applyBorder="1" applyFont="1">
      <alignment vertical="bottom"/>
    </xf>
    <xf borderId="18" fillId="12" fontId="1" numFmtId="0" xfId="0" applyAlignment="1" applyBorder="1" applyFont="1">
      <alignment horizontal="center" vertical="bottom"/>
    </xf>
    <xf borderId="18" fillId="12" fontId="21" numFmtId="0" xfId="0" applyAlignment="1" applyBorder="1" applyFont="1">
      <alignment horizontal="center" vertical="bottom"/>
    </xf>
    <xf borderId="18" fillId="12" fontId="21" numFmtId="0" xfId="0" applyAlignment="1" applyBorder="1" applyFont="1">
      <alignment horizontal="center" readingOrder="0" vertical="bottom"/>
    </xf>
    <xf borderId="18" fillId="12" fontId="21" numFmtId="0" xfId="0" applyAlignment="1" applyBorder="1" applyFont="1">
      <alignment vertical="bottom"/>
    </xf>
    <xf borderId="18" fillId="12" fontId="21" numFmtId="0" xfId="0" applyAlignment="1" applyBorder="1" applyFont="1">
      <alignment horizontal="right" vertical="bottom"/>
    </xf>
    <xf borderId="18" fillId="12" fontId="21" numFmtId="4" xfId="0" applyAlignment="1" applyBorder="1" applyFont="1" applyNumberFormat="1">
      <alignment vertical="bottom"/>
    </xf>
    <xf borderId="18" fillId="12" fontId="21" numFmtId="4" xfId="0" applyAlignment="1" applyBorder="1" applyFont="1" applyNumberFormat="1">
      <alignment horizontal="right" vertical="bottom"/>
    </xf>
    <xf borderId="17" fillId="12" fontId="21" numFmtId="4" xfId="0" applyAlignment="1" applyBorder="1" applyFont="1" applyNumberFormat="1">
      <alignment horizontal="right" vertical="bottom"/>
    </xf>
    <xf borderId="17" fillId="14" fontId="21" numFmtId="0" xfId="0" applyAlignment="1" applyBorder="1" applyFont="1">
      <alignment horizontal="center" vertical="bottom"/>
    </xf>
    <xf borderId="0" fillId="14" fontId="26" numFmtId="0" xfId="0" applyAlignment="1" applyFont="1">
      <alignment horizontal="right" vertical="bottom"/>
    </xf>
    <xf borderId="18" fillId="14" fontId="9" numFmtId="170" xfId="0" applyAlignment="1" applyBorder="1" applyFont="1" applyNumberFormat="1">
      <alignment vertical="bottom"/>
    </xf>
    <xf borderId="0" fillId="14" fontId="9" numFmtId="0" xfId="0" applyAlignment="1" applyFont="1">
      <alignment horizontal="right" vertical="bottom"/>
    </xf>
    <xf borderId="19" fillId="17" fontId="9" numFmtId="0" xfId="0" applyAlignment="1" applyBorder="1" applyFont="1">
      <alignment horizontal="center" vertical="bottom"/>
    </xf>
    <xf borderId="17" fillId="17" fontId="9" numFmtId="0" xfId="0" applyAlignment="1" applyBorder="1" applyFont="1">
      <alignment horizontal="center" vertical="bottom"/>
    </xf>
    <xf borderId="19" fillId="17" fontId="9" numFmtId="4" xfId="0" applyAlignment="1" applyBorder="1" applyFont="1" applyNumberFormat="1">
      <alignment horizontal="right" vertical="bottom"/>
    </xf>
    <xf borderId="18" fillId="14" fontId="21" numFmtId="0" xfId="0" applyAlignment="1" applyBorder="1" applyFont="1">
      <alignment vertical="bottom"/>
    </xf>
    <xf borderId="17" fillId="18" fontId="27" numFmtId="0" xfId="0" applyAlignment="1" applyBorder="1" applyFont="1">
      <alignment horizontal="center" vertical="bottom"/>
    </xf>
    <xf borderId="17" fillId="24" fontId="9" numFmtId="0" xfId="0" applyAlignment="1" applyBorder="1" applyFill="1" applyFont="1">
      <alignment horizontal="center" vertical="bottom"/>
    </xf>
    <xf borderId="17" fillId="24" fontId="9" numFmtId="0" xfId="0" applyAlignment="1" applyBorder="1" applyFont="1">
      <alignment vertical="bottom"/>
    </xf>
    <xf borderId="18" fillId="24" fontId="9" numFmtId="0" xfId="0" applyAlignment="1" applyBorder="1" applyFont="1">
      <alignment vertical="bottom"/>
    </xf>
    <xf borderId="18" fillId="24" fontId="9" numFmtId="0" xfId="0" applyAlignment="1" applyBorder="1" applyFont="1">
      <alignment horizontal="right" vertical="bottom"/>
    </xf>
    <xf borderId="18" fillId="24" fontId="9" numFmtId="4" xfId="0" applyAlignment="1" applyBorder="1" applyFont="1" applyNumberFormat="1">
      <alignment vertical="bottom"/>
    </xf>
    <xf borderId="18" fillId="24" fontId="9" numFmtId="4" xfId="0" applyAlignment="1" applyBorder="1" applyFont="1" applyNumberFormat="1">
      <alignment horizontal="right" vertical="bottom"/>
    </xf>
    <xf borderId="18" fillId="24" fontId="1" numFmtId="4" xfId="0" applyAlignment="1" applyBorder="1" applyFont="1" applyNumberFormat="1">
      <alignment horizontal="right" vertical="bottom"/>
    </xf>
    <xf borderId="18" fillId="24" fontId="1" numFmtId="4" xfId="0" applyAlignment="1" applyBorder="1" applyFont="1" applyNumberFormat="1">
      <alignment vertical="bottom"/>
    </xf>
    <xf borderId="19" fillId="24" fontId="9" numFmtId="4" xfId="0" applyAlignment="1" applyBorder="1" applyFont="1" applyNumberFormat="1">
      <alignment horizontal="right" vertical="bottom"/>
    </xf>
    <xf borderId="18" fillId="24" fontId="19" numFmtId="0" xfId="0" applyAlignment="1" applyBorder="1" applyFont="1">
      <alignment vertical="bottom"/>
    </xf>
    <xf borderId="0" fillId="24" fontId="1" numFmtId="0" xfId="0" applyAlignment="1" applyFont="1">
      <alignment readingOrder="0" vertical="bottom"/>
    </xf>
    <xf borderId="0" fillId="24" fontId="1" numFmtId="0" xfId="0" applyAlignment="1" applyFont="1">
      <alignment vertical="bottom"/>
    </xf>
    <xf borderId="17" fillId="11" fontId="9" numFmtId="0" xfId="0" applyAlignment="1" applyBorder="1" applyFont="1">
      <alignment horizontal="center" vertical="bottom"/>
    </xf>
    <xf borderId="17" fillId="12" fontId="9" numFmtId="0" xfId="0" applyAlignment="1" applyBorder="1" applyFont="1">
      <alignment horizontal="center" vertical="bottom"/>
    </xf>
    <xf borderId="23" fillId="17" fontId="1" numFmtId="166" xfId="0" applyAlignment="1" applyBorder="1" applyFont="1" applyNumberFormat="1">
      <alignment horizontal="center" readingOrder="0"/>
    </xf>
    <xf borderId="17" fillId="18" fontId="19" numFmtId="0" xfId="0" applyAlignment="1" applyBorder="1" applyFont="1">
      <alignment horizontal="center" vertical="bottom"/>
    </xf>
    <xf borderId="17" fillId="18" fontId="9" numFmtId="0" xfId="0" applyAlignment="1" applyBorder="1" applyFont="1">
      <alignment horizontal="center" vertical="bottom"/>
    </xf>
    <xf borderId="19" fillId="13" fontId="9" numFmtId="0" xfId="0" applyAlignment="1" applyBorder="1" applyFont="1">
      <alignment horizontal="center" vertical="bottom"/>
    </xf>
    <xf borderId="17" fillId="13" fontId="9" numFmtId="0" xfId="0" applyAlignment="1" applyBorder="1" applyFont="1">
      <alignment horizontal="center" vertical="bottom"/>
    </xf>
    <xf borderId="18" fillId="14" fontId="9" numFmtId="170" xfId="0" applyAlignment="1" applyBorder="1" applyFont="1" applyNumberFormat="1">
      <alignment horizontal="right" vertical="bottom"/>
    </xf>
    <xf borderId="19" fillId="19" fontId="9" numFmtId="0" xfId="0" applyAlignment="1" applyBorder="1" applyFont="1">
      <alignment horizontal="center" vertical="bottom"/>
    </xf>
    <xf borderId="17" fillId="19" fontId="9" numFmtId="0" xfId="0" applyAlignment="1" applyBorder="1" applyFont="1">
      <alignment horizontal="center" vertical="bottom"/>
    </xf>
    <xf borderId="17" fillId="19" fontId="9" numFmtId="0" xfId="0" applyAlignment="1" applyBorder="1" applyFont="1">
      <alignment horizontal="center" readingOrder="0" vertical="bottom"/>
    </xf>
    <xf borderId="17" fillId="19" fontId="9" numFmtId="0" xfId="0" applyAlignment="1" applyBorder="1" applyFont="1">
      <alignment vertical="bottom"/>
    </xf>
    <xf borderId="18" fillId="19" fontId="9" numFmtId="0" xfId="0" applyAlignment="1" applyBorder="1" applyFont="1">
      <alignment vertical="bottom"/>
    </xf>
    <xf borderId="18" fillId="19" fontId="9" numFmtId="0" xfId="0" applyAlignment="1" applyBorder="1" applyFont="1">
      <alignment horizontal="right" vertical="bottom"/>
    </xf>
    <xf borderId="18" fillId="19" fontId="9" numFmtId="4" xfId="0" applyAlignment="1" applyBorder="1" applyFont="1" applyNumberFormat="1">
      <alignment vertical="bottom"/>
    </xf>
    <xf borderId="18" fillId="19" fontId="9" numFmtId="4" xfId="0" applyAlignment="1" applyBorder="1" applyFont="1" applyNumberFormat="1">
      <alignment horizontal="right" vertical="bottom"/>
    </xf>
    <xf borderId="18" fillId="19" fontId="1" numFmtId="4" xfId="0" applyAlignment="1" applyBorder="1" applyFont="1" applyNumberFormat="1">
      <alignment vertical="bottom"/>
    </xf>
    <xf borderId="19" fillId="19" fontId="9" numFmtId="4" xfId="0" applyAlignment="1" applyBorder="1" applyFont="1" applyNumberFormat="1">
      <alignment horizontal="right" vertical="bottom"/>
    </xf>
    <xf borderId="18" fillId="11" fontId="19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19" fillId="12" fontId="9" numFmtId="0" xfId="0" applyAlignment="1" applyBorder="1" applyFont="1">
      <alignment horizontal="center" vertical="bottom"/>
    </xf>
    <xf borderId="0" fillId="14" fontId="1" numFmtId="0" xfId="0" applyAlignment="1" applyFont="1">
      <alignment horizontal="right" vertical="bottom"/>
    </xf>
    <xf borderId="30" fillId="14" fontId="1" numFmtId="0" xfId="0" applyAlignment="1" applyBorder="1" applyFont="1">
      <alignment horizontal="right" vertical="bottom"/>
    </xf>
    <xf borderId="30" fillId="0" fontId="6" numFmtId="0" xfId="0" applyAlignment="1" applyBorder="1" applyFont="1">
      <alignment horizontal="right" vertical="bottom"/>
    </xf>
    <xf borderId="29" fillId="0" fontId="1" numFmtId="0" xfId="0" applyAlignment="1" applyBorder="1" applyFont="1">
      <alignment horizontal="right" vertical="bottom"/>
    </xf>
    <xf borderId="18" fillId="14" fontId="1" numFmtId="170" xfId="0" applyAlignment="1" applyBorder="1" applyFont="1" applyNumberFormat="1">
      <alignment horizontal="right" vertical="bottom"/>
    </xf>
    <xf borderId="17" fillId="18" fontId="19" numFmtId="0" xfId="0" applyAlignment="1" applyBorder="1" applyFont="1">
      <alignment horizontal="center" readingOrder="0" vertical="bottom"/>
    </xf>
    <xf borderId="23" fillId="0" fontId="1" numFmtId="166" xfId="0" applyAlignment="1" applyBorder="1" applyFont="1" applyNumberFormat="1">
      <alignment horizontal="center"/>
    </xf>
    <xf borderId="0" fillId="25" fontId="1" numFmtId="0" xfId="0" applyAlignment="1" applyFill="1" applyFont="1">
      <alignment vertical="bottom"/>
    </xf>
    <xf borderId="18" fillId="14" fontId="1" numFmtId="172" xfId="0" applyAlignment="1" applyBorder="1" applyFont="1" applyNumberFormat="1">
      <alignment horizontal="right" vertical="bottom"/>
    </xf>
    <xf borderId="18" fillId="17" fontId="1" numFmtId="170" xfId="0" applyAlignment="1" applyBorder="1" applyFont="1" applyNumberFormat="1">
      <alignment vertical="bottom"/>
    </xf>
    <xf borderId="33" fillId="17" fontId="9" numFmtId="0" xfId="0" applyAlignment="1" applyBorder="1" applyFont="1">
      <alignment vertical="bottom"/>
    </xf>
    <xf borderId="33" fillId="17" fontId="1" numFmtId="0" xfId="0" applyAlignment="1" applyBorder="1" applyFont="1">
      <alignment vertical="bottom"/>
    </xf>
    <xf borderId="33" fillId="17" fontId="9" numFmtId="4" xfId="0" applyAlignment="1" applyBorder="1" applyFont="1" applyNumberFormat="1">
      <alignment vertical="bottom"/>
    </xf>
    <xf borderId="33" fillId="17" fontId="9" numFmtId="4" xfId="0" applyAlignment="1" applyBorder="1" applyFont="1" applyNumberFormat="1">
      <alignment horizontal="right" vertical="bottom"/>
    </xf>
    <xf borderId="33" fillId="17" fontId="1" numFmtId="4" xfId="0" applyAlignment="1" applyBorder="1" applyFont="1" applyNumberFormat="1">
      <alignment horizontal="right" vertical="bottom"/>
    </xf>
    <xf borderId="33" fillId="17" fontId="1" numFmtId="4" xfId="0" applyAlignment="1" applyBorder="1" applyFont="1" applyNumberFormat="1">
      <alignment vertical="bottom"/>
    </xf>
    <xf borderId="33" fillId="17" fontId="1" numFmtId="170" xfId="0" applyAlignment="1" applyBorder="1" applyFont="1" applyNumberFormat="1">
      <alignment vertical="bottom"/>
    </xf>
    <xf borderId="33" fillId="12" fontId="9" numFmtId="0" xfId="0" applyAlignment="1" applyBorder="1" applyFont="1">
      <alignment horizontal="center" readingOrder="0" vertical="bottom"/>
    </xf>
    <xf borderId="33" fillId="12" fontId="9" numFmtId="0" xfId="0" applyAlignment="1" applyBorder="1" applyFont="1">
      <alignment vertical="bottom"/>
    </xf>
    <xf borderId="33" fillId="12" fontId="9" numFmtId="0" xfId="0" applyAlignment="1" applyBorder="1" applyFont="1">
      <alignment horizontal="right" vertical="bottom"/>
    </xf>
    <xf borderId="33" fillId="12" fontId="1" numFmtId="0" xfId="0" applyAlignment="1" applyBorder="1" applyFont="1">
      <alignment vertical="bottom"/>
    </xf>
    <xf borderId="33" fillId="12" fontId="19" numFmtId="4" xfId="0" applyAlignment="1" applyBorder="1" applyFont="1" applyNumberFormat="1">
      <alignment vertical="bottom"/>
    </xf>
    <xf borderId="33" fillId="12" fontId="9" numFmtId="4" xfId="0" applyAlignment="1" applyBorder="1" applyFont="1" applyNumberFormat="1">
      <alignment horizontal="right" vertical="bottom"/>
    </xf>
    <xf borderId="33" fillId="12" fontId="9" numFmtId="4" xfId="0" applyAlignment="1" applyBorder="1" applyFont="1" applyNumberFormat="1">
      <alignment vertical="bottom"/>
    </xf>
    <xf borderId="33" fillId="12" fontId="1" numFmtId="4" xfId="0" applyAlignment="1" applyBorder="1" applyFont="1" applyNumberFormat="1">
      <alignment horizontal="right" vertical="bottom"/>
    </xf>
    <xf borderId="33" fillId="12" fontId="1" numFmtId="4" xfId="0" applyAlignment="1" applyBorder="1" applyFont="1" applyNumberFormat="1">
      <alignment vertical="bottom"/>
    </xf>
    <xf borderId="33" fillId="11" fontId="6" numFmtId="170" xfId="0" applyAlignment="1" applyBorder="1" applyFont="1" applyNumberFormat="1">
      <alignment vertical="bottom"/>
    </xf>
    <xf borderId="18" fillId="17" fontId="6" numFmtId="170" xfId="0" applyAlignment="1" applyBorder="1" applyFont="1" applyNumberFormat="1">
      <alignment vertical="bottom"/>
    </xf>
    <xf borderId="18" fillId="14" fontId="6" numFmtId="170" xfId="0" applyAlignment="1" applyBorder="1" applyFont="1" applyNumberFormat="1">
      <alignment vertical="bottom"/>
    </xf>
    <xf borderId="0" fillId="0" fontId="6" numFmtId="0" xfId="0" applyAlignment="1" applyFont="1">
      <alignment vertical="bottom"/>
    </xf>
    <xf borderId="33" fillId="18" fontId="1" numFmtId="0" xfId="0" applyAlignment="1" applyBorder="1" applyFont="1">
      <alignment horizontal="center" vertical="bottom"/>
    </xf>
    <xf borderId="33" fillId="14" fontId="9" numFmtId="0" xfId="0" applyAlignment="1" applyBorder="1" applyFont="1">
      <alignment vertical="bottom"/>
    </xf>
    <xf borderId="33" fillId="14" fontId="1" numFmtId="0" xfId="0" applyAlignment="1" applyBorder="1" applyFont="1">
      <alignment vertical="bottom"/>
    </xf>
    <xf borderId="33" fillId="14" fontId="1" numFmtId="4" xfId="0" applyAlignment="1" applyBorder="1" applyFont="1" applyNumberFormat="1">
      <alignment horizontal="right" vertical="bottom"/>
    </xf>
    <xf borderId="33" fillId="14" fontId="1" numFmtId="4" xfId="0" applyAlignment="1" applyBorder="1" applyFont="1" applyNumberFormat="1">
      <alignment vertical="bottom"/>
    </xf>
    <xf borderId="33" fillId="14" fontId="9" numFmtId="4" xfId="0" applyAlignment="1" applyBorder="1" applyFont="1" applyNumberFormat="1">
      <alignment horizontal="right" vertical="bottom"/>
    </xf>
    <xf borderId="18" fillId="11" fontId="6" numFmtId="0" xfId="0" applyAlignment="1" applyBorder="1" applyFont="1">
      <alignment readingOrder="0" vertical="bottom"/>
    </xf>
    <xf borderId="18" fillId="14" fontId="6" numFmtId="170" xfId="0" applyAlignment="1" applyBorder="1" applyFont="1" applyNumberFormat="1">
      <alignment horizontal="right" vertical="bottom"/>
    </xf>
    <xf borderId="18" fillId="14" fontId="6" numFmtId="169" xfId="0" applyAlignment="1" applyBorder="1" applyFont="1" applyNumberFormat="1">
      <alignment horizontal="right" vertical="bottom"/>
    </xf>
    <xf borderId="18" fillId="14" fontId="6" numFmtId="173" xfId="0" applyAlignment="1" applyBorder="1" applyFont="1" applyNumberFormat="1">
      <alignment horizontal="right" vertical="bottom"/>
    </xf>
    <xf borderId="34" fillId="17" fontId="1" numFmtId="4" xfId="0" applyAlignment="1" applyBorder="1" applyFont="1" applyNumberFormat="1">
      <alignment horizontal="right" vertical="bottom"/>
    </xf>
    <xf borderId="31" fillId="14" fontId="1" numFmtId="4" xfId="0" applyAlignment="1" applyBorder="1" applyFont="1" applyNumberFormat="1">
      <alignment horizontal="right" vertical="bottom"/>
    </xf>
    <xf borderId="29" fillId="14" fontId="1" numFmtId="4" xfId="0" applyAlignment="1" applyBorder="1" applyFont="1" applyNumberFormat="1">
      <alignment horizontal="right" vertical="bottom"/>
    </xf>
    <xf borderId="17" fillId="14" fontId="1" numFmtId="4" xfId="0" applyAlignment="1" applyBorder="1" applyFont="1" applyNumberFormat="1">
      <alignment horizontal="right" vertical="bottom"/>
    </xf>
    <xf borderId="17" fillId="17" fontId="1" numFmtId="0" xfId="0" applyAlignment="1" applyBorder="1" applyFont="1">
      <alignment horizontal="center" readingOrder="0" vertical="bottom"/>
    </xf>
    <xf borderId="18" fillId="17" fontId="6" numFmtId="0" xfId="0" applyAlignment="1" applyBorder="1" applyFont="1">
      <alignment readingOrder="0" vertical="bottom"/>
    </xf>
    <xf borderId="18" fillId="11" fontId="6" numFmtId="170" xfId="0" applyAlignment="1" applyBorder="1" applyFont="1" applyNumberFormat="1">
      <alignment vertical="bottom"/>
    </xf>
    <xf borderId="18" fillId="14" fontId="6" numFmtId="165" xfId="0" applyAlignment="1" applyBorder="1" applyFont="1" applyNumberFormat="1">
      <alignment horizontal="right" vertical="bottom"/>
    </xf>
    <xf borderId="18" fillId="14" fontId="1" numFmtId="167" xfId="0" applyAlignment="1" applyBorder="1" applyFont="1" applyNumberFormat="1">
      <alignment readingOrder="0" vertical="bottom"/>
    </xf>
    <xf borderId="18" fillId="11" fontId="6" numFmtId="170" xfId="0" applyAlignment="1" applyBorder="1" applyFont="1" applyNumberFormat="1">
      <alignment readingOrder="0" vertical="bottom"/>
    </xf>
    <xf borderId="23" fillId="0" fontId="1" numFmtId="0" xfId="0" applyAlignment="1" applyBorder="1" applyFont="1">
      <alignment horizontal="center" readingOrder="0"/>
    </xf>
    <xf borderId="23" fillId="0" fontId="1" numFmtId="166" xfId="0" applyAlignment="1" applyBorder="1" applyFont="1" applyNumberFormat="1">
      <alignment horizontal="center" readingOrder="0"/>
    </xf>
    <xf borderId="18" fillId="15" fontId="1" numFmtId="0" xfId="0" applyAlignment="1" applyBorder="1" applyFont="1">
      <alignment vertical="bottom"/>
    </xf>
    <xf borderId="17" fillId="21" fontId="1" numFmtId="0" xfId="0" applyAlignment="1" applyBorder="1" applyFont="1">
      <alignment horizontal="center" vertical="bottom"/>
    </xf>
    <xf borderId="17" fillId="21" fontId="9" numFmtId="0" xfId="0" applyAlignment="1" applyBorder="1" applyFont="1">
      <alignment vertical="bottom"/>
    </xf>
    <xf borderId="18" fillId="21" fontId="1" numFmtId="0" xfId="0" applyAlignment="1" applyBorder="1" applyFont="1">
      <alignment horizontal="right" vertical="bottom"/>
    </xf>
    <xf borderId="18" fillId="21" fontId="1" numFmtId="4" xfId="0" applyAlignment="1" applyBorder="1" applyFont="1" applyNumberFormat="1">
      <alignment horizontal="right" vertical="bottom"/>
    </xf>
    <xf borderId="19" fillId="21" fontId="9" numFmtId="4" xfId="0" applyAlignment="1" applyBorder="1" applyFont="1" applyNumberFormat="1">
      <alignment horizontal="right" vertical="bottom"/>
    </xf>
    <xf borderId="23" fillId="14" fontId="1" numFmtId="166" xfId="0" applyAlignment="1" applyBorder="1" applyFont="1" applyNumberFormat="1">
      <alignment horizontal="center" readingOrder="0"/>
    </xf>
    <xf borderId="23" fillId="14" fontId="1" numFmtId="166" xfId="0" applyBorder="1" applyFont="1" applyNumberFormat="1"/>
    <xf borderId="0" fillId="17" fontId="1" numFmtId="166" xfId="0" applyAlignment="1" applyFont="1" applyNumberFormat="1">
      <alignment horizontal="center" readingOrder="0"/>
    </xf>
    <xf borderId="0" fillId="14" fontId="1" numFmtId="0" xfId="0" applyAlignment="1" applyFont="1">
      <alignment horizontal="center"/>
    </xf>
    <xf borderId="18" fillId="14" fontId="1" numFmtId="174" xfId="0" applyAlignment="1" applyBorder="1" applyFont="1" applyNumberFormat="1">
      <alignment readingOrder="0" vertical="bottom"/>
    </xf>
    <xf borderId="17" fillId="13" fontId="6" numFmtId="0" xfId="0" applyAlignment="1" applyBorder="1" applyFont="1">
      <alignment horizontal="center" vertical="bottom"/>
    </xf>
    <xf borderId="0" fillId="13" fontId="1" numFmtId="0" xfId="0" applyFont="1"/>
    <xf borderId="17" fillId="0" fontId="1" numFmtId="0" xfId="0" applyAlignment="1" applyBorder="1" applyFont="1">
      <alignment vertical="bottom"/>
    </xf>
    <xf borderId="27" fillId="0" fontId="1" numFmtId="4" xfId="0" applyAlignment="1" applyBorder="1" applyFont="1" applyNumberFormat="1">
      <alignment vertical="bottom"/>
    </xf>
    <xf borderId="17" fillId="0" fontId="1" numFmtId="4" xfId="0" applyAlignment="1" applyBorder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23" fillId="2" fontId="28" numFmtId="0" xfId="0" applyAlignment="1" applyBorder="1" applyFont="1">
      <alignment horizontal="left" shrinkToFit="0" vertical="bottom" wrapText="0"/>
    </xf>
    <xf borderId="23" fillId="0" fontId="15" numFmtId="0" xfId="0" applyAlignment="1" applyBorder="1" applyFont="1">
      <alignment vertical="bottom"/>
    </xf>
    <xf borderId="23" fillId="2" fontId="29" numFmtId="0" xfId="0" applyAlignment="1" applyBorder="1" applyFont="1">
      <alignment vertical="bottom"/>
    </xf>
    <xf borderId="23" fillId="24" fontId="29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 outlineLevelCol="1" outlineLevelRow="1"/>
  <cols>
    <col customWidth="1" min="1" max="1" width="5.13"/>
    <col customWidth="1" min="2" max="2" width="5.75"/>
    <col customWidth="1" min="3" max="3" width="5.13"/>
    <col customWidth="1" min="4" max="4" width="10.88"/>
    <col customWidth="1" min="5" max="5" width="28.25"/>
    <col customWidth="1" min="6" max="7" width="11.5"/>
    <col customWidth="1" min="8" max="8" width="6.75"/>
    <col customWidth="1" min="9" max="9" width="15.0"/>
    <col customWidth="1" min="10" max="10" width="7.88"/>
    <col customWidth="1" min="11" max="11" width="8.13"/>
    <col customWidth="1" min="12" max="12" width="15.13"/>
    <col customWidth="1" min="13" max="13" width="12.63"/>
    <col customWidth="1" min="14" max="14" width="16.38"/>
    <col customWidth="1" min="15" max="15" width="9.25"/>
    <col customWidth="1" min="16" max="16" width="10.75"/>
    <col customWidth="1" min="17" max="17" width="9.75"/>
    <col customWidth="1" min="18" max="18" width="11.88"/>
    <col customWidth="1" min="19" max="19" width="10.38" outlineLevel="1"/>
    <col customWidth="1" min="20" max="20" width="10.5" outlineLevel="1"/>
    <col customWidth="1" min="21" max="23" width="7.38" outlineLevel="1"/>
    <col customWidth="1" min="24" max="24" width="5.63" outlineLevel="1"/>
    <col customWidth="1" min="25" max="25" width="13.5"/>
    <col customWidth="1" min="26" max="26" width="11.38"/>
    <col customWidth="1" min="27" max="27" width="10.25"/>
    <col customWidth="1" min="28" max="28" width="9.5"/>
    <col customWidth="1" min="29" max="29" width="11.63"/>
  </cols>
  <sheetData>
    <row r="1" ht="33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3"/>
      <c r="AC1" s="4"/>
      <c r="AD1" s="5" t="s">
        <v>1</v>
      </c>
      <c r="AE1" s="5" t="s">
        <v>2</v>
      </c>
      <c r="AF1" s="6" t="s">
        <v>3</v>
      </c>
      <c r="AG1" s="7"/>
      <c r="AH1" s="7"/>
      <c r="AI1" s="7"/>
      <c r="AJ1" s="7"/>
    </row>
    <row r="2" ht="24.0" customHeight="1">
      <c r="A2" s="8" t="s">
        <v>4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3"/>
      <c r="AB2" s="3"/>
      <c r="AC2" s="11" t="s">
        <v>5</v>
      </c>
      <c r="AD2" s="12">
        <v>45658.0</v>
      </c>
      <c r="AE2" s="12">
        <v>45854.0</v>
      </c>
      <c r="AF2" s="13">
        <f>SUMIFS(Y7:Y75,Z7:Z75,"&gt;="&amp;AD2,Z7:Z75,"&lt;="&amp;AE2)</f>
        <v>15000</v>
      </c>
      <c r="AG2" s="14"/>
      <c r="AH2" s="14"/>
      <c r="AI2" s="14"/>
      <c r="AJ2" s="14"/>
    </row>
    <row r="3">
      <c r="A3" s="15"/>
      <c r="B3" s="16"/>
      <c r="C3" s="16"/>
      <c r="D3" s="15"/>
      <c r="E3" s="16"/>
      <c r="F3" s="15"/>
      <c r="G3" s="15"/>
      <c r="H3" s="15"/>
      <c r="I3" s="15"/>
      <c r="J3" s="16"/>
      <c r="K3" s="15"/>
      <c r="L3" s="16"/>
      <c r="M3" s="17" t="s">
        <v>6</v>
      </c>
      <c r="N3" s="18"/>
      <c r="O3" s="19"/>
      <c r="P3" s="19"/>
      <c r="Q3" s="20"/>
      <c r="R3" s="21"/>
      <c r="S3" s="20"/>
      <c r="T3" s="21"/>
      <c r="U3" s="20"/>
      <c r="V3" s="20"/>
      <c r="W3" s="20"/>
      <c r="X3" s="20"/>
      <c r="Y3" s="22"/>
      <c r="Z3" s="23"/>
      <c r="AA3" s="3"/>
      <c r="AB3" s="3"/>
      <c r="AC3" s="24" t="s">
        <v>7</v>
      </c>
      <c r="AD3" s="12">
        <v>45893.0</v>
      </c>
      <c r="AE3" s="12">
        <v>45900.0</v>
      </c>
      <c r="AF3" s="13">
        <f>SUMIFS(Y7:Y75,Z7:Z75,"&gt;="&amp;AD3,Z7:Z75,"&lt;="&amp;AE3)</f>
        <v>13000</v>
      </c>
      <c r="AG3" s="14"/>
      <c r="AH3" s="14"/>
      <c r="AI3" s="14"/>
      <c r="AJ3" s="14"/>
    </row>
    <row r="4" ht="32.25" customHeight="1">
      <c r="A4" s="25" t="s">
        <v>8</v>
      </c>
      <c r="B4" s="26" t="s">
        <v>9</v>
      </c>
      <c r="C4" s="25" t="s">
        <v>10</v>
      </c>
      <c r="D4" s="25" t="s">
        <v>11</v>
      </c>
      <c r="E4" s="25" t="s">
        <v>12</v>
      </c>
      <c r="F4" s="25" t="s">
        <v>13</v>
      </c>
      <c r="G4" s="27" t="s">
        <v>14</v>
      </c>
      <c r="H4" s="25"/>
      <c r="I4" s="25" t="s">
        <v>15</v>
      </c>
      <c r="J4" s="28" t="s">
        <v>16</v>
      </c>
      <c r="K4" s="25" t="s">
        <v>17</v>
      </c>
      <c r="L4" s="25" t="s">
        <v>18</v>
      </c>
      <c r="M4" s="29" t="s">
        <v>19</v>
      </c>
      <c r="N4" s="30" t="s">
        <v>20</v>
      </c>
      <c r="O4" s="31"/>
      <c r="P4" s="31"/>
      <c r="Q4" s="32" t="s">
        <v>21</v>
      </c>
      <c r="R4" s="33"/>
      <c r="S4" s="32" t="s">
        <v>22</v>
      </c>
      <c r="T4" s="33"/>
      <c r="U4" s="34"/>
      <c r="V4" s="34"/>
      <c r="W4" s="35" t="s">
        <v>23</v>
      </c>
      <c r="X4" s="33"/>
      <c r="Y4" s="30" t="s">
        <v>24</v>
      </c>
      <c r="Z4" s="25" t="s">
        <v>25</v>
      </c>
      <c r="AA4" s="36"/>
      <c r="AB4" s="37"/>
      <c r="AC4" s="38" t="s">
        <v>26</v>
      </c>
      <c r="AD4" s="39">
        <v>45858.0</v>
      </c>
      <c r="AE4" s="39">
        <v>45864.0</v>
      </c>
      <c r="AF4" s="40">
        <f>SUMIFS(Y7:Y75,Z7:Z75,"&gt;="&amp;AD4,Z7:Z75,"&lt;="&amp;AE4)</f>
        <v>0</v>
      </c>
      <c r="AG4" s="41"/>
      <c r="AH4" s="41"/>
      <c r="AI4" s="41"/>
      <c r="AJ4" s="41"/>
    </row>
    <row r="5">
      <c r="A5" s="42"/>
      <c r="B5" s="43" t="s">
        <v>27</v>
      </c>
      <c r="C5" s="44"/>
      <c r="D5" s="42"/>
      <c r="E5" s="44"/>
      <c r="F5" s="42"/>
      <c r="G5" s="42"/>
      <c r="H5" s="42"/>
      <c r="I5" s="42"/>
      <c r="J5" s="45"/>
      <c r="K5" s="42"/>
      <c r="L5" s="44"/>
      <c r="M5" s="29" t="s">
        <v>19</v>
      </c>
      <c r="N5" s="46"/>
      <c r="O5" s="47" t="s">
        <v>28</v>
      </c>
      <c r="P5" s="47" t="s">
        <v>11</v>
      </c>
      <c r="Q5" s="47" t="s">
        <v>28</v>
      </c>
      <c r="R5" s="47" t="s">
        <v>11</v>
      </c>
      <c r="S5" s="47" t="s">
        <v>28</v>
      </c>
      <c r="T5" s="47" t="s">
        <v>11</v>
      </c>
      <c r="U5" s="47"/>
      <c r="V5" s="47"/>
      <c r="W5" s="47" t="s">
        <v>28</v>
      </c>
      <c r="X5" s="47" t="s">
        <v>11</v>
      </c>
      <c r="Y5" s="46"/>
      <c r="Z5" s="42"/>
      <c r="AA5" s="48" t="s">
        <v>29</v>
      </c>
      <c r="AB5" s="36"/>
      <c r="AC5" s="38" t="s">
        <v>26</v>
      </c>
      <c r="AD5" s="39">
        <v>45865.0</v>
      </c>
      <c r="AE5" s="39">
        <v>45871.0</v>
      </c>
      <c r="AF5" s="40">
        <f>SUMIFS(Y7:Y75,Z7:Z75,"&gt;="&amp;AD5,Z7:Z75,"&lt;="&amp;AE5)</f>
        <v>0</v>
      </c>
      <c r="AG5" s="41"/>
      <c r="AH5" s="41"/>
      <c r="AI5" s="41"/>
      <c r="AJ5" s="41"/>
    </row>
    <row r="6">
      <c r="A6" s="49"/>
      <c r="B6" s="49"/>
      <c r="C6" s="50" t="s">
        <v>30</v>
      </c>
      <c r="D6" s="49"/>
      <c r="E6" s="49"/>
      <c r="F6" s="49"/>
      <c r="G6" s="49"/>
      <c r="H6" s="49"/>
      <c r="I6" s="49"/>
      <c r="J6" s="49"/>
      <c r="K6" s="49"/>
      <c r="L6" s="49"/>
      <c r="M6" s="50"/>
      <c r="N6" s="51">
        <f>SUM(N7:N35)</f>
        <v>822500</v>
      </c>
      <c r="O6" s="52">
        <f>sum(Q6+S6)</f>
        <v>561500</v>
      </c>
      <c r="P6" s="53" t="s">
        <v>31</v>
      </c>
      <c r="Q6" s="52">
        <v>546500.0</v>
      </c>
      <c r="R6" s="53" t="s">
        <v>32</v>
      </c>
      <c r="S6" s="52">
        <v>15000.0</v>
      </c>
      <c r="T6" s="54"/>
      <c r="U6" s="51"/>
      <c r="V6" s="51"/>
      <c r="W6" s="51"/>
      <c r="X6" s="51"/>
      <c r="Y6" s="51"/>
      <c r="Z6" s="55"/>
      <c r="AA6" s="3"/>
      <c r="AB6" s="3"/>
      <c r="AC6" s="56" t="s">
        <v>33</v>
      </c>
      <c r="AD6" s="12">
        <v>45839.0</v>
      </c>
      <c r="AE6" s="12">
        <v>45869.0</v>
      </c>
      <c r="AF6" s="13">
        <f>SUMIFS(Y7:Y75,Z7:Z75,"&gt;="&amp;AD6,Z7:Z75,"&lt;="&amp;AE6)</f>
        <v>0</v>
      </c>
      <c r="AG6" s="14"/>
      <c r="AH6" s="14"/>
      <c r="AI6" s="14"/>
      <c r="AJ6" s="14"/>
    </row>
    <row r="7" outlineLevel="1">
      <c r="A7" s="57">
        <v>1.0</v>
      </c>
      <c r="B7" s="57">
        <v>1.0</v>
      </c>
      <c r="C7" s="58" t="s">
        <v>30</v>
      </c>
      <c r="D7" s="59">
        <v>45659.0</v>
      </c>
      <c r="E7" s="60" t="s">
        <v>34</v>
      </c>
      <c r="F7" s="61">
        <v>6.380503964E9</v>
      </c>
      <c r="G7" s="62"/>
      <c r="H7" s="63"/>
      <c r="I7" s="64" t="s">
        <v>35</v>
      </c>
      <c r="J7" s="65" t="s">
        <v>36</v>
      </c>
      <c r="K7" s="66" t="s">
        <v>37</v>
      </c>
      <c r="L7" s="64"/>
      <c r="M7" s="67" t="s">
        <v>6</v>
      </c>
      <c r="N7" s="68">
        <v>15000.0</v>
      </c>
      <c r="O7" s="69">
        <v>2000.0</v>
      </c>
      <c r="P7" s="59">
        <v>45659.0</v>
      </c>
      <c r="Q7" s="70"/>
      <c r="R7" s="69"/>
      <c r="S7" s="71"/>
      <c r="T7" s="69"/>
      <c r="U7" s="71"/>
      <c r="V7" s="71"/>
      <c r="W7" s="71"/>
      <c r="X7" s="70" t="s">
        <v>0</v>
      </c>
      <c r="Y7" s="72">
        <f t="shared" ref="Y7:Y30" si="1">(N7-O7-Q7-S7-W7)</f>
        <v>13000</v>
      </c>
      <c r="Z7" s="73">
        <v>45896.0</v>
      </c>
      <c r="AA7" s="74" t="s">
        <v>38</v>
      </c>
      <c r="AB7" s="74" t="s">
        <v>39</v>
      </c>
      <c r="AC7" s="56" t="s">
        <v>40</v>
      </c>
      <c r="AD7" s="12">
        <v>45870.0</v>
      </c>
      <c r="AE7" s="12">
        <v>45900.0</v>
      </c>
      <c r="AF7" s="13">
        <f>SUMIFS(Y7:Y75,Z7:Z75,"&gt;="&amp;AD7,Z7:Z75,"&lt;="&amp;AE7)</f>
        <v>13000</v>
      </c>
      <c r="AG7" s="14"/>
      <c r="AH7" s="14"/>
      <c r="AI7" s="14"/>
      <c r="AJ7" s="14"/>
    </row>
    <row r="8" outlineLevel="1">
      <c r="A8" s="75">
        <v>2.0</v>
      </c>
      <c r="B8" s="75">
        <v>2.0</v>
      </c>
      <c r="C8" s="76" t="s">
        <v>30</v>
      </c>
      <c r="D8" s="77">
        <v>45659.0</v>
      </c>
      <c r="E8" s="78" t="s">
        <v>41</v>
      </c>
      <c r="F8" s="79">
        <v>8.778477407E9</v>
      </c>
      <c r="G8" s="62"/>
      <c r="H8" s="80"/>
      <c r="I8" s="81" t="s">
        <v>42</v>
      </c>
      <c r="J8" s="82" t="s">
        <v>43</v>
      </c>
      <c r="K8" s="81" t="s">
        <v>44</v>
      </c>
      <c r="L8" s="78"/>
      <c r="M8" s="78" t="s">
        <v>45</v>
      </c>
      <c r="N8" s="83">
        <v>30000.0</v>
      </c>
      <c r="O8" s="83">
        <v>20000.0</v>
      </c>
      <c r="P8" s="77">
        <v>45659.0</v>
      </c>
      <c r="Q8" s="83">
        <v>10000.0</v>
      </c>
      <c r="R8" s="84">
        <v>45694.0</v>
      </c>
      <c r="S8" s="85"/>
      <c r="T8" s="83"/>
      <c r="U8" s="85"/>
      <c r="V8" s="85"/>
      <c r="W8" s="85"/>
      <c r="X8" s="85"/>
      <c r="Y8" s="86">
        <f t="shared" si="1"/>
        <v>0</v>
      </c>
      <c r="Z8" s="87"/>
      <c r="AA8" s="74"/>
      <c r="AB8" s="3" t="s">
        <v>46</v>
      </c>
      <c r="AC8" s="88" t="s">
        <v>40</v>
      </c>
      <c r="AD8" s="89">
        <v>45901.0</v>
      </c>
      <c r="AE8" s="89">
        <v>45930.0</v>
      </c>
      <c r="AF8" s="90">
        <f>SUMIFS(Y7:Y75,Z7:Z75,"&gt;="&amp;AD8,Z7:Z75,"&lt;="&amp;AE8)</f>
        <v>194500</v>
      </c>
      <c r="AG8" s="14"/>
      <c r="AH8" s="14"/>
      <c r="AI8" s="14"/>
      <c r="AJ8" s="14"/>
    </row>
    <row r="9" outlineLevel="1">
      <c r="A9" s="57">
        <v>3.0</v>
      </c>
      <c r="B9" s="57">
        <v>3.0</v>
      </c>
      <c r="C9" s="58" t="s">
        <v>30</v>
      </c>
      <c r="D9" s="59">
        <v>45660.0</v>
      </c>
      <c r="E9" s="60" t="s">
        <v>47</v>
      </c>
      <c r="F9" s="91">
        <v>9.003582287E9</v>
      </c>
      <c r="G9" s="62"/>
      <c r="H9" s="63"/>
      <c r="I9" s="64" t="s">
        <v>48</v>
      </c>
      <c r="J9" s="65" t="s">
        <v>36</v>
      </c>
      <c r="K9" s="64" t="s">
        <v>44</v>
      </c>
      <c r="L9" s="60"/>
      <c r="M9" s="60" t="s">
        <v>45</v>
      </c>
      <c r="N9" s="69">
        <v>30000.0</v>
      </c>
      <c r="O9" s="69">
        <v>2000.0</v>
      </c>
      <c r="P9" s="59">
        <v>45660.0</v>
      </c>
      <c r="Q9" s="71"/>
      <c r="R9" s="69"/>
      <c r="S9" s="71"/>
      <c r="T9" s="69"/>
      <c r="U9" s="71"/>
      <c r="V9" s="71"/>
      <c r="W9" s="71"/>
      <c r="X9" s="71"/>
      <c r="Y9" s="72">
        <f t="shared" si="1"/>
        <v>28000</v>
      </c>
      <c r="Z9" s="73">
        <v>45910.0</v>
      </c>
      <c r="AA9" s="74" t="s">
        <v>38</v>
      </c>
      <c r="AB9" s="92" t="s">
        <v>49</v>
      </c>
      <c r="AC9" s="92" t="s">
        <v>50</v>
      </c>
      <c r="AD9" s="93" t="s">
        <v>51</v>
      </c>
      <c r="AF9" s="93" t="s">
        <v>51</v>
      </c>
    </row>
    <row r="10" outlineLevel="1">
      <c r="A10" s="75">
        <v>4.0</v>
      </c>
      <c r="B10" s="75">
        <v>4.0</v>
      </c>
      <c r="C10" s="76" t="s">
        <v>30</v>
      </c>
      <c r="D10" s="77">
        <v>45660.0</v>
      </c>
      <c r="E10" s="78" t="s">
        <v>52</v>
      </c>
      <c r="F10" s="94">
        <v>8.667377177E9</v>
      </c>
      <c r="G10" s="62"/>
      <c r="H10" s="80"/>
      <c r="I10" s="81" t="s">
        <v>53</v>
      </c>
      <c r="J10" s="82" t="s">
        <v>36</v>
      </c>
      <c r="K10" s="81" t="s">
        <v>44</v>
      </c>
      <c r="L10" s="95" t="s">
        <v>44</v>
      </c>
      <c r="M10" s="96" t="s">
        <v>6</v>
      </c>
      <c r="N10" s="83">
        <v>30000.0</v>
      </c>
      <c r="O10" s="83">
        <v>30000.0</v>
      </c>
      <c r="P10" s="77">
        <v>45660.0</v>
      </c>
      <c r="Q10" s="85"/>
      <c r="R10" s="83"/>
      <c r="S10" s="85"/>
      <c r="T10" s="83"/>
      <c r="U10" s="85"/>
      <c r="V10" s="85"/>
      <c r="W10" s="85"/>
      <c r="X10" s="85"/>
      <c r="Y10" s="86">
        <f t="shared" si="1"/>
        <v>0</v>
      </c>
      <c r="Z10" s="97"/>
      <c r="AA10" s="3"/>
      <c r="AB10" s="3" t="s">
        <v>46</v>
      </c>
      <c r="AC10" s="3"/>
    </row>
    <row r="11" outlineLevel="1">
      <c r="A11" s="75">
        <v>5.0</v>
      </c>
      <c r="B11" s="75">
        <v>5.0</v>
      </c>
      <c r="C11" s="76" t="s">
        <v>30</v>
      </c>
      <c r="D11" s="77">
        <v>45660.0</v>
      </c>
      <c r="E11" s="81" t="s">
        <v>54</v>
      </c>
      <c r="F11" s="79">
        <v>9.840847818E9</v>
      </c>
      <c r="G11" s="62"/>
      <c r="H11" s="80"/>
      <c r="I11" s="81" t="s">
        <v>55</v>
      </c>
      <c r="J11" s="82" t="s">
        <v>43</v>
      </c>
      <c r="K11" s="81" t="s">
        <v>44</v>
      </c>
      <c r="L11" s="81" t="s">
        <v>56</v>
      </c>
      <c r="M11" s="78" t="s">
        <v>45</v>
      </c>
      <c r="N11" s="83">
        <v>40000.0</v>
      </c>
      <c r="O11" s="83">
        <v>40000.0</v>
      </c>
      <c r="P11" s="77">
        <v>45660.0</v>
      </c>
      <c r="Q11" s="85"/>
      <c r="R11" s="83"/>
      <c r="S11" s="85"/>
      <c r="T11" s="83"/>
      <c r="U11" s="85"/>
      <c r="V11" s="85"/>
      <c r="W11" s="85"/>
      <c r="X11" s="85"/>
      <c r="Y11" s="86">
        <f t="shared" si="1"/>
        <v>0</v>
      </c>
      <c r="Z11" s="87"/>
      <c r="AA11" s="3"/>
      <c r="AB11" s="3" t="s">
        <v>46</v>
      </c>
      <c r="AC11" s="3"/>
    </row>
    <row r="12" outlineLevel="1">
      <c r="A12" s="75">
        <v>6.0</v>
      </c>
      <c r="B12" s="75">
        <v>6.0</v>
      </c>
      <c r="C12" s="76" t="s">
        <v>30</v>
      </c>
      <c r="D12" s="77">
        <v>45661.0</v>
      </c>
      <c r="E12" s="78" t="s">
        <v>57</v>
      </c>
      <c r="F12" s="94">
        <f>97430102561</f>
        <v>97430102561</v>
      </c>
      <c r="G12" s="62"/>
      <c r="H12" s="80"/>
      <c r="I12" s="81" t="s">
        <v>58</v>
      </c>
      <c r="J12" s="82" t="s">
        <v>36</v>
      </c>
      <c r="K12" s="81" t="s">
        <v>44</v>
      </c>
      <c r="L12" s="78"/>
      <c r="M12" s="78" t="s">
        <v>45</v>
      </c>
      <c r="N12" s="98">
        <v>30000.0</v>
      </c>
      <c r="O12" s="83">
        <v>10000.0</v>
      </c>
      <c r="P12" s="77">
        <v>45661.0</v>
      </c>
      <c r="Q12" s="99">
        <v>10000.0</v>
      </c>
      <c r="R12" s="98" t="s">
        <v>59</v>
      </c>
      <c r="S12" s="99">
        <v>10000.0</v>
      </c>
      <c r="T12" s="98" t="s">
        <v>60</v>
      </c>
      <c r="U12" s="85"/>
      <c r="V12" s="85"/>
      <c r="W12" s="85"/>
      <c r="X12" s="85"/>
      <c r="Y12" s="86">
        <f t="shared" si="1"/>
        <v>0</v>
      </c>
      <c r="Z12" s="100"/>
      <c r="AA12" s="101"/>
      <c r="AB12" s="101" t="s">
        <v>61</v>
      </c>
      <c r="AC12" s="96" t="s">
        <v>62</v>
      </c>
      <c r="AD12" s="102"/>
      <c r="AE12" s="102"/>
      <c r="AF12" s="102"/>
      <c r="AG12" s="102"/>
      <c r="AH12" s="102"/>
      <c r="AI12" s="102"/>
      <c r="AJ12" s="102"/>
    </row>
    <row r="13" outlineLevel="1">
      <c r="A13" s="57">
        <v>7.0</v>
      </c>
      <c r="B13" s="57">
        <v>7.0</v>
      </c>
      <c r="C13" s="58" t="s">
        <v>30</v>
      </c>
      <c r="D13" s="59">
        <v>45661.0</v>
      </c>
      <c r="E13" s="60" t="s">
        <v>63</v>
      </c>
      <c r="F13" s="61">
        <v>9.66506366856E11</v>
      </c>
      <c r="G13" s="62"/>
      <c r="H13" s="63"/>
      <c r="I13" s="64" t="s">
        <v>64</v>
      </c>
      <c r="J13" s="65" t="s">
        <v>36</v>
      </c>
      <c r="K13" s="64" t="s">
        <v>65</v>
      </c>
      <c r="L13" s="60"/>
      <c r="M13" s="103" t="s">
        <v>6</v>
      </c>
      <c r="N13" s="69">
        <v>25000.0</v>
      </c>
      <c r="O13" s="69">
        <v>1000.0</v>
      </c>
      <c r="P13" s="59">
        <v>45661.0</v>
      </c>
      <c r="Q13" s="71"/>
      <c r="R13" s="69"/>
      <c r="S13" s="71"/>
      <c r="T13" s="69"/>
      <c r="U13" s="71"/>
      <c r="V13" s="71"/>
      <c r="W13" s="71"/>
      <c r="X13" s="71"/>
      <c r="Y13" s="72">
        <f t="shared" si="1"/>
        <v>24000</v>
      </c>
      <c r="Z13" s="104" t="s">
        <v>66</v>
      </c>
      <c r="AA13" s="74" t="s">
        <v>67</v>
      </c>
      <c r="AB13" s="3" t="s">
        <v>61</v>
      </c>
      <c r="AC13" s="105" t="s">
        <v>68</v>
      </c>
      <c r="AE13" s="93" t="s">
        <v>69</v>
      </c>
    </row>
    <row r="14" outlineLevel="1">
      <c r="A14" s="75">
        <v>8.0</v>
      </c>
      <c r="B14" s="75">
        <v>8.0</v>
      </c>
      <c r="C14" s="76" t="s">
        <v>30</v>
      </c>
      <c r="D14" s="77">
        <v>45661.0</v>
      </c>
      <c r="E14" s="78" t="s">
        <v>70</v>
      </c>
      <c r="F14" s="94">
        <v>8.072128389E9</v>
      </c>
      <c r="G14" s="62"/>
      <c r="H14" s="80"/>
      <c r="I14" s="81" t="s">
        <v>71</v>
      </c>
      <c r="J14" s="82" t="s">
        <v>36</v>
      </c>
      <c r="K14" s="81" t="s">
        <v>44</v>
      </c>
      <c r="L14" s="81" t="s">
        <v>72</v>
      </c>
      <c r="M14" s="96" t="s">
        <v>6</v>
      </c>
      <c r="N14" s="83">
        <v>50000.0</v>
      </c>
      <c r="O14" s="83">
        <v>30000.0</v>
      </c>
      <c r="P14" s="77">
        <v>45661.0</v>
      </c>
      <c r="Q14" s="83">
        <v>20000.0</v>
      </c>
      <c r="R14" s="83" t="s">
        <v>73</v>
      </c>
      <c r="S14" s="85"/>
      <c r="T14" s="83"/>
      <c r="U14" s="85"/>
      <c r="V14" s="85"/>
      <c r="W14" s="85"/>
      <c r="X14" s="85"/>
      <c r="Y14" s="86">
        <f t="shared" si="1"/>
        <v>0</v>
      </c>
      <c r="Z14" s="87"/>
      <c r="AA14" s="3"/>
      <c r="AB14" s="3" t="s">
        <v>46</v>
      </c>
      <c r="AC14" s="3"/>
    </row>
    <row r="15" outlineLevel="1">
      <c r="A15" s="57">
        <v>9.0</v>
      </c>
      <c r="B15" s="57">
        <v>9.0</v>
      </c>
      <c r="C15" s="58" t="s">
        <v>30</v>
      </c>
      <c r="D15" s="59">
        <v>45663.0</v>
      </c>
      <c r="E15" s="60" t="s">
        <v>74</v>
      </c>
      <c r="F15" s="61">
        <v>9.952854181E9</v>
      </c>
      <c r="G15" s="62"/>
      <c r="H15" s="63"/>
      <c r="I15" s="64" t="s">
        <v>75</v>
      </c>
      <c r="J15" s="65" t="s">
        <v>36</v>
      </c>
      <c r="K15" s="64" t="s">
        <v>76</v>
      </c>
      <c r="L15" s="60"/>
      <c r="M15" s="67" t="s">
        <v>6</v>
      </c>
      <c r="N15" s="69">
        <v>70000.0</v>
      </c>
      <c r="O15" s="69">
        <v>2000.0</v>
      </c>
      <c r="P15" s="59">
        <v>45663.0</v>
      </c>
      <c r="Q15" s="71"/>
      <c r="R15" s="69"/>
      <c r="S15" s="71"/>
      <c r="T15" s="69"/>
      <c r="U15" s="71"/>
      <c r="V15" s="71"/>
      <c r="W15" s="71"/>
      <c r="X15" s="71"/>
      <c r="Y15" s="72">
        <f t="shared" si="1"/>
        <v>68000</v>
      </c>
      <c r="Z15" s="73">
        <v>45926.0</v>
      </c>
      <c r="AA15" s="74" t="s">
        <v>38</v>
      </c>
      <c r="AB15" s="74" t="s">
        <v>77</v>
      </c>
      <c r="AC15" s="74" t="s">
        <v>78</v>
      </c>
      <c r="AF15" s="93" t="s">
        <v>79</v>
      </c>
      <c r="AG15" s="93"/>
      <c r="AH15" s="93"/>
      <c r="AI15" s="93"/>
      <c r="AJ15" s="93"/>
    </row>
    <row r="16" outlineLevel="1">
      <c r="A16" s="75">
        <v>10.0</v>
      </c>
      <c r="B16" s="75">
        <v>10.0</v>
      </c>
      <c r="C16" s="76" t="s">
        <v>30</v>
      </c>
      <c r="D16" s="77">
        <v>45665.0</v>
      </c>
      <c r="E16" s="78" t="s">
        <v>80</v>
      </c>
      <c r="F16" s="94">
        <v>8.056177481E9</v>
      </c>
      <c r="G16" s="62"/>
      <c r="H16" s="80"/>
      <c r="I16" s="81" t="s">
        <v>81</v>
      </c>
      <c r="J16" s="82" t="s">
        <v>36</v>
      </c>
      <c r="K16" s="81" t="s">
        <v>37</v>
      </c>
      <c r="L16" s="106" t="s">
        <v>37</v>
      </c>
      <c r="M16" s="96" t="s">
        <v>6</v>
      </c>
      <c r="N16" s="83">
        <v>15000.0</v>
      </c>
      <c r="O16" s="83">
        <v>2000.0</v>
      </c>
      <c r="P16" s="77">
        <v>45665.0</v>
      </c>
      <c r="Q16" s="83">
        <v>13000.0</v>
      </c>
      <c r="R16" s="84">
        <v>45696.0</v>
      </c>
      <c r="S16" s="85"/>
      <c r="T16" s="83"/>
      <c r="U16" s="85"/>
      <c r="V16" s="85"/>
      <c r="W16" s="85"/>
      <c r="X16" s="85"/>
      <c r="Y16" s="86">
        <f t="shared" si="1"/>
        <v>0</v>
      </c>
      <c r="Z16" s="87"/>
      <c r="AA16" s="3"/>
      <c r="AB16" s="3" t="s">
        <v>46</v>
      </c>
      <c r="AC16" s="3"/>
    </row>
    <row r="17" outlineLevel="1">
      <c r="A17" s="75">
        <v>11.0</v>
      </c>
      <c r="B17" s="75">
        <v>11.0</v>
      </c>
      <c r="C17" s="76" t="s">
        <v>30</v>
      </c>
      <c r="D17" s="77">
        <v>45668.0</v>
      </c>
      <c r="E17" s="95" t="s">
        <v>82</v>
      </c>
      <c r="F17" s="94">
        <v>9.789124848E9</v>
      </c>
      <c r="G17" s="62"/>
      <c r="H17" s="80"/>
      <c r="I17" s="81" t="s">
        <v>83</v>
      </c>
      <c r="J17" s="82" t="s">
        <v>36</v>
      </c>
      <c r="K17" s="81" t="s">
        <v>44</v>
      </c>
      <c r="L17" s="95"/>
      <c r="M17" s="96" t="s">
        <v>6</v>
      </c>
      <c r="N17" s="83">
        <v>35000.0</v>
      </c>
      <c r="O17" s="83">
        <v>2000.0</v>
      </c>
      <c r="P17" s="77">
        <v>45668.0</v>
      </c>
      <c r="Q17" s="83">
        <v>7000.0</v>
      </c>
      <c r="R17" s="83" t="s">
        <v>84</v>
      </c>
      <c r="S17" s="83">
        <v>13000.0</v>
      </c>
      <c r="T17" s="83" t="s">
        <v>85</v>
      </c>
      <c r="U17" s="99">
        <v>8000.0</v>
      </c>
      <c r="V17" s="98" t="s">
        <v>86</v>
      </c>
      <c r="W17" s="99">
        <v>5000.0</v>
      </c>
      <c r="X17" s="98" t="s">
        <v>87</v>
      </c>
      <c r="Y17" s="86">
        <f t="shared" si="1"/>
        <v>8000</v>
      </c>
      <c r="Z17" s="107"/>
      <c r="AA17" s="3"/>
      <c r="AB17" s="101" t="s">
        <v>61</v>
      </c>
      <c r="AC17" s="98"/>
      <c r="AD17" s="98"/>
      <c r="AE17" s="101"/>
      <c r="AF17" s="101"/>
      <c r="AG17" s="101"/>
      <c r="AH17" s="101"/>
      <c r="AI17" s="101"/>
      <c r="AJ17" s="101"/>
    </row>
    <row r="18" outlineLevel="1">
      <c r="A18" s="57">
        <v>12.0</v>
      </c>
      <c r="B18" s="57">
        <v>12.0</v>
      </c>
      <c r="C18" s="58" t="s">
        <v>30</v>
      </c>
      <c r="D18" s="59">
        <v>45668.0</v>
      </c>
      <c r="E18" s="60" t="s">
        <v>88</v>
      </c>
      <c r="F18" s="108">
        <v>6.382169811E9</v>
      </c>
      <c r="G18" s="62"/>
      <c r="H18" s="63"/>
      <c r="I18" s="64" t="s">
        <v>89</v>
      </c>
      <c r="J18" s="65" t="s">
        <v>43</v>
      </c>
      <c r="K18" s="64" t="s">
        <v>72</v>
      </c>
      <c r="L18" s="103"/>
      <c r="M18" s="96" t="s">
        <v>6</v>
      </c>
      <c r="N18" s="69">
        <v>22500.0</v>
      </c>
      <c r="O18" s="69">
        <v>2000.0</v>
      </c>
      <c r="P18" s="59">
        <v>45668.0</v>
      </c>
      <c r="Q18" s="71"/>
      <c r="R18" s="69"/>
      <c r="S18" s="71"/>
      <c r="T18" s="69"/>
      <c r="U18" s="71"/>
      <c r="V18" s="71"/>
      <c r="W18" s="71"/>
      <c r="X18" s="71"/>
      <c r="Y18" s="109">
        <f t="shared" si="1"/>
        <v>20500</v>
      </c>
      <c r="Z18" s="110">
        <v>45903.0</v>
      </c>
      <c r="AA18" s="3"/>
      <c r="AB18" s="3" t="s">
        <v>61</v>
      </c>
      <c r="AC18" s="74"/>
    </row>
    <row r="19" outlineLevel="1">
      <c r="A19" s="111">
        <v>13.0</v>
      </c>
      <c r="B19" s="112">
        <v>13.0</v>
      </c>
      <c r="C19" s="113" t="s">
        <v>30</v>
      </c>
      <c r="D19" s="114">
        <v>45670.0</v>
      </c>
      <c r="E19" s="115" t="s">
        <v>90</v>
      </c>
      <c r="F19" s="116">
        <v>9.740630073E9</v>
      </c>
      <c r="G19" s="62"/>
      <c r="H19" s="117"/>
      <c r="I19" s="118" t="s">
        <v>91</v>
      </c>
      <c r="J19" s="119" t="s">
        <v>36</v>
      </c>
      <c r="K19" s="118" t="s">
        <v>37</v>
      </c>
      <c r="L19" s="115"/>
      <c r="M19" s="115" t="s">
        <v>6</v>
      </c>
      <c r="N19" s="120">
        <v>15000.0</v>
      </c>
      <c r="O19" s="120">
        <v>2000.0</v>
      </c>
      <c r="P19" s="114">
        <v>45670.0</v>
      </c>
      <c r="Q19" s="120">
        <v>7000.0</v>
      </c>
      <c r="R19" s="121">
        <v>45719.0</v>
      </c>
      <c r="S19" s="122"/>
      <c r="T19" s="123"/>
      <c r="U19" s="124"/>
      <c r="V19" s="124"/>
      <c r="W19" s="124"/>
      <c r="X19" s="124"/>
      <c r="Y19" s="125">
        <f t="shared" si="1"/>
        <v>6000</v>
      </c>
      <c r="Z19" s="126"/>
      <c r="AA19" s="74" t="s">
        <v>38</v>
      </c>
      <c r="AB19" s="127" t="s">
        <v>92</v>
      </c>
      <c r="AC19" s="127"/>
      <c r="AD19" s="128"/>
      <c r="AE19" s="128"/>
      <c r="AF19" s="128"/>
      <c r="AG19" s="128"/>
      <c r="AH19" s="128"/>
      <c r="AI19" s="128"/>
      <c r="AJ19" s="128"/>
    </row>
    <row r="20" outlineLevel="1">
      <c r="A20" s="129">
        <v>14.0</v>
      </c>
      <c r="B20" s="130">
        <v>14.0</v>
      </c>
      <c r="C20" s="76" t="s">
        <v>30</v>
      </c>
      <c r="D20" s="77">
        <v>45674.0</v>
      </c>
      <c r="E20" s="78" t="s">
        <v>93</v>
      </c>
      <c r="F20" s="94">
        <v>9.444258531E9</v>
      </c>
      <c r="G20" s="62"/>
      <c r="H20" s="80"/>
      <c r="I20" s="81" t="s">
        <v>94</v>
      </c>
      <c r="J20" s="82" t="s">
        <v>36</v>
      </c>
      <c r="K20" s="81" t="s">
        <v>65</v>
      </c>
      <c r="L20" s="95"/>
      <c r="M20" s="96" t="s">
        <v>6</v>
      </c>
      <c r="N20" s="83">
        <v>20000.0</v>
      </c>
      <c r="O20" s="83">
        <v>2000.0</v>
      </c>
      <c r="P20" s="77">
        <v>45674.0</v>
      </c>
      <c r="Q20" s="83">
        <v>8000.0</v>
      </c>
      <c r="R20" s="83" t="s">
        <v>95</v>
      </c>
      <c r="S20" s="83">
        <v>8000.0</v>
      </c>
      <c r="T20" s="83" t="s">
        <v>96</v>
      </c>
      <c r="U20" s="98"/>
      <c r="V20" s="98"/>
      <c r="W20" s="98">
        <v>2000.0</v>
      </c>
      <c r="X20" s="98" t="s">
        <v>97</v>
      </c>
      <c r="Y20" s="131">
        <f t="shared" si="1"/>
        <v>0</v>
      </c>
      <c r="Z20" s="132"/>
      <c r="AA20" s="3"/>
      <c r="AB20" s="101" t="s">
        <v>61</v>
      </c>
      <c r="AC20" s="133"/>
      <c r="AD20" s="102"/>
      <c r="AE20" s="102"/>
      <c r="AF20" s="102"/>
      <c r="AG20" s="102"/>
      <c r="AH20" s="102"/>
      <c r="AI20" s="102"/>
      <c r="AJ20" s="102"/>
    </row>
    <row r="21" outlineLevel="1">
      <c r="A21" s="75">
        <v>15.0</v>
      </c>
      <c r="B21" s="75">
        <v>15.0</v>
      </c>
      <c r="C21" s="76" t="s">
        <v>30</v>
      </c>
      <c r="D21" s="77">
        <v>45674.0</v>
      </c>
      <c r="E21" s="78" t="s">
        <v>98</v>
      </c>
      <c r="F21" s="94">
        <v>9.043280803E9</v>
      </c>
      <c r="G21" s="62"/>
      <c r="H21" s="80"/>
      <c r="I21" s="81" t="s">
        <v>99</v>
      </c>
      <c r="J21" s="82" t="s">
        <v>43</v>
      </c>
      <c r="K21" s="81" t="s">
        <v>65</v>
      </c>
      <c r="L21" s="95"/>
      <c r="M21" s="96" t="s">
        <v>6</v>
      </c>
      <c r="N21" s="83">
        <v>20000.0</v>
      </c>
      <c r="O21" s="83">
        <v>2000.0</v>
      </c>
      <c r="P21" s="77">
        <v>45674.0</v>
      </c>
      <c r="Q21" s="83">
        <v>8000.0</v>
      </c>
      <c r="R21" s="83" t="s">
        <v>100</v>
      </c>
      <c r="S21" s="83">
        <v>10000.0</v>
      </c>
      <c r="T21" s="83" t="s">
        <v>101</v>
      </c>
      <c r="U21" s="85"/>
      <c r="V21" s="85"/>
      <c r="W21" s="85"/>
      <c r="X21" s="85"/>
      <c r="Y21" s="131">
        <f t="shared" si="1"/>
        <v>0</v>
      </c>
      <c r="Z21" s="134"/>
      <c r="AA21" s="3"/>
      <c r="AB21" s="3" t="s">
        <v>46</v>
      </c>
      <c r="AC21" s="3"/>
    </row>
    <row r="22" outlineLevel="1">
      <c r="A22" s="75">
        <v>16.0</v>
      </c>
      <c r="B22" s="75">
        <v>16.0</v>
      </c>
      <c r="C22" s="76" t="s">
        <v>30</v>
      </c>
      <c r="D22" s="77">
        <v>45675.0</v>
      </c>
      <c r="E22" s="78" t="s">
        <v>102</v>
      </c>
      <c r="F22" s="94">
        <v>7.200637458E9</v>
      </c>
      <c r="G22" s="62"/>
      <c r="H22" s="80"/>
      <c r="I22" s="81" t="s">
        <v>103</v>
      </c>
      <c r="J22" s="82" t="s">
        <v>43</v>
      </c>
      <c r="K22" s="81" t="s">
        <v>44</v>
      </c>
      <c r="L22" s="95"/>
      <c r="M22" s="96" t="s">
        <v>6</v>
      </c>
      <c r="N22" s="83">
        <v>30000.0</v>
      </c>
      <c r="O22" s="83">
        <v>2000.0</v>
      </c>
      <c r="P22" s="77">
        <v>45675.0</v>
      </c>
      <c r="Q22" s="83">
        <v>15000.0</v>
      </c>
      <c r="R22" s="135">
        <v>45678.0</v>
      </c>
      <c r="S22" s="136">
        <v>13000.0</v>
      </c>
      <c r="T22" s="98" t="s">
        <v>104</v>
      </c>
      <c r="U22" s="85"/>
      <c r="V22" s="85"/>
      <c r="W22" s="85"/>
      <c r="X22" s="85"/>
      <c r="Y22" s="131">
        <f t="shared" si="1"/>
        <v>0</v>
      </c>
      <c r="Z22" s="132"/>
      <c r="AA22" s="3"/>
      <c r="AB22" s="101" t="s">
        <v>61</v>
      </c>
      <c r="AC22" s="101"/>
      <c r="AD22" s="102"/>
      <c r="AE22" s="102"/>
      <c r="AF22" s="102"/>
      <c r="AG22" s="102"/>
      <c r="AH22" s="102"/>
      <c r="AI22" s="102"/>
      <c r="AJ22" s="102"/>
    </row>
    <row r="23" outlineLevel="1">
      <c r="A23" s="75">
        <v>17.0</v>
      </c>
      <c r="B23" s="75">
        <v>17.0</v>
      </c>
      <c r="C23" s="76" t="s">
        <v>30</v>
      </c>
      <c r="D23" s="77">
        <v>45675.0</v>
      </c>
      <c r="E23" s="78" t="s">
        <v>105</v>
      </c>
      <c r="F23" s="94">
        <v>9.629010389E9</v>
      </c>
      <c r="G23" s="62"/>
      <c r="H23" s="80"/>
      <c r="I23" s="81" t="s">
        <v>106</v>
      </c>
      <c r="J23" s="82" t="s">
        <v>36</v>
      </c>
      <c r="K23" s="81" t="s">
        <v>37</v>
      </c>
      <c r="L23" s="95"/>
      <c r="M23" s="96" t="s">
        <v>6</v>
      </c>
      <c r="N23" s="83">
        <v>15000.0</v>
      </c>
      <c r="O23" s="83">
        <v>2000.0</v>
      </c>
      <c r="P23" s="77">
        <v>45675.0</v>
      </c>
      <c r="Q23" s="83">
        <v>13000.0</v>
      </c>
      <c r="R23" s="83" t="s">
        <v>107</v>
      </c>
      <c r="S23" s="85"/>
      <c r="T23" s="83"/>
      <c r="U23" s="85"/>
      <c r="V23" s="85"/>
      <c r="W23" s="85"/>
      <c r="X23" s="85"/>
      <c r="Y23" s="131">
        <f t="shared" si="1"/>
        <v>0</v>
      </c>
      <c r="Z23" s="134"/>
      <c r="AA23" s="3"/>
      <c r="AB23" s="3" t="s">
        <v>46</v>
      </c>
      <c r="AC23" s="3"/>
    </row>
    <row r="24" outlineLevel="1">
      <c r="A24" s="57">
        <v>18.0</v>
      </c>
      <c r="B24" s="57">
        <v>18.0</v>
      </c>
      <c r="C24" s="58" t="s">
        <v>30</v>
      </c>
      <c r="D24" s="59">
        <v>45675.0</v>
      </c>
      <c r="E24" s="60" t="s">
        <v>108</v>
      </c>
      <c r="F24" s="61">
        <v>7.358633869E9</v>
      </c>
      <c r="G24" s="62"/>
      <c r="H24" s="63"/>
      <c r="I24" s="64" t="s">
        <v>109</v>
      </c>
      <c r="J24" s="65" t="s">
        <v>43</v>
      </c>
      <c r="K24" s="64" t="s">
        <v>44</v>
      </c>
      <c r="L24" s="103"/>
      <c r="M24" s="67" t="s">
        <v>6</v>
      </c>
      <c r="N24" s="69">
        <v>30000.0</v>
      </c>
      <c r="O24" s="69">
        <v>2000.0</v>
      </c>
      <c r="P24" s="59">
        <v>45677.0</v>
      </c>
      <c r="Q24" s="71"/>
      <c r="R24" s="69"/>
      <c r="S24" s="71"/>
      <c r="T24" s="69"/>
      <c r="U24" s="71"/>
      <c r="V24" s="71"/>
      <c r="W24" s="71"/>
      <c r="X24" s="71"/>
      <c r="Y24" s="109">
        <f t="shared" si="1"/>
        <v>28000</v>
      </c>
      <c r="Z24" s="110"/>
      <c r="AA24" s="74" t="s">
        <v>67</v>
      </c>
      <c r="AB24" s="74" t="s">
        <v>110</v>
      </c>
      <c r="AC24" s="3"/>
    </row>
    <row r="25" outlineLevel="1">
      <c r="A25" s="75">
        <v>19.0</v>
      </c>
      <c r="B25" s="75">
        <v>19.0</v>
      </c>
      <c r="C25" s="76" t="s">
        <v>30</v>
      </c>
      <c r="D25" s="77">
        <v>45677.0</v>
      </c>
      <c r="E25" s="78" t="s">
        <v>111</v>
      </c>
      <c r="F25" s="94">
        <v>9.443392956E9</v>
      </c>
      <c r="G25" s="62"/>
      <c r="H25" s="80"/>
      <c r="I25" s="81" t="s">
        <v>112</v>
      </c>
      <c r="J25" s="82" t="s">
        <v>36</v>
      </c>
      <c r="K25" s="81" t="s">
        <v>37</v>
      </c>
      <c r="L25" s="95"/>
      <c r="M25" s="96" t="s">
        <v>6</v>
      </c>
      <c r="N25" s="83">
        <v>15000.0</v>
      </c>
      <c r="O25" s="83">
        <v>7000.0</v>
      </c>
      <c r="P25" s="77">
        <v>45677.0</v>
      </c>
      <c r="Q25" s="83">
        <v>8000.0</v>
      </c>
      <c r="R25" s="83" t="s">
        <v>113</v>
      </c>
      <c r="S25" s="85"/>
      <c r="T25" s="83"/>
      <c r="U25" s="85"/>
      <c r="V25" s="85"/>
      <c r="W25" s="85"/>
      <c r="X25" s="85"/>
      <c r="Y25" s="131">
        <f t="shared" si="1"/>
        <v>0</v>
      </c>
      <c r="Z25" s="137"/>
      <c r="AA25" s="3"/>
      <c r="AB25" s="3" t="s">
        <v>46</v>
      </c>
      <c r="AC25" s="3"/>
    </row>
    <row r="26" outlineLevel="1">
      <c r="A26" s="75">
        <v>20.0</v>
      </c>
      <c r="B26" s="75">
        <v>20.0</v>
      </c>
      <c r="C26" s="76" t="s">
        <v>30</v>
      </c>
      <c r="D26" s="77">
        <v>45681.0</v>
      </c>
      <c r="E26" s="78" t="s">
        <v>114</v>
      </c>
      <c r="F26" s="94">
        <v>9.48878551E9</v>
      </c>
      <c r="G26" s="62"/>
      <c r="H26" s="80"/>
      <c r="I26" s="81" t="s">
        <v>115</v>
      </c>
      <c r="J26" s="82" t="s">
        <v>36</v>
      </c>
      <c r="K26" s="81" t="s">
        <v>72</v>
      </c>
      <c r="L26" s="95"/>
      <c r="M26" s="96" t="s">
        <v>6</v>
      </c>
      <c r="N26" s="83">
        <v>25000.0</v>
      </c>
      <c r="O26" s="83">
        <v>2000.0</v>
      </c>
      <c r="P26" s="77">
        <v>45681.0</v>
      </c>
      <c r="Q26" s="83">
        <v>23000.0</v>
      </c>
      <c r="R26" s="84">
        <v>45695.0</v>
      </c>
      <c r="S26" s="85"/>
      <c r="T26" s="83"/>
      <c r="U26" s="85"/>
      <c r="V26" s="85"/>
      <c r="W26" s="85"/>
      <c r="X26" s="85"/>
      <c r="Y26" s="131">
        <f t="shared" si="1"/>
        <v>0</v>
      </c>
      <c r="Z26" s="137"/>
      <c r="AA26" s="3"/>
      <c r="AB26" s="3" t="s">
        <v>46</v>
      </c>
      <c r="AC26" s="3"/>
    </row>
    <row r="27" outlineLevel="1">
      <c r="A27" s="75">
        <v>21.0</v>
      </c>
      <c r="B27" s="75">
        <v>21.0</v>
      </c>
      <c r="C27" s="76" t="s">
        <v>30</v>
      </c>
      <c r="D27" s="77">
        <v>45682.0</v>
      </c>
      <c r="E27" s="78" t="s">
        <v>116</v>
      </c>
      <c r="F27" s="94">
        <v>9.384659807E9</v>
      </c>
      <c r="G27" s="62"/>
      <c r="H27" s="80"/>
      <c r="I27" s="81" t="s">
        <v>117</v>
      </c>
      <c r="J27" s="82" t="s">
        <v>36</v>
      </c>
      <c r="K27" s="81" t="s">
        <v>44</v>
      </c>
      <c r="L27" s="81" t="s">
        <v>118</v>
      </c>
      <c r="M27" s="96" t="s">
        <v>6</v>
      </c>
      <c r="N27" s="83">
        <v>65000.0</v>
      </c>
      <c r="O27" s="83">
        <v>30000.0</v>
      </c>
      <c r="P27" s="77">
        <v>45682.0</v>
      </c>
      <c r="Q27" s="98">
        <v>35000.0</v>
      </c>
      <c r="R27" s="135">
        <v>45763.0</v>
      </c>
      <c r="S27" s="85"/>
      <c r="T27" s="83"/>
      <c r="U27" s="85"/>
      <c r="V27" s="85"/>
      <c r="W27" s="85"/>
      <c r="X27" s="85"/>
      <c r="Y27" s="131">
        <f t="shared" si="1"/>
        <v>0</v>
      </c>
      <c r="Z27" s="138"/>
      <c r="AA27" s="3"/>
      <c r="AB27" s="101" t="s">
        <v>61</v>
      </c>
      <c r="AC27" s="101"/>
      <c r="AD27" s="102"/>
      <c r="AE27" s="102"/>
      <c r="AF27" s="102"/>
      <c r="AG27" s="102"/>
      <c r="AH27" s="102"/>
      <c r="AI27" s="102"/>
      <c r="AJ27" s="102"/>
    </row>
    <row r="28" outlineLevel="1">
      <c r="A28" s="57">
        <v>22.0</v>
      </c>
      <c r="B28" s="57">
        <v>22.0</v>
      </c>
      <c r="C28" s="58" t="s">
        <v>30</v>
      </c>
      <c r="D28" s="139">
        <v>45683.0</v>
      </c>
      <c r="E28" s="140" t="s">
        <v>119</v>
      </c>
      <c r="F28" s="141">
        <v>9.500589211E9</v>
      </c>
      <c r="G28" s="62"/>
      <c r="H28" s="142"/>
      <c r="I28" s="143" t="s">
        <v>120</v>
      </c>
      <c r="J28" s="144" t="s">
        <v>36</v>
      </c>
      <c r="K28" s="143" t="s">
        <v>44</v>
      </c>
      <c r="L28" s="145"/>
      <c r="M28" s="96" t="s">
        <v>6</v>
      </c>
      <c r="N28" s="83">
        <v>30000.0</v>
      </c>
      <c r="O28" s="146">
        <v>2000.0</v>
      </c>
      <c r="P28" s="139">
        <v>45683.0</v>
      </c>
      <c r="Q28" s="146">
        <v>13000.0</v>
      </c>
      <c r="R28" s="147">
        <v>45689.0</v>
      </c>
      <c r="S28" s="148">
        <v>15000.0</v>
      </c>
      <c r="T28" s="147">
        <v>45722.0</v>
      </c>
      <c r="U28" s="149"/>
      <c r="V28" s="149"/>
      <c r="W28" s="150"/>
      <c r="X28" s="150"/>
      <c r="Y28" s="151">
        <f t="shared" si="1"/>
        <v>0</v>
      </c>
      <c r="Z28" s="152"/>
      <c r="AA28" s="3"/>
      <c r="AB28" s="3" t="s">
        <v>61</v>
      </c>
      <c r="AC28" s="3"/>
    </row>
    <row r="29" outlineLevel="1">
      <c r="A29" s="57">
        <v>23.0</v>
      </c>
      <c r="B29" s="57">
        <v>23.0</v>
      </c>
      <c r="C29" s="58" t="s">
        <v>30</v>
      </c>
      <c r="D29" s="59">
        <v>45684.0</v>
      </c>
      <c r="E29" s="60" t="s">
        <v>121</v>
      </c>
      <c r="F29" s="61">
        <v>9.17894991271E11</v>
      </c>
      <c r="G29" s="62"/>
      <c r="H29" s="63"/>
      <c r="I29" s="64" t="s">
        <v>122</v>
      </c>
      <c r="J29" s="65" t="s">
        <v>36</v>
      </c>
      <c r="K29" s="64" t="s">
        <v>123</v>
      </c>
      <c r="L29" s="60"/>
      <c r="M29" s="60" t="s">
        <v>45</v>
      </c>
      <c r="N29" s="69">
        <v>25000.0</v>
      </c>
      <c r="O29" s="69">
        <v>8000.0</v>
      </c>
      <c r="P29" s="59">
        <v>45684.0</v>
      </c>
      <c r="Q29" s="71"/>
      <c r="R29" s="69"/>
      <c r="S29" s="71"/>
      <c r="T29" s="69"/>
      <c r="U29" s="71"/>
      <c r="V29" s="71"/>
      <c r="W29" s="71"/>
      <c r="X29" s="71"/>
      <c r="Y29" s="109">
        <f t="shared" si="1"/>
        <v>17000</v>
      </c>
      <c r="Z29" s="110"/>
      <c r="AA29" s="74" t="s">
        <v>67</v>
      </c>
      <c r="AB29" s="74" t="s">
        <v>124</v>
      </c>
      <c r="AC29" s="74" t="s">
        <v>125</v>
      </c>
      <c r="AD29" s="153" t="s">
        <v>126</v>
      </c>
    </row>
    <row r="30" outlineLevel="1">
      <c r="A30" s="154">
        <v>24.0</v>
      </c>
      <c r="B30" s="154">
        <v>24.0</v>
      </c>
      <c r="C30" s="155" t="s">
        <v>30</v>
      </c>
      <c r="D30" s="139">
        <v>45685.0</v>
      </c>
      <c r="E30" s="140" t="s">
        <v>127</v>
      </c>
      <c r="F30" s="141">
        <f>971528926462</f>
        <v>971528926462</v>
      </c>
      <c r="G30" s="62"/>
      <c r="H30" s="142"/>
      <c r="I30" s="143" t="s">
        <v>128</v>
      </c>
      <c r="J30" s="144" t="s">
        <v>36</v>
      </c>
      <c r="K30" s="143" t="s">
        <v>37</v>
      </c>
      <c r="L30" s="143" t="s">
        <v>123</v>
      </c>
      <c r="M30" s="156" t="s">
        <v>6</v>
      </c>
      <c r="N30" s="146">
        <v>35000.0</v>
      </c>
      <c r="O30" s="146">
        <v>15000.0</v>
      </c>
      <c r="P30" s="139">
        <v>45685.0</v>
      </c>
      <c r="Q30" s="146">
        <v>15000.0</v>
      </c>
      <c r="R30" s="147">
        <v>45686.0</v>
      </c>
      <c r="S30" s="157">
        <v>5000.0</v>
      </c>
      <c r="T30" s="158">
        <v>45896.0</v>
      </c>
      <c r="U30" s="150"/>
      <c r="V30" s="150"/>
      <c r="W30" s="150"/>
      <c r="X30" s="150"/>
      <c r="Y30" s="151">
        <f t="shared" si="1"/>
        <v>0</v>
      </c>
      <c r="Z30" s="159"/>
      <c r="AA30" s="62"/>
      <c r="AB30" s="156" t="s">
        <v>129</v>
      </c>
      <c r="AC30" s="62" t="s">
        <v>130</v>
      </c>
      <c r="AD30" s="160"/>
      <c r="AE30" s="160"/>
      <c r="AF30" s="160"/>
      <c r="AG30" s="160"/>
      <c r="AH30" s="160"/>
      <c r="AI30" s="160"/>
      <c r="AJ30" s="160"/>
    </row>
    <row r="31" outlineLevel="1">
      <c r="A31" s="154">
        <v>25.0</v>
      </c>
      <c r="B31" s="154">
        <v>25.0</v>
      </c>
      <c r="C31" s="155" t="s">
        <v>30</v>
      </c>
      <c r="D31" s="139">
        <v>45687.0</v>
      </c>
      <c r="E31" s="140" t="s">
        <v>131</v>
      </c>
      <c r="F31" s="141">
        <f>97450557539</f>
        <v>97450557539</v>
      </c>
      <c r="G31" s="62"/>
      <c r="H31" s="142"/>
      <c r="I31" s="143" t="s">
        <v>132</v>
      </c>
      <c r="J31" s="144" t="s">
        <v>43</v>
      </c>
      <c r="K31" s="143" t="s">
        <v>37</v>
      </c>
      <c r="L31" s="145"/>
      <c r="M31" s="96" t="s">
        <v>6</v>
      </c>
      <c r="N31" s="146">
        <v>15000.0</v>
      </c>
      <c r="O31" s="146">
        <v>2000.0</v>
      </c>
      <c r="P31" s="139">
        <v>45687.0</v>
      </c>
      <c r="Q31" s="157">
        <v>13000.0</v>
      </c>
      <c r="R31" s="161">
        <v>45789.0</v>
      </c>
      <c r="S31" s="150"/>
      <c r="T31" s="146"/>
      <c r="U31" s="150"/>
      <c r="V31" s="150"/>
      <c r="W31" s="150"/>
      <c r="X31" s="150"/>
      <c r="Y31" s="162">
        <v>0.0</v>
      </c>
      <c r="Z31" s="163"/>
      <c r="AA31" s="74" t="s">
        <v>133</v>
      </c>
      <c r="AB31" s="74" t="s">
        <v>134</v>
      </c>
      <c r="AC31" s="74" t="s">
        <v>135</v>
      </c>
    </row>
    <row r="32" outlineLevel="1">
      <c r="A32" s="154">
        <v>26.0</v>
      </c>
      <c r="B32" s="154">
        <v>26.0</v>
      </c>
      <c r="C32" s="155" t="s">
        <v>30</v>
      </c>
      <c r="D32" s="139">
        <v>45687.0</v>
      </c>
      <c r="E32" s="140" t="s">
        <v>136</v>
      </c>
      <c r="F32" s="141">
        <f>97477761292</f>
        <v>97477761292</v>
      </c>
      <c r="G32" s="62"/>
      <c r="H32" s="142"/>
      <c r="I32" s="143" t="s">
        <v>137</v>
      </c>
      <c r="J32" s="144" t="s">
        <v>43</v>
      </c>
      <c r="K32" s="143" t="s">
        <v>37</v>
      </c>
      <c r="L32" s="145"/>
      <c r="M32" s="96" t="s">
        <v>6</v>
      </c>
      <c r="N32" s="146">
        <v>15000.0</v>
      </c>
      <c r="O32" s="146">
        <v>2000.0</v>
      </c>
      <c r="P32" s="139">
        <v>45687.0</v>
      </c>
      <c r="Q32" s="157">
        <v>13000.0</v>
      </c>
      <c r="R32" s="161">
        <v>45789.0</v>
      </c>
      <c r="S32" s="150"/>
      <c r="T32" s="146"/>
      <c r="U32" s="150"/>
      <c r="V32" s="150"/>
      <c r="W32" s="150"/>
      <c r="X32" s="150"/>
      <c r="Y32" s="162">
        <v>0.0</v>
      </c>
      <c r="Z32" s="163"/>
      <c r="AA32" s="74" t="s">
        <v>133</v>
      </c>
      <c r="AB32" s="74" t="s">
        <v>138</v>
      </c>
      <c r="AC32" s="74" t="s">
        <v>139</v>
      </c>
      <c r="AE32" s="164"/>
    </row>
    <row r="33" outlineLevel="1">
      <c r="A33" s="75">
        <v>27.0</v>
      </c>
      <c r="B33" s="75">
        <v>27.0</v>
      </c>
      <c r="C33" s="76" t="s">
        <v>30</v>
      </c>
      <c r="D33" s="77">
        <v>45688.0</v>
      </c>
      <c r="E33" s="78" t="s">
        <v>140</v>
      </c>
      <c r="F33" s="94">
        <v>8.714889721E9</v>
      </c>
      <c r="G33" s="62"/>
      <c r="H33" s="80"/>
      <c r="I33" s="81" t="s">
        <v>141</v>
      </c>
      <c r="J33" s="82" t="s">
        <v>36</v>
      </c>
      <c r="K33" s="81" t="s">
        <v>44</v>
      </c>
      <c r="L33" s="78"/>
      <c r="M33" s="78" t="s">
        <v>45</v>
      </c>
      <c r="N33" s="83">
        <v>30000.0</v>
      </c>
      <c r="O33" s="83">
        <v>1000.0</v>
      </c>
      <c r="P33" s="77">
        <v>45688.0</v>
      </c>
      <c r="Q33" s="83">
        <v>14000.0</v>
      </c>
      <c r="R33" s="84">
        <v>45693.0</v>
      </c>
      <c r="S33" s="99">
        <v>5000.0</v>
      </c>
      <c r="T33" s="135">
        <v>45733.0</v>
      </c>
      <c r="U33" s="99">
        <v>10000.0</v>
      </c>
      <c r="V33" s="135">
        <v>45799.0</v>
      </c>
      <c r="W33" s="85"/>
      <c r="X33" s="85"/>
      <c r="Y33" s="131"/>
      <c r="Z33" s="100"/>
      <c r="AA33" s="96"/>
      <c r="AB33" s="101" t="s">
        <v>61</v>
      </c>
      <c r="AC33" s="165"/>
      <c r="AD33" s="102"/>
      <c r="AE33" s="102"/>
      <c r="AF33" s="102"/>
      <c r="AG33" s="102"/>
      <c r="AH33" s="102"/>
      <c r="AI33" s="102"/>
      <c r="AJ33" s="102"/>
    </row>
    <row r="34" outlineLevel="1">
      <c r="A34" s="57">
        <v>28.0</v>
      </c>
      <c r="B34" s="57">
        <v>28.0</v>
      </c>
      <c r="C34" s="58" t="s">
        <v>30</v>
      </c>
      <c r="D34" s="59">
        <v>45688.0</v>
      </c>
      <c r="E34" s="60" t="s">
        <v>142</v>
      </c>
      <c r="F34" s="61">
        <v>9.500126875E9</v>
      </c>
      <c r="G34" s="62"/>
      <c r="H34" s="63"/>
      <c r="I34" s="64" t="s">
        <v>143</v>
      </c>
      <c r="J34" s="65" t="s">
        <v>36</v>
      </c>
      <c r="K34" s="64" t="s">
        <v>37</v>
      </c>
      <c r="L34" s="60"/>
      <c r="M34" s="60" t="s">
        <v>45</v>
      </c>
      <c r="N34" s="69">
        <v>15000.0</v>
      </c>
      <c r="O34" s="69">
        <v>7000.0</v>
      </c>
      <c r="P34" s="59">
        <v>45688.0</v>
      </c>
      <c r="Q34" s="71"/>
      <c r="R34" s="166"/>
      <c r="S34" s="71"/>
      <c r="T34" s="69"/>
      <c r="U34" s="71"/>
      <c r="V34" s="71"/>
      <c r="W34" s="71"/>
      <c r="X34" s="71"/>
      <c r="Y34" s="109">
        <f>(N34-O34-Q34-S34-W34)</f>
        <v>8000</v>
      </c>
      <c r="Z34" s="110"/>
      <c r="AA34" s="74" t="s">
        <v>67</v>
      </c>
      <c r="AB34" s="74" t="s">
        <v>144</v>
      </c>
      <c r="AC34" s="74"/>
    </row>
    <row r="35" outlineLevel="1">
      <c r="A35" s="75">
        <v>29.0</v>
      </c>
      <c r="B35" s="167">
        <v>29.0</v>
      </c>
      <c r="C35" s="76" t="s">
        <v>30</v>
      </c>
      <c r="D35" s="77">
        <v>45688.0</v>
      </c>
      <c r="E35" s="78" t="s">
        <v>145</v>
      </c>
      <c r="F35" s="94">
        <v>7.358808319E9</v>
      </c>
      <c r="G35" s="62"/>
      <c r="H35" s="80"/>
      <c r="I35" s="81" t="s">
        <v>146</v>
      </c>
      <c r="J35" s="82" t="s">
        <v>36</v>
      </c>
      <c r="K35" s="81" t="s">
        <v>44</v>
      </c>
      <c r="L35" s="78"/>
      <c r="M35" s="78" t="s">
        <v>45</v>
      </c>
      <c r="N35" s="83">
        <v>30000.0</v>
      </c>
      <c r="O35" s="83">
        <v>15000.0</v>
      </c>
      <c r="P35" s="77">
        <v>45688.0</v>
      </c>
      <c r="Q35" s="99">
        <v>10000.0</v>
      </c>
      <c r="R35" s="135">
        <v>45752.0</v>
      </c>
      <c r="S35" s="135">
        <v>45847.0</v>
      </c>
      <c r="T35" s="99">
        <v>5000.0</v>
      </c>
      <c r="U35" s="85"/>
      <c r="V35" s="85"/>
      <c r="W35" s="85"/>
      <c r="X35" s="85"/>
      <c r="Y35" s="136">
        <v>0.0</v>
      </c>
      <c r="Z35" s="100"/>
      <c r="AA35" s="101"/>
      <c r="AB35" s="96" t="s">
        <v>147</v>
      </c>
      <c r="AC35" s="96" t="s">
        <v>148</v>
      </c>
      <c r="AD35" s="168" t="s">
        <v>149</v>
      </c>
      <c r="AE35" s="102"/>
      <c r="AF35" s="168" t="s">
        <v>150</v>
      </c>
      <c r="AG35" s="102"/>
      <c r="AH35" s="102"/>
      <c r="AI35" s="102"/>
      <c r="AJ35" s="102"/>
    </row>
    <row r="36">
      <c r="A36" s="49"/>
      <c r="B36" s="49"/>
      <c r="C36" s="50" t="s">
        <v>151</v>
      </c>
      <c r="D36" s="49"/>
      <c r="E36" s="49"/>
      <c r="F36" s="49"/>
      <c r="G36" s="49"/>
      <c r="H36" s="49"/>
      <c r="I36" s="49"/>
      <c r="J36" s="49"/>
      <c r="K36" s="49"/>
      <c r="L36" s="49"/>
      <c r="M36" s="50"/>
      <c r="N36" s="51">
        <f>SUM(N37+N38+N39+N40+N41+N42+N43+N44+N45+N46+N47+N48+N49+N50+N51+N52+N53+N54+N55)</f>
        <v>737500</v>
      </c>
      <c r="O36" s="51">
        <f>sum(Q36+S36)</f>
        <v>711200</v>
      </c>
      <c r="P36" s="53" t="s">
        <v>31</v>
      </c>
      <c r="Q36" s="52">
        <v>515000.0</v>
      </c>
      <c r="R36" s="53" t="s">
        <v>32</v>
      </c>
      <c r="S36" s="52">
        <v>196200.0</v>
      </c>
      <c r="T36" s="54"/>
      <c r="U36" s="51"/>
      <c r="V36" s="51"/>
      <c r="W36" s="51"/>
      <c r="X36" s="51"/>
      <c r="Y36" s="51"/>
      <c r="Z36" s="55"/>
      <c r="AA36" s="3"/>
      <c r="AB36" s="3"/>
      <c r="AC36" s="56" t="s">
        <v>33</v>
      </c>
      <c r="AD36" s="12">
        <v>45839.0</v>
      </c>
      <c r="AE36" s="12">
        <v>45869.0</v>
      </c>
      <c r="AF36" s="13">
        <f>SUMIFS(Y37:Y106,Z37:Z106,"&gt;="&amp;AD36,Z37:Z106,"&lt;="&amp;AE36)</f>
        <v>0</v>
      </c>
      <c r="AG36" s="14"/>
      <c r="AH36" s="14"/>
      <c r="AI36" s="14"/>
      <c r="AJ36" s="14"/>
    </row>
    <row r="37" outlineLevel="1">
      <c r="A37" s="75">
        <v>30.0</v>
      </c>
      <c r="B37" s="75">
        <v>1.0</v>
      </c>
      <c r="C37" s="76" t="s">
        <v>151</v>
      </c>
      <c r="D37" s="77">
        <v>45691.0</v>
      </c>
      <c r="E37" s="78" t="s">
        <v>152</v>
      </c>
      <c r="F37" s="94">
        <v>8.220317417E9</v>
      </c>
      <c r="G37" s="62"/>
      <c r="H37" s="80"/>
      <c r="I37" s="81" t="s">
        <v>153</v>
      </c>
      <c r="J37" s="99" t="s">
        <v>43</v>
      </c>
      <c r="K37" s="81" t="s">
        <v>44</v>
      </c>
      <c r="L37" s="78"/>
      <c r="M37" s="96" t="s">
        <v>6</v>
      </c>
      <c r="N37" s="83">
        <v>25000.0</v>
      </c>
      <c r="O37" s="83">
        <v>2000.0</v>
      </c>
      <c r="P37" s="77">
        <v>45691.0</v>
      </c>
      <c r="Q37" s="83">
        <v>23000.0</v>
      </c>
      <c r="R37" s="84">
        <v>45696.0</v>
      </c>
      <c r="S37" s="85"/>
      <c r="T37" s="84"/>
      <c r="U37" s="169"/>
      <c r="V37" s="169"/>
      <c r="W37" s="85"/>
      <c r="X37" s="85"/>
      <c r="Y37" s="131">
        <f t="shared" ref="Y37:Y54" si="2">(N37-O37-Q37-S37-W37)</f>
        <v>0</v>
      </c>
      <c r="Z37" s="137"/>
      <c r="AA37" s="3"/>
      <c r="AB37" s="3" t="s">
        <v>46</v>
      </c>
      <c r="AC37" s="3"/>
    </row>
    <row r="38" outlineLevel="1">
      <c r="A38" s="75">
        <v>31.0</v>
      </c>
      <c r="B38" s="75">
        <v>2.0</v>
      </c>
      <c r="C38" s="76" t="s">
        <v>151</v>
      </c>
      <c r="D38" s="77">
        <v>45691.0</v>
      </c>
      <c r="E38" s="78" t="s">
        <v>154</v>
      </c>
      <c r="F38" s="94">
        <v>9.524305233E9</v>
      </c>
      <c r="G38" s="62"/>
      <c r="H38" s="80"/>
      <c r="I38" s="81" t="s">
        <v>155</v>
      </c>
      <c r="J38" s="99" t="s">
        <v>36</v>
      </c>
      <c r="K38" s="81" t="s">
        <v>44</v>
      </c>
      <c r="L38" s="78"/>
      <c r="M38" s="96" t="s">
        <v>6</v>
      </c>
      <c r="N38" s="83">
        <v>25000.0</v>
      </c>
      <c r="O38" s="83">
        <v>2000.0</v>
      </c>
      <c r="P38" s="77">
        <v>45691.0</v>
      </c>
      <c r="Q38" s="83">
        <v>23000.0</v>
      </c>
      <c r="R38" s="84">
        <v>45695.0</v>
      </c>
      <c r="S38" s="85"/>
      <c r="T38" s="84"/>
      <c r="U38" s="169"/>
      <c r="V38" s="169"/>
      <c r="W38" s="85"/>
      <c r="X38" s="85"/>
      <c r="Y38" s="131">
        <f t="shared" si="2"/>
        <v>0</v>
      </c>
      <c r="Z38" s="137"/>
      <c r="AA38" s="3"/>
      <c r="AB38" s="3" t="s">
        <v>46</v>
      </c>
      <c r="AC38" s="3"/>
    </row>
    <row r="39" outlineLevel="1">
      <c r="A39" s="57">
        <v>32.0</v>
      </c>
      <c r="B39" s="57">
        <v>3.0</v>
      </c>
      <c r="C39" s="58" t="s">
        <v>151</v>
      </c>
      <c r="D39" s="59">
        <v>45692.0</v>
      </c>
      <c r="E39" s="60" t="s">
        <v>156</v>
      </c>
      <c r="F39" s="61">
        <v>8.098293963E9</v>
      </c>
      <c r="G39" s="62"/>
      <c r="H39" s="63"/>
      <c r="I39" s="64" t="s">
        <v>157</v>
      </c>
      <c r="J39" s="65" t="s">
        <v>36</v>
      </c>
      <c r="K39" s="64" t="s">
        <v>44</v>
      </c>
      <c r="L39" s="60"/>
      <c r="M39" s="60" t="s">
        <v>45</v>
      </c>
      <c r="N39" s="69">
        <v>30000.0</v>
      </c>
      <c r="O39" s="69">
        <v>2000.0</v>
      </c>
      <c r="P39" s="59">
        <v>45716.0</v>
      </c>
      <c r="Q39" s="69">
        <v>8000.0</v>
      </c>
      <c r="R39" s="166">
        <v>45722.0</v>
      </c>
      <c r="S39" s="71"/>
      <c r="T39" s="69"/>
      <c r="U39" s="71"/>
      <c r="V39" s="71"/>
      <c r="W39" s="71"/>
      <c r="X39" s="71"/>
      <c r="Y39" s="109">
        <f t="shared" si="2"/>
        <v>20000</v>
      </c>
      <c r="Z39" s="110">
        <v>45906.0</v>
      </c>
      <c r="AA39" s="3"/>
      <c r="AB39" s="74" t="s">
        <v>49</v>
      </c>
      <c r="AC39" s="74" t="s">
        <v>158</v>
      </c>
      <c r="AD39" s="74"/>
    </row>
    <row r="40" outlineLevel="1">
      <c r="A40" s="75">
        <v>33.0</v>
      </c>
      <c r="B40" s="75">
        <v>4.0</v>
      </c>
      <c r="C40" s="76" t="s">
        <v>151</v>
      </c>
      <c r="D40" s="77">
        <v>45698.0</v>
      </c>
      <c r="E40" s="78" t="s">
        <v>159</v>
      </c>
      <c r="F40" s="170">
        <v>9.940685877E9</v>
      </c>
      <c r="G40" s="62"/>
      <c r="H40" s="80"/>
      <c r="I40" s="81" t="s">
        <v>160</v>
      </c>
      <c r="J40" s="82" t="s">
        <v>43</v>
      </c>
      <c r="K40" s="81" t="s">
        <v>44</v>
      </c>
      <c r="L40" s="95"/>
      <c r="M40" s="96" t="s">
        <v>6</v>
      </c>
      <c r="N40" s="83">
        <v>30000.0</v>
      </c>
      <c r="O40" s="83">
        <v>2000.0</v>
      </c>
      <c r="P40" s="77">
        <v>45698.0</v>
      </c>
      <c r="Q40" s="83">
        <v>14000.0</v>
      </c>
      <c r="R40" s="84">
        <v>45712.0</v>
      </c>
      <c r="S40" s="83">
        <v>14000.0</v>
      </c>
      <c r="T40" s="135">
        <v>45749.0</v>
      </c>
      <c r="U40" s="169"/>
      <c r="V40" s="169"/>
      <c r="W40" s="85"/>
      <c r="X40" s="85"/>
      <c r="Y40" s="131">
        <f t="shared" si="2"/>
        <v>0</v>
      </c>
      <c r="Z40" s="138"/>
      <c r="AA40" s="3"/>
      <c r="AB40" s="101"/>
      <c r="AC40" s="96"/>
      <c r="AD40" s="102"/>
      <c r="AE40" s="102"/>
      <c r="AF40" s="102"/>
      <c r="AG40" s="102"/>
      <c r="AH40" s="102"/>
      <c r="AI40" s="102"/>
      <c r="AJ40" s="102"/>
    </row>
    <row r="41" outlineLevel="1">
      <c r="A41" s="75">
        <v>34.0</v>
      </c>
      <c r="B41" s="75">
        <v>5.0</v>
      </c>
      <c r="C41" s="76" t="s">
        <v>151</v>
      </c>
      <c r="D41" s="77">
        <v>45700.0</v>
      </c>
      <c r="E41" s="78" t="s">
        <v>161</v>
      </c>
      <c r="F41" s="94">
        <v>9.03644934E8</v>
      </c>
      <c r="G41" s="62"/>
      <c r="H41" s="80"/>
      <c r="I41" s="81" t="s">
        <v>162</v>
      </c>
      <c r="J41" s="82" t="s">
        <v>36</v>
      </c>
      <c r="K41" s="81" t="s">
        <v>37</v>
      </c>
      <c r="L41" s="78"/>
      <c r="M41" s="78" t="s">
        <v>45</v>
      </c>
      <c r="N41" s="83">
        <v>15000.0</v>
      </c>
      <c r="O41" s="83">
        <v>15000.0</v>
      </c>
      <c r="P41" s="77">
        <v>45700.0</v>
      </c>
      <c r="Q41" s="85"/>
      <c r="R41" s="84"/>
      <c r="S41" s="85"/>
      <c r="T41" s="83"/>
      <c r="U41" s="85"/>
      <c r="V41" s="85"/>
      <c r="W41" s="85"/>
      <c r="X41" s="85"/>
      <c r="Y41" s="131">
        <f t="shared" si="2"/>
        <v>0</v>
      </c>
      <c r="Z41" s="137"/>
      <c r="AA41" s="3"/>
      <c r="AB41" s="3" t="s">
        <v>46</v>
      </c>
      <c r="AC41" s="3"/>
    </row>
    <row r="42" outlineLevel="1">
      <c r="A42" s="171">
        <v>35.0</v>
      </c>
      <c r="B42" s="75">
        <v>6.0</v>
      </c>
      <c r="C42" s="76" t="s">
        <v>151</v>
      </c>
      <c r="D42" s="77">
        <v>45700.0</v>
      </c>
      <c r="E42" s="78" t="s">
        <v>163</v>
      </c>
      <c r="F42" s="78"/>
      <c r="G42" s="62"/>
      <c r="H42" s="80"/>
      <c r="I42" s="81" t="s">
        <v>164</v>
      </c>
      <c r="J42" s="82" t="s">
        <v>43</v>
      </c>
      <c r="K42" s="81" t="s">
        <v>44</v>
      </c>
      <c r="L42" s="78"/>
      <c r="M42" s="95"/>
      <c r="N42" s="83">
        <v>30000.0</v>
      </c>
      <c r="O42" s="83">
        <v>30000.0</v>
      </c>
      <c r="P42" s="77">
        <v>45700.0</v>
      </c>
      <c r="Q42" s="85"/>
      <c r="R42" s="84"/>
      <c r="S42" s="85"/>
      <c r="T42" s="83"/>
      <c r="U42" s="85"/>
      <c r="V42" s="85"/>
      <c r="W42" s="85"/>
      <c r="X42" s="85"/>
      <c r="Y42" s="131">
        <f t="shared" si="2"/>
        <v>0</v>
      </c>
      <c r="Z42" s="172"/>
      <c r="AA42" s="3"/>
      <c r="AB42" s="3" t="s">
        <v>46</v>
      </c>
      <c r="AC42" s="3"/>
    </row>
    <row r="43" outlineLevel="1">
      <c r="A43" s="173">
        <v>36.0</v>
      </c>
      <c r="B43" s="173">
        <v>7.0</v>
      </c>
      <c r="C43" s="174" t="s">
        <v>151</v>
      </c>
      <c r="D43" s="175">
        <v>45700.0</v>
      </c>
      <c r="E43" s="176" t="s">
        <v>165</v>
      </c>
      <c r="F43" s="177">
        <v>9.998246946E9</v>
      </c>
      <c r="G43" s="62"/>
      <c r="H43" s="178"/>
      <c r="I43" s="179" t="s">
        <v>166</v>
      </c>
      <c r="J43" s="180" t="s">
        <v>36</v>
      </c>
      <c r="K43" s="179" t="s">
        <v>65</v>
      </c>
      <c r="L43" s="176"/>
      <c r="M43" s="176" t="s">
        <v>167</v>
      </c>
      <c r="N43" s="181">
        <v>25000.0</v>
      </c>
      <c r="O43" s="181">
        <v>12000.0</v>
      </c>
      <c r="P43" s="175">
        <v>45700.0</v>
      </c>
      <c r="Q43" s="182"/>
      <c r="R43" s="183"/>
      <c r="S43" s="182"/>
      <c r="T43" s="181"/>
      <c r="U43" s="182"/>
      <c r="V43" s="182"/>
      <c r="W43" s="184"/>
      <c r="X43" s="182"/>
      <c r="Y43" s="185">
        <f t="shared" si="2"/>
        <v>13000</v>
      </c>
      <c r="Z43" s="186"/>
      <c r="AA43" s="187" t="s">
        <v>67</v>
      </c>
      <c r="AB43" s="188" t="s">
        <v>61</v>
      </c>
      <c r="AC43" s="187" t="s">
        <v>66</v>
      </c>
      <c r="AD43" s="189"/>
      <c r="AE43" s="189"/>
      <c r="AF43" s="189"/>
      <c r="AG43" s="189"/>
      <c r="AH43" s="189"/>
      <c r="AI43" s="189"/>
      <c r="AJ43" s="189"/>
    </row>
    <row r="44" outlineLevel="1">
      <c r="A44" s="75">
        <v>37.0</v>
      </c>
      <c r="B44" s="75">
        <v>8.0</v>
      </c>
      <c r="C44" s="76" t="s">
        <v>151</v>
      </c>
      <c r="D44" s="77">
        <v>45700.0</v>
      </c>
      <c r="E44" s="78" t="s">
        <v>168</v>
      </c>
      <c r="F44" s="94">
        <v>7.418668269E9</v>
      </c>
      <c r="G44" s="62"/>
      <c r="H44" s="80"/>
      <c r="I44" s="81" t="s">
        <v>169</v>
      </c>
      <c r="J44" s="82" t="s">
        <v>43</v>
      </c>
      <c r="K44" s="81" t="s">
        <v>44</v>
      </c>
      <c r="L44" s="95"/>
      <c r="M44" s="96" t="s">
        <v>6</v>
      </c>
      <c r="N44" s="83">
        <v>25000.0</v>
      </c>
      <c r="O44" s="83">
        <v>2000.0</v>
      </c>
      <c r="P44" s="77">
        <v>45700.0</v>
      </c>
      <c r="Q44" s="83">
        <v>23000.0</v>
      </c>
      <c r="R44" s="84">
        <v>45707.0</v>
      </c>
      <c r="S44" s="85"/>
      <c r="T44" s="83"/>
      <c r="U44" s="85"/>
      <c r="V44" s="85"/>
      <c r="W44" s="85"/>
      <c r="X44" s="85"/>
      <c r="Y44" s="131">
        <f t="shared" si="2"/>
        <v>0</v>
      </c>
      <c r="Z44" s="137"/>
      <c r="AA44" s="3"/>
      <c r="AB44" s="3" t="s">
        <v>46</v>
      </c>
      <c r="AC44" s="3"/>
    </row>
    <row r="45" outlineLevel="1">
      <c r="A45" s="75">
        <v>38.0</v>
      </c>
      <c r="B45" s="75">
        <v>9.0</v>
      </c>
      <c r="C45" s="76" t="s">
        <v>151</v>
      </c>
      <c r="D45" s="77">
        <v>45702.0</v>
      </c>
      <c r="E45" s="78" t="s">
        <v>170</v>
      </c>
      <c r="F45" s="94">
        <f>6590609255</f>
        <v>6590609255</v>
      </c>
      <c r="G45" s="62"/>
      <c r="H45" s="80"/>
      <c r="I45" s="81" t="s">
        <v>171</v>
      </c>
      <c r="J45" s="82" t="s">
        <v>36</v>
      </c>
      <c r="K45" s="81" t="s">
        <v>172</v>
      </c>
      <c r="L45" s="95"/>
      <c r="M45" s="96" t="s">
        <v>6</v>
      </c>
      <c r="N45" s="83">
        <v>150000.0</v>
      </c>
      <c r="O45" s="83">
        <v>50000.0</v>
      </c>
      <c r="P45" s="77">
        <v>45702.0</v>
      </c>
      <c r="Q45" s="83">
        <v>50000.0</v>
      </c>
      <c r="R45" s="135">
        <v>45740.0</v>
      </c>
      <c r="S45" s="83">
        <v>50000.0</v>
      </c>
      <c r="T45" s="135">
        <v>45793.0</v>
      </c>
      <c r="U45" s="85"/>
      <c r="V45" s="85"/>
      <c r="W45" s="85"/>
      <c r="X45" s="85"/>
      <c r="Y45" s="131">
        <f t="shared" si="2"/>
        <v>0</v>
      </c>
      <c r="Z45" s="138"/>
      <c r="AA45" s="101"/>
      <c r="AB45" s="101" t="s">
        <v>61</v>
      </c>
      <c r="AC45" s="96" t="s">
        <v>173</v>
      </c>
      <c r="AD45" s="102"/>
      <c r="AE45" s="102"/>
      <c r="AF45" s="102"/>
      <c r="AG45" s="102"/>
      <c r="AH45" s="102"/>
      <c r="AI45" s="102"/>
      <c r="AJ45" s="102"/>
    </row>
    <row r="46" outlineLevel="1">
      <c r="A46" s="57">
        <v>39.0</v>
      </c>
      <c r="B46" s="57">
        <v>10.0</v>
      </c>
      <c r="C46" s="58" t="s">
        <v>151</v>
      </c>
      <c r="D46" s="59">
        <v>45703.0</v>
      </c>
      <c r="E46" s="60" t="s">
        <v>174</v>
      </c>
      <c r="F46" s="61">
        <v>9.948606096E9</v>
      </c>
      <c r="G46" s="62"/>
      <c r="H46" s="63"/>
      <c r="I46" s="64" t="s">
        <v>175</v>
      </c>
      <c r="J46" s="65" t="s">
        <v>43</v>
      </c>
      <c r="K46" s="64" t="s">
        <v>176</v>
      </c>
      <c r="L46" s="103"/>
      <c r="M46" s="67" t="s">
        <v>6</v>
      </c>
      <c r="N46" s="69">
        <v>25000.0</v>
      </c>
      <c r="O46" s="69">
        <v>2000.0</v>
      </c>
      <c r="P46" s="59">
        <v>45703.0</v>
      </c>
      <c r="Q46" s="71"/>
      <c r="R46" s="166"/>
      <c r="S46" s="71"/>
      <c r="T46" s="69"/>
      <c r="U46" s="71"/>
      <c r="V46" s="71"/>
      <c r="W46" s="71"/>
      <c r="X46" s="71"/>
      <c r="Y46" s="109">
        <f t="shared" si="2"/>
        <v>23000</v>
      </c>
      <c r="Z46" s="110">
        <v>45971.0</v>
      </c>
      <c r="AA46" s="3"/>
      <c r="AB46" s="74" t="s">
        <v>177</v>
      </c>
      <c r="AC46" s="74"/>
      <c r="AD46" s="93" t="s">
        <v>178</v>
      </c>
      <c r="AE46" s="93" t="s">
        <v>179</v>
      </c>
    </row>
    <row r="47" outlineLevel="1">
      <c r="A47" s="57">
        <v>40.0</v>
      </c>
      <c r="B47" s="57">
        <v>11.0</v>
      </c>
      <c r="C47" s="58" t="s">
        <v>151</v>
      </c>
      <c r="D47" s="59">
        <v>45703.0</v>
      </c>
      <c r="E47" s="60" t="s">
        <v>180</v>
      </c>
      <c r="F47" s="61">
        <v>8.939184582E9</v>
      </c>
      <c r="G47" s="62"/>
      <c r="H47" s="63"/>
      <c r="I47" s="64" t="s">
        <v>181</v>
      </c>
      <c r="J47" s="190" t="s">
        <v>36</v>
      </c>
      <c r="K47" s="64" t="s">
        <v>44</v>
      </c>
      <c r="L47" s="103"/>
      <c r="M47" s="67" t="s">
        <v>6</v>
      </c>
      <c r="N47" s="69">
        <v>30000.0</v>
      </c>
      <c r="O47" s="69">
        <v>2000.0</v>
      </c>
      <c r="P47" s="59">
        <v>45703.0</v>
      </c>
      <c r="Q47" s="69">
        <v>8000.0</v>
      </c>
      <c r="R47" s="166">
        <v>45722.0</v>
      </c>
      <c r="S47" s="71"/>
      <c r="T47" s="69"/>
      <c r="U47" s="71"/>
      <c r="V47" s="71"/>
      <c r="W47" s="71"/>
      <c r="X47" s="71"/>
      <c r="Y47" s="109">
        <f t="shared" si="2"/>
        <v>20000</v>
      </c>
      <c r="Z47" s="110"/>
      <c r="AA47" s="74" t="s">
        <v>67</v>
      </c>
      <c r="AB47" s="74" t="s">
        <v>182</v>
      </c>
      <c r="AC47" s="74"/>
      <c r="AE47" s="93" t="s">
        <v>183</v>
      </c>
    </row>
    <row r="48" outlineLevel="1">
      <c r="A48" s="75">
        <v>41.0</v>
      </c>
      <c r="B48" s="75">
        <v>12.0</v>
      </c>
      <c r="C48" s="76" t="s">
        <v>151</v>
      </c>
      <c r="D48" s="77">
        <v>45706.0</v>
      </c>
      <c r="E48" s="78" t="s">
        <v>184</v>
      </c>
      <c r="F48" s="94">
        <v>9.95927213E9</v>
      </c>
      <c r="G48" s="62"/>
      <c r="H48" s="80"/>
      <c r="I48" s="81" t="s">
        <v>185</v>
      </c>
      <c r="J48" s="82" t="s">
        <v>36</v>
      </c>
      <c r="K48" s="81" t="s">
        <v>72</v>
      </c>
      <c r="L48" s="95"/>
      <c r="M48" s="96" t="s">
        <v>6</v>
      </c>
      <c r="N48" s="83">
        <v>25000.0</v>
      </c>
      <c r="O48" s="83">
        <v>10000.0</v>
      </c>
      <c r="P48" s="77">
        <v>45706.0</v>
      </c>
      <c r="Q48" s="83">
        <v>15000.0</v>
      </c>
      <c r="R48" s="84">
        <v>45714.0</v>
      </c>
      <c r="S48" s="85"/>
      <c r="T48" s="83"/>
      <c r="U48" s="85"/>
      <c r="V48" s="85"/>
      <c r="W48" s="85"/>
      <c r="X48" s="85"/>
      <c r="Y48" s="131">
        <f t="shared" si="2"/>
        <v>0</v>
      </c>
      <c r="Z48" s="137"/>
      <c r="AA48" s="3"/>
      <c r="AB48" s="3" t="s">
        <v>46</v>
      </c>
      <c r="AC48" s="3"/>
    </row>
    <row r="49" outlineLevel="1">
      <c r="A49" s="75">
        <v>42.0</v>
      </c>
      <c r="B49" s="75">
        <v>13.0</v>
      </c>
      <c r="C49" s="76" t="s">
        <v>151</v>
      </c>
      <c r="D49" s="77">
        <v>45706.0</v>
      </c>
      <c r="E49" s="78" t="s">
        <v>186</v>
      </c>
      <c r="F49" s="94">
        <v>9.676593709E9</v>
      </c>
      <c r="G49" s="62"/>
      <c r="H49" s="80"/>
      <c r="I49" s="81" t="s">
        <v>187</v>
      </c>
      <c r="J49" s="82" t="s">
        <v>36</v>
      </c>
      <c r="K49" s="81" t="s">
        <v>72</v>
      </c>
      <c r="L49" s="95"/>
      <c r="M49" s="96" t="s">
        <v>6</v>
      </c>
      <c r="N49" s="83">
        <v>25000.0</v>
      </c>
      <c r="O49" s="83">
        <v>10000.0</v>
      </c>
      <c r="P49" s="77">
        <v>45706.0</v>
      </c>
      <c r="Q49" s="83">
        <v>15000.0</v>
      </c>
      <c r="R49" s="84">
        <v>45714.0</v>
      </c>
      <c r="S49" s="85"/>
      <c r="T49" s="83"/>
      <c r="U49" s="85"/>
      <c r="V49" s="85"/>
      <c r="W49" s="85"/>
      <c r="X49" s="85"/>
      <c r="Y49" s="131">
        <f t="shared" si="2"/>
        <v>0</v>
      </c>
      <c r="Z49" s="137"/>
      <c r="AA49" s="3"/>
      <c r="AB49" s="3" t="s">
        <v>46</v>
      </c>
      <c r="AC49" s="3"/>
    </row>
    <row r="50" outlineLevel="1">
      <c r="A50" s="75">
        <v>43.0</v>
      </c>
      <c r="B50" s="75">
        <v>14.0</v>
      </c>
      <c r="C50" s="76" t="s">
        <v>151</v>
      </c>
      <c r="D50" s="77">
        <v>45706.0</v>
      </c>
      <c r="E50" s="78" t="s">
        <v>188</v>
      </c>
      <c r="F50" s="94">
        <v>8.487996118E9</v>
      </c>
      <c r="G50" s="62"/>
      <c r="H50" s="80"/>
      <c r="I50" s="81" t="s">
        <v>189</v>
      </c>
      <c r="J50" s="82" t="s">
        <v>36</v>
      </c>
      <c r="K50" s="81" t="s">
        <v>37</v>
      </c>
      <c r="L50" s="95"/>
      <c r="M50" s="78" t="s">
        <v>45</v>
      </c>
      <c r="N50" s="83">
        <v>15000.0</v>
      </c>
      <c r="O50" s="83">
        <v>1500.0</v>
      </c>
      <c r="P50" s="77">
        <v>45706.0</v>
      </c>
      <c r="Q50" s="83">
        <v>10000.0</v>
      </c>
      <c r="R50" s="84">
        <v>45710.0</v>
      </c>
      <c r="S50" s="99">
        <v>3500.0</v>
      </c>
      <c r="T50" s="135">
        <v>45735.0</v>
      </c>
      <c r="U50" s="191"/>
      <c r="V50" s="191"/>
      <c r="W50" s="99"/>
      <c r="X50" s="135"/>
      <c r="Y50" s="131">
        <f t="shared" si="2"/>
        <v>0</v>
      </c>
      <c r="Z50" s="138"/>
      <c r="AA50" s="3"/>
      <c r="AB50" s="101" t="s">
        <v>61</v>
      </c>
      <c r="AC50" s="192"/>
      <c r="AD50" s="102"/>
      <c r="AE50" s="102"/>
      <c r="AF50" s="102"/>
      <c r="AG50" s="102"/>
      <c r="AH50" s="102"/>
      <c r="AI50" s="102"/>
      <c r="AJ50" s="102"/>
    </row>
    <row r="51" outlineLevel="1">
      <c r="A51" s="75">
        <v>44.0</v>
      </c>
      <c r="B51" s="75">
        <v>15.0</v>
      </c>
      <c r="C51" s="76" t="s">
        <v>151</v>
      </c>
      <c r="D51" s="77">
        <v>45707.0</v>
      </c>
      <c r="E51" s="78" t="s">
        <v>190</v>
      </c>
      <c r="F51" s="94">
        <v>7.0924167E9</v>
      </c>
      <c r="G51" s="62"/>
      <c r="H51" s="80"/>
      <c r="I51" s="81" t="s">
        <v>191</v>
      </c>
      <c r="J51" s="82" t="s">
        <v>43</v>
      </c>
      <c r="K51" s="81" t="s">
        <v>44</v>
      </c>
      <c r="L51" s="95"/>
      <c r="M51" s="96" t="s">
        <v>6</v>
      </c>
      <c r="N51" s="83">
        <v>30000.0</v>
      </c>
      <c r="O51" s="83">
        <v>2000.0</v>
      </c>
      <c r="P51" s="77">
        <v>45707.0</v>
      </c>
      <c r="Q51" s="83">
        <v>13000.0</v>
      </c>
      <c r="R51" s="84">
        <v>45712.0</v>
      </c>
      <c r="S51" s="83">
        <v>15000.0</v>
      </c>
      <c r="T51" s="135">
        <v>45735.0</v>
      </c>
      <c r="U51" s="169"/>
      <c r="V51" s="169"/>
      <c r="W51" s="85"/>
      <c r="X51" s="85"/>
      <c r="Y51" s="131">
        <f t="shared" si="2"/>
        <v>0</v>
      </c>
      <c r="Z51" s="193"/>
      <c r="AA51" s="3"/>
      <c r="AB51" s="101" t="s">
        <v>61</v>
      </c>
      <c r="AC51" s="96"/>
      <c r="AD51" s="102"/>
      <c r="AE51" s="102"/>
      <c r="AF51" s="102"/>
      <c r="AG51" s="102"/>
      <c r="AH51" s="102"/>
      <c r="AI51" s="102"/>
      <c r="AJ51" s="102"/>
    </row>
    <row r="52" outlineLevel="1">
      <c r="A52" s="75">
        <v>45.0</v>
      </c>
      <c r="B52" s="75">
        <v>16.0</v>
      </c>
      <c r="C52" s="76" t="s">
        <v>151</v>
      </c>
      <c r="D52" s="77">
        <v>45709.0</v>
      </c>
      <c r="E52" s="78" t="s">
        <v>192</v>
      </c>
      <c r="F52" s="94">
        <v>9.962000414E9</v>
      </c>
      <c r="G52" s="62"/>
      <c r="H52" s="80"/>
      <c r="I52" s="81" t="s">
        <v>193</v>
      </c>
      <c r="J52" s="82" t="s">
        <v>36</v>
      </c>
      <c r="K52" s="81" t="s">
        <v>44</v>
      </c>
      <c r="L52" s="95"/>
      <c r="M52" s="96" t="s">
        <v>6</v>
      </c>
      <c r="N52" s="83">
        <v>30000.0</v>
      </c>
      <c r="O52" s="83">
        <v>15000.0</v>
      </c>
      <c r="P52" s="77">
        <v>45709.0</v>
      </c>
      <c r="Q52" s="99">
        <v>15000.0</v>
      </c>
      <c r="R52" s="135">
        <v>45749.0</v>
      </c>
      <c r="S52" s="85"/>
      <c r="T52" s="83"/>
      <c r="U52" s="85"/>
      <c r="V52" s="85"/>
      <c r="W52" s="85"/>
      <c r="X52" s="85"/>
      <c r="Y52" s="131">
        <f t="shared" si="2"/>
        <v>0</v>
      </c>
      <c r="Z52" s="193"/>
      <c r="AA52" s="3"/>
      <c r="AB52" s="101"/>
      <c r="AC52" s="96"/>
      <c r="AD52" s="102"/>
      <c r="AE52" s="102"/>
      <c r="AF52" s="102"/>
      <c r="AG52" s="102"/>
      <c r="AH52" s="102"/>
      <c r="AI52" s="102"/>
      <c r="AJ52" s="102"/>
    </row>
    <row r="53" outlineLevel="1">
      <c r="A53" s="75">
        <v>46.0</v>
      </c>
      <c r="B53" s="75">
        <v>17.0</v>
      </c>
      <c r="C53" s="76" t="s">
        <v>151</v>
      </c>
      <c r="D53" s="77">
        <v>45710.0</v>
      </c>
      <c r="E53" s="78" t="s">
        <v>194</v>
      </c>
      <c r="F53" s="94">
        <v>8.220378951E9</v>
      </c>
      <c r="G53" s="62"/>
      <c r="H53" s="80"/>
      <c r="I53" s="81" t="s">
        <v>195</v>
      </c>
      <c r="J53" s="82" t="s">
        <v>43</v>
      </c>
      <c r="K53" s="81" t="s">
        <v>44</v>
      </c>
      <c r="L53" s="95"/>
      <c r="M53" s="96" t="s">
        <v>6</v>
      </c>
      <c r="N53" s="83">
        <v>30000.0</v>
      </c>
      <c r="O53" s="83">
        <v>2000.0</v>
      </c>
      <c r="P53" s="77">
        <v>45710.0</v>
      </c>
      <c r="Q53" s="83">
        <v>15000.0</v>
      </c>
      <c r="R53" s="135">
        <v>45720.0</v>
      </c>
      <c r="S53" s="98">
        <v>13000.0</v>
      </c>
      <c r="T53" s="135">
        <v>45751.0</v>
      </c>
      <c r="U53" s="169"/>
      <c r="V53" s="169"/>
      <c r="W53" s="85"/>
      <c r="X53" s="85"/>
      <c r="Y53" s="131">
        <f t="shared" si="2"/>
        <v>0</v>
      </c>
      <c r="Z53" s="138"/>
      <c r="AA53" s="3"/>
      <c r="AB53" s="101" t="s">
        <v>61</v>
      </c>
      <c r="AC53" s="96" t="s">
        <v>196</v>
      </c>
      <c r="AD53" s="102"/>
      <c r="AE53" s="102"/>
      <c r="AF53" s="102"/>
      <c r="AG53" s="102"/>
      <c r="AH53" s="102"/>
      <c r="AI53" s="102"/>
      <c r="AJ53" s="102"/>
    </row>
    <row r="54" outlineLevel="1">
      <c r="A54" s="75">
        <v>47.0</v>
      </c>
      <c r="B54" s="75">
        <v>18.0</v>
      </c>
      <c r="C54" s="76" t="s">
        <v>151</v>
      </c>
      <c r="D54" s="77">
        <v>45711.0</v>
      </c>
      <c r="E54" s="78" t="s">
        <v>197</v>
      </c>
      <c r="F54" s="94">
        <v>9.884255725E9</v>
      </c>
      <c r="G54" s="62"/>
      <c r="H54" s="80"/>
      <c r="I54" s="81" t="s">
        <v>198</v>
      </c>
      <c r="J54" s="82" t="s">
        <v>36</v>
      </c>
      <c r="K54" s="81" t="s">
        <v>72</v>
      </c>
      <c r="L54" s="95"/>
      <c r="M54" s="96" t="s">
        <v>6</v>
      </c>
      <c r="N54" s="83">
        <v>22500.0</v>
      </c>
      <c r="O54" s="83">
        <v>22500.0</v>
      </c>
      <c r="P54" s="77">
        <v>45711.0</v>
      </c>
      <c r="Q54" s="85"/>
      <c r="R54" s="84"/>
      <c r="S54" s="85"/>
      <c r="T54" s="83"/>
      <c r="U54" s="85"/>
      <c r="V54" s="85"/>
      <c r="W54" s="85"/>
      <c r="X54" s="85"/>
      <c r="Y54" s="131">
        <f t="shared" si="2"/>
        <v>0</v>
      </c>
      <c r="Z54" s="137"/>
      <c r="AA54" s="3"/>
      <c r="AB54" s="3" t="s">
        <v>46</v>
      </c>
      <c r="AC54" s="3"/>
    </row>
    <row r="55" outlineLevel="1">
      <c r="A55" s="75">
        <v>48.0</v>
      </c>
      <c r="B55" s="75">
        <v>19.0</v>
      </c>
      <c r="C55" s="76" t="s">
        <v>151</v>
      </c>
      <c r="D55" s="77">
        <v>45713.0</v>
      </c>
      <c r="E55" s="78" t="s">
        <v>199</v>
      </c>
      <c r="F55" s="94">
        <v>9.36055757E9</v>
      </c>
      <c r="G55" s="62"/>
      <c r="H55" s="80"/>
      <c r="I55" s="81" t="s">
        <v>200</v>
      </c>
      <c r="J55" s="82" t="s">
        <v>43</v>
      </c>
      <c r="K55" s="81" t="s">
        <v>172</v>
      </c>
      <c r="L55" s="95"/>
      <c r="M55" s="96" t="s">
        <v>6</v>
      </c>
      <c r="N55" s="83">
        <v>150000.0</v>
      </c>
      <c r="O55" s="83">
        <v>10000.0</v>
      </c>
      <c r="P55" s="77">
        <v>45713.0</v>
      </c>
      <c r="Q55" s="83">
        <v>40000.0</v>
      </c>
      <c r="R55" s="84">
        <v>45721.0</v>
      </c>
      <c r="S55" s="98">
        <v>50000.0</v>
      </c>
      <c r="T55" s="135">
        <v>45755.0</v>
      </c>
      <c r="U55" s="98">
        <v>35000.0</v>
      </c>
      <c r="V55" s="135">
        <v>45790.0</v>
      </c>
      <c r="W55" s="98"/>
      <c r="X55" s="133"/>
      <c r="Y55" s="136"/>
      <c r="Z55" s="138"/>
      <c r="AA55" s="101"/>
      <c r="AB55" s="101" t="s">
        <v>61</v>
      </c>
      <c r="AC55" s="96" t="s">
        <v>201</v>
      </c>
      <c r="AD55" s="102"/>
      <c r="AE55" s="168" t="s">
        <v>183</v>
      </c>
      <c r="AF55" s="102"/>
      <c r="AG55" s="102"/>
      <c r="AH55" s="102"/>
      <c r="AI55" s="102"/>
      <c r="AJ55" s="102"/>
    </row>
    <row r="56" outlineLevel="1">
      <c r="A56" s="57">
        <v>49.0</v>
      </c>
      <c r="B56" s="57">
        <v>20.0</v>
      </c>
      <c r="C56" s="58" t="s">
        <v>151</v>
      </c>
      <c r="D56" s="59">
        <v>45713.0</v>
      </c>
      <c r="E56" s="60" t="s">
        <v>202</v>
      </c>
      <c r="F56" s="194" t="s">
        <v>203</v>
      </c>
      <c r="G56" s="62"/>
      <c r="H56" s="63"/>
      <c r="I56" s="64" t="s">
        <v>204</v>
      </c>
      <c r="J56" s="65" t="s">
        <v>36</v>
      </c>
      <c r="K56" s="64" t="s">
        <v>44</v>
      </c>
      <c r="L56" s="60"/>
      <c r="M56" s="60" t="s">
        <v>45</v>
      </c>
      <c r="N56" s="69">
        <v>30000.0</v>
      </c>
      <c r="O56" s="69">
        <v>15000.0</v>
      </c>
      <c r="P56" s="59">
        <v>45713.0</v>
      </c>
      <c r="Q56" s="71"/>
      <c r="R56" s="166"/>
      <c r="S56" s="71"/>
      <c r="T56" s="69"/>
      <c r="U56" s="71"/>
      <c r="V56" s="71"/>
      <c r="W56" s="71"/>
      <c r="X56" s="71"/>
      <c r="Y56" s="109">
        <f t="shared" ref="Y56:Y60" si="3">(N56-O56-Q56-S56-W56)</f>
        <v>15000</v>
      </c>
      <c r="Z56" s="110">
        <v>45905.0</v>
      </c>
      <c r="AA56" s="3"/>
      <c r="AB56" s="3" t="s">
        <v>61</v>
      </c>
      <c r="AC56" s="48" t="s">
        <v>205</v>
      </c>
      <c r="AF56" s="93" t="s">
        <v>206</v>
      </c>
      <c r="AG56" s="93"/>
      <c r="AH56" s="93"/>
      <c r="AI56" s="93"/>
      <c r="AJ56" s="93"/>
    </row>
    <row r="57" outlineLevel="1">
      <c r="A57" s="57">
        <v>50.0</v>
      </c>
      <c r="B57" s="57">
        <v>21.0</v>
      </c>
      <c r="C57" s="58" t="s">
        <v>151</v>
      </c>
      <c r="D57" s="59">
        <v>45714.0</v>
      </c>
      <c r="E57" s="60" t="s">
        <v>207</v>
      </c>
      <c r="F57" s="61">
        <v>9.655362763E9</v>
      </c>
      <c r="G57" s="62"/>
      <c r="H57" s="63"/>
      <c r="I57" s="64" t="s">
        <v>208</v>
      </c>
      <c r="J57" s="65" t="s">
        <v>36</v>
      </c>
      <c r="K57" s="64" t="s">
        <v>44</v>
      </c>
      <c r="L57" s="103"/>
      <c r="M57" s="67" t="s">
        <v>6</v>
      </c>
      <c r="N57" s="69">
        <v>30000.0</v>
      </c>
      <c r="O57" s="69">
        <v>2000.0</v>
      </c>
      <c r="P57" s="59">
        <v>45714.0</v>
      </c>
      <c r="Q57" s="71"/>
      <c r="R57" s="166"/>
      <c r="S57" s="71"/>
      <c r="T57" s="69"/>
      <c r="U57" s="71"/>
      <c r="V57" s="71"/>
      <c r="W57" s="71"/>
      <c r="X57" s="71"/>
      <c r="Y57" s="109">
        <f t="shared" si="3"/>
        <v>28000</v>
      </c>
      <c r="Z57" s="110">
        <v>45910.0</v>
      </c>
      <c r="AA57" s="3"/>
      <c r="AB57" s="3" t="s">
        <v>61</v>
      </c>
      <c r="AC57" s="74" t="s">
        <v>209</v>
      </c>
    </row>
    <row r="58" outlineLevel="1">
      <c r="A58" s="57">
        <v>51.0</v>
      </c>
      <c r="B58" s="57">
        <v>22.0</v>
      </c>
      <c r="C58" s="58" t="s">
        <v>151</v>
      </c>
      <c r="D58" s="59">
        <v>45715.0</v>
      </c>
      <c r="E58" s="60" t="s">
        <v>210</v>
      </c>
      <c r="F58" s="91">
        <v>9.647843410878E12</v>
      </c>
      <c r="G58" s="62"/>
      <c r="H58" s="63"/>
      <c r="I58" s="64" t="s">
        <v>211</v>
      </c>
      <c r="J58" s="65" t="s">
        <v>36</v>
      </c>
      <c r="K58" s="64" t="s">
        <v>44</v>
      </c>
      <c r="L58" s="103"/>
      <c r="M58" s="67" t="s">
        <v>6</v>
      </c>
      <c r="N58" s="69">
        <v>30000.0</v>
      </c>
      <c r="O58" s="69">
        <v>2000.0</v>
      </c>
      <c r="P58" s="59">
        <v>45715.0</v>
      </c>
      <c r="Q58" s="68">
        <v>13000.0</v>
      </c>
      <c r="R58" s="195">
        <v>45850.0</v>
      </c>
      <c r="S58" s="71"/>
      <c r="T58" s="69"/>
      <c r="U58" s="71"/>
      <c r="V58" s="71"/>
      <c r="W58" s="71"/>
      <c r="X58" s="71"/>
      <c r="Y58" s="109">
        <f t="shared" si="3"/>
        <v>15000</v>
      </c>
      <c r="Z58" s="110">
        <v>45911.0</v>
      </c>
      <c r="AA58" s="3"/>
      <c r="AB58" s="3" t="s">
        <v>61</v>
      </c>
      <c r="AC58" s="3" t="s">
        <v>212</v>
      </c>
    </row>
    <row r="59" outlineLevel="1">
      <c r="A59" s="75">
        <v>52.0</v>
      </c>
      <c r="B59" s="75">
        <v>23.0</v>
      </c>
      <c r="C59" s="76" t="s">
        <v>151</v>
      </c>
      <c r="D59" s="77">
        <v>45716.0</v>
      </c>
      <c r="E59" s="78" t="s">
        <v>213</v>
      </c>
      <c r="F59" s="94">
        <v>9.790123822E9</v>
      </c>
      <c r="G59" s="62"/>
      <c r="H59" s="80"/>
      <c r="I59" s="81" t="s">
        <v>214</v>
      </c>
      <c r="J59" s="82" t="s">
        <v>43</v>
      </c>
      <c r="K59" s="81" t="s">
        <v>44</v>
      </c>
      <c r="L59" s="95"/>
      <c r="M59" s="96" t="s">
        <v>6</v>
      </c>
      <c r="N59" s="83">
        <v>30000.0</v>
      </c>
      <c r="O59" s="83">
        <v>2000.0</v>
      </c>
      <c r="P59" s="77">
        <v>45716.0</v>
      </c>
      <c r="Q59" s="83">
        <v>8000.0</v>
      </c>
      <c r="R59" s="84">
        <v>45721.0</v>
      </c>
      <c r="S59" s="99">
        <v>20000.0</v>
      </c>
      <c r="T59" s="135">
        <v>45737.0</v>
      </c>
      <c r="U59" s="169"/>
      <c r="V59" s="169"/>
      <c r="W59" s="85"/>
      <c r="X59" s="85"/>
      <c r="Y59" s="131">
        <f t="shared" si="3"/>
        <v>0</v>
      </c>
      <c r="Z59" s="138"/>
      <c r="AA59" s="3"/>
      <c r="AB59" s="101" t="s">
        <v>61</v>
      </c>
      <c r="AC59" s="101"/>
      <c r="AD59" s="102"/>
      <c r="AE59" s="102"/>
      <c r="AF59" s="102"/>
      <c r="AG59" s="102"/>
      <c r="AH59" s="102"/>
      <c r="AI59" s="102"/>
      <c r="AJ59" s="102"/>
    </row>
    <row r="60" outlineLevel="1">
      <c r="A60" s="75">
        <v>53.0</v>
      </c>
      <c r="B60" s="196">
        <v>24.0</v>
      </c>
      <c r="C60" s="76" t="s">
        <v>151</v>
      </c>
      <c r="D60" s="77">
        <v>45716.0</v>
      </c>
      <c r="E60" s="78" t="s">
        <v>215</v>
      </c>
      <c r="F60" s="94">
        <f>6581931945</f>
        <v>6581931945</v>
      </c>
      <c r="G60" s="62"/>
      <c r="H60" s="80"/>
      <c r="I60" s="81" t="s">
        <v>216</v>
      </c>
      <c r="J60" s="82" t="s">
        <v>36</v>
      </c>
      <c r="K60" s="81" t="s">
        <v>118</v>
      </c>
      <c r="L60" s="95"/>
      <c r="M60" s="96" t="s">
        <v>6</v>
      </c>
      <c r="N60" s="83">
        <v>35000.0</v>
      </c>
      <c r="O60" s="83">
        <v>2000.0</v>
      </c>
      <c r="P60" s="77">
        <v>45716.0</v>
      </c>
      <c r="Q60" s="99">
        <v>33000.0</v>
      </c>
      <c r="R60" s="135">
        <v>45739.0</v>
      </c>
      <c r="S60" s="85"/>
      <c r="T60" s="102"/>
      <c r="U60" s="85"/>
      <c r="V60" s="85"/>
      <c r="W60" s="85"/>
      <c r="X60" s="85"/>
      <c r="Y60" s="131">
        <f t="shared" si="3"/>
        <v>0</v>
      </c>
      <c r="Z60" s="138"/>
      <c r="AA60" s="3"/>
      <c r="AB60" s="101"/>
      <c r="AC60" s="101"/>
      <c r="AD60" s="102"/>
      <c r="AE60" s="102"/>
      <c r="AF60" s="102"/>
      <c r="AG60" s="102"/>
      <c r="AH60" s="102"/>
      <c r="AI60" s="102"/>
      <c r="AJ60" s="102"/>
    </row>
    <row r="61">
      <c r="A61" s="197"/>
      <c r="B61" s="197"/>
      <c r="C61" s="198" t="s">
        <v>217</v>
      </c>
      <c r="D61" s="199"/>
      <c r="E61" s="200"/>
      <c r="F61" s="201"/>
      <c r="G61" s="49"/>
      <c r="H61" s="202"/>
      <c r="I61" s="203"/>
      <c r="J61" s="204"/>
      <c r="K61" s="203"/>
      <c r="L61" s="205"/>
      <c r="M61" s="50"/>
      <c r="N61" s="206">
        <v>884285.0</v>
      </c>
      <c r="O61" s="207">
        <f>sum(Q61+S61)</f>
        <v>717193</v>
      </c>
      <c r="P61" s="53" t="s">
        <v>31</v>
      </c>
      <c r="Q61" s="206">
        <v>677953.0</v>
      </c>
      <c r="R61" s="53" t="s">
        <v>32</v>
      </c>
      <c r="S61" s="208">
        <v>39240.0</v>
      </c>
      <c r="T61" s="209"/>
      <c r="U61" s="51"/>
      <c r="V61" s="51"/>
      <c r="W61" s="210"/>
      <c r="X61" s="210"/>
      <c r="Y61" s="211"/>
      <c r="Z61" s="212"/>
      <c r="AA61" s="49"/>
      <c r="AB61" s="49"/>
      <c r="AC61" s="50"/>
      <c r="AD61" s="213"/>
      <c r="AE61" s="213"/>
      <c r="AF61" s="213"/>
      <c r="AG61" s="213"/>
      <c r="AH61" s="213"/>
      <c r="AI61" s="213"/>
      <c r="AJ61" s="213"/>
    </row>
    <row r="62" outlineLevel="1">
      <c r="A62" s="57">
        <v>54.0</v>
      </c>
      <c r="B62" s="57">
        <v>1.0</v>
      </c>
      <c r="C62" s="58" t="s">
        <v>217</v>
      </c>
      <c r="D62" s="59">
        <v>45717.0</v>
      </c>
      <c r="E62" s="60" t="s">
        <v>218</v>
      </c>
      <c r="F62" s="61">
        <v>8.943013473E9</v>
      </c>
      <c r="G62" s="62"/>
      <c r="H62" s="63"/>
      <c r="I62" s="64" t="s">
        <v>219</v>
      </c>
      <c r="J62" s="65" t="s">
        <v>36</v>
      </c>
      <c r="K62" s="64" t="s">
        <v>44</v>
      </c>
      <c r="L62" s="103"/>
      <c r="M62" s="67" t="s">
        <v>6</v>
      </c>
      <c r="N62" s="68">
        <v>35000.0</v>
      </c>
      <c r="O62" s="69">
        <v>2000.0</v>
      </c>
      <c r="P62" s="59">
        <v>45717.0</v>
      </c>
      <c r="Q62" s="69">
        <v>15000.0</v>
      </c>
      <c r="R62" s="214">
        <v>45731.0</v>
      </c>
      <c r="S62" s="70"/>
      <c r="T62" s="214"/>
      <c r="U62" s="215"/>
      <c r="V62" s="215"/>
      <c r="W62" s="71"/>
      <c r="X62" s="71"/>
      <c r="Y62" s="109">
        <f t="shared" ref="Y62:Y67" si="4">(N62-O62-Q62-S62-W62)</f>
        <v>18000</v>
      </c>
      <c r="Z62" s="110">
        <v>45959.0</v>
      </c>
      <c r="AA62" s="3"/>
      <c r="AB62" s="3"/>
      <c r="AC62" s="74" t="s">
        <v>220</v>
      </c>
    </row>
    <row r="63" outlineLevel="1">
      <c r="A63" s="216" t="s">
        <v>221</v>
      </c>
      <c r="B63" s="112">
        <v>2.0</v>
      </c>
      <c r="C63" s="113" t="s">
        <v>217</v>
      </c>
      <c r="D63" s="114">
        <v>45719.0</v>
      </c>
      <c r="E63" s="217" t="s">
        <v>222</v>
      </c>
      <c r="F63" s="218">
        <v>4.794448405E9</v>
      </c>
      <c r="G63" s="62"/>
      <c r="H63" s="117"/>
      <c r="I63" s="118" t="s">
        <v>223</v>
      </c>
      <c r="J63" s="119" t="s">
        <v>36</v>
      </c>
      <c r="K63" s="118" t="s">
        <v>37</v>
      </c>
      <c r="L63" s="115"/>
      <c r="M63" s="217" t="s">
        <v>224</v>
      </c>
      <c r="N63" s="120">
        <v>15000.0</v>
      </c>
      <c r="O63" s="120">
        <v>7000.0</v>
      </c>
      <c r="P63" s="114">
        <v>45719.0</v>
      </c>
      <c r="Q63" s="120"/>
      <c r="R63" s="219"/>
      <c r="S63" s="124"/>
      <c r="T63" s="120"/>
      <c r="U63" s="124"/>
      <c r="V63" s="124"/>
      <c r="W63" s="124"/>
      <c r="X63" s="124"/>
      <c r="Y63" s="125">
        <f t="shared" si="4"/>
        <v>8000</v>
      </c>
      <c r="Z63" s="126"/>
      <c r="AA63" s="74" t="s">
        <v>67</v>
      </c>
      <c r="AB63" s="127" t="s">
        <v>92</v>
      </c>
      <c r="AC63" s="127"/>
      <c r="AD63" s="128"/>
      <c r="AE63" s="128"/>
      <c r="AF63" s="128"/>
      <c r="AG63" s="128"/>
      <c r="AH63" s="128"/>
      <c r="AI63" s="128"/>
      <c r="AJ63" s="128"/>
    </row>
    <row r="64" outlineLevel="1">
      <c r="A64" s="75">
        <v>56.0</v>
      </c>
      <c r="B64" s="75">
        <v>3.0</v>
      </c>
      <c r="C64" s="76" t="s">
        <v>217</v>
      </c>
      <c r="D64" s="77">
        <v>45719.0</v>
      </c>
      <c r="E64" s="78" t="s">
        <v>225</v>
      </c>
      <c r="F64" s="170">
        <v>9.48878551E9</v>
      </c>
      <c r="G64" s="62"/>
      <c r="H64" s="80"/>
      <c r="I64" s="81" t="s">
        <v>226</v>
      </c>
      <c r="J64" s="82" t="s">
        <v>36</v>
      </c>
      <c r="K64" s="81" t="s">
        <v>37</v>
      </c>
      <c r="L64" s="95"/>
      <c r="M64" s="96" t="s">
        <v>6</v>
      </c>
      <c r="N64" s="83">
        <v>15000.0</v>
      </c>
      <c r="O64" s="83">
        <v>2000.0</v>
      </c>
      <c r="P64" s="77">
        <v>45719.0</v>
      </c>
      <c r="Q64" s="99">
        <v>13000.0</v>
      </c>
      <c r="R64" s="135">
        <v>45725.0</v>
      </c>
      <c r="S64" s="85"/>
      <c r="T64" s="83"/>
      <c r="U64" s="85"/>
      <c r="V64" s="85"/>
      <c r="W64" s="85"/>
      <c r="X64" s="85"/>
      <c r="Y64" s="131">
        <f t="shared" si="4"/>
        <v>0</v>
      </c>
      <c r="Z64" s="152"/>
      <c r="AA64" s="3"/>
      <c r="AB64" s="3"/>
      <c r="AC64" s="3"/>
    </row>
    <row r="65" outlineLevel="1">
      <c r="A65" s="75">
        <v>57.0</v>
      </c>
      <c r="B65" s="75">
        <v>4.0</v>
      </c>
      <c r="C65" s="76" t="s">
        <v>217</v>
      </c>
      <c r="D65" s="77">
        <v>45721.0</v>
      </c>
      <c r="E65" s="78" t="s">
        <v>227</v>
      </c>
      <c r="F65" s="170">
        <v>9.66505726842E11</v>
      </c>
      <c r="G65" s="62"/>
      <c r="H65" s="80"/>
      <c r="I65" s="81" t="s">
        <v>228</v>
      </c>
      <c r="J65" s="82" t="s">
        <v>36</v>
      </c>
      <c r="K65" s="81" t="s">
        <v>176</v>
      </c>
      <c r="L65" s="78"/>
      <c r="M65" s="78" t="s">
        <v>45</v>
      </c>
      <c r="N65" s="83">
        <v>52000.0</v>
      </c>
      <c r="O65" s="83">
        <v>52000.0</v>
      </c>
      <c r="P65" s="77">
        <v>45721.0</v>
      </c>
      <c r="Q65" s="85"/>
      <c r="R65" s="84"/>
      <c r="S65" s="85"/>
      <c r="T65" s="83"/>
      <c r="U65" s="85"/>
      <c r="V65" s="85"/>
      <c r="W65" s="85"/>
      <c r="X65" s="85"/>
      <c r="Y65" s="131">
        <f t="shared" si="4"/>
        <v>0</v>
      </c>
      <c r="Z65" s="137"/>
      <c r="AA65" s="3"/>
      <c r="AB65" s="3"/>
      <c r="AC65" s="3"/>
    </row>
    <row r="66" outlineLevel="1">
      <c r="A66" s="75">
        <v>58.0</v>
      </c>
      <c r="B66" s="75">
        <v>5.0</v>
      </c>
      <c r="C66" s="76" t="s">
        <v>217</v>
      </c>
      <c r="D66" s="100">
        <v>45720.0</v>
      </c>
      <c r="E66" s="78" t="s">
        <v>229</v>
      </c>
      <c r="F66" s="170">
        <v>4.4793685279E11</v>
      </c>
      <c r="G66" s="101"/>
      <c r="H66" s="80"/>
      <c r="I66" s="81" t="s">
        <v>230</v>
      </c>
      <c r="J66" s="82" t="s">
        <v>36</v>
      </c>
      <c r="K66" s="81" t="s">
        <v>37</v>
      </c>
      <c r="L66" s="81" t="s">
        <v>118</v>
      </c>
      <c r="M66" s="78" t="s">
        <v>45</v>
      </c>
      <c r="N66" s="83">
        <v>78000.0</v>
      </c>
      <c r="O66" s="83">
        <v>39000.0</v>
      </c>
      <c r="P66" s="77">
        <v>45721.0</v>
      </c>
      <c r="Q66" s="99">
        <v>39000.0</v>
      </c>
      <c r="R66" s="135">
        <v>45868.0</v>
      </c>
      <c r="S66" s="85"/>
      <c r="T66" s="83"/>
      <c r="U66" s="85"/>
      <c r="V66" s="85"/>
      <c r="W66" s="85"/>
      <c r="X66" s="85"/>
      <c r="Y66" s="131">
        <f t="shared" si="4"/>
        <v>0</v>
      </c>
      <c r="Z66" s="138"/>
      <c r="AA66" s="101"/>
      <c r="AB66" s="96" t="s">
        <v>231</v>
      </c>
      <c r="AC66" s="96" t="s">
        <v>232</v>
      </c>
      <c r="AD66" s="96" t="s">
        <v>233</v>
      </c>
      <c r="AE66" s="168" t="s">
        <v>234</v>
      </c>
      <c r="AF66" s="168"/>
      <c r="AG66" s="168" t="s">
        <v>150</v>
      </c>
      <c r="AH66" s="168"/>
      <c r="AI66" s="168"/>
      <c r="AJ66" s="168"/>
    </row>
    <row r="67" outlineLevel="1">
      <c r="A67" s="57">
        <v>59.0</v>
      </c>
      <c r="B67" s="57">
        <v>6.0</v>
      </c>
      <c r="C67" s="76" t="s">
        <v>217</v>
      </c>
      <c r="D67" s="195">
        <v>45720.0</v>
      </c>
      <c r="E67" s="60" t="s">
        <v>235</v>
      </c>
      <c r="F67" s="61">
        <v>9.870539643E9</v>
      </c>
      <c r="G67" s="62"/>
      <c r="H67" s="63"/>
      <c r="I67" s="64" t="s">
        <v>236</v>
      </c>
      <c r="J67" s="65" t="s">
        <v>36</v>
      </c>
      <c r="K67" s="64" t="s">
        <v>44</v>
      </c>
      <c r="L67" s="103"/>
      <c r="M67" s="60" t="s">
        <v>167</v>
      </c>
      <c r="N67" s="69">
        <v>30000.0</v>
      </c>
      <c r="O67" s="69">
        <v>1000.0</v>
      </c>
      <c r="P67" s="59">
        <v>45721.0</v>
      </c>
      <c r="Q67" s="71"/>
      <c r="R67" s="166"/>
      <c r="S67" s="71"/>
      <c r="T67" s="69"/>
      <c r="U67" s="71"/>
      <c r="V67" s="71"/>
      <c r="W67" s="71"/>
      <c r="X67" s="71"/>
      <c r="Y67" s="109">
        <f t="shared" si="4"/>
        <v>29000</v>
      </c>
      <c r="Z67" s="220" t="s">
        <v>237</v>
      </c>
      <c r="AA67" s="3"/>
      <c r="AB67" s="3"/>
      <c r="AC67" s="74" t="s">
        <v>238</v>
      </c>
    </row>
    <row r="68" outlineLevel="1">
      <c r="A68" s="154">
        <v>60.0</v>
      </c>
      <c r="B68" s="154">
        <v>7.0</v>
      </c>
      <c r="C68" s="155" t="s">
        <v>217</v>
      </c>
      <c r="D68" s="161">
        <v>45723.0</v>
      </c>
      <c r="E68" s="145" t="s">
        <v>239</v>
      </c>
      <c r="F68" s="221">
        <v>8.778033987E9</v>
      </c>
      <c r="G68" s="62"/>
      <c r="H68" s="142"/>
      <c r="I68" s="143" t="s">
        <v>240</v>
      </c>
      <c r="J68" s="222" t="s">
        <v>36</v>
      </c>
      <c r="K68" s="223" t="s">
        <v>44</v>
      </c>
      <c r="L68" s="140"/>
      <c r="M68" s="145" t="s">
        <v>45</v>
      </c>
      <c r="N68" s="146">
        <v>30000.0</v>
      </c>
      <c r="O68" s="146">
        <v>2000.0</v>
      </c>
      <c r="P68" s="161">
        <v>45723.0</v>
      </c>
      <c r="Q68" s="224">
        <v>10000.0</v>
      </c>
      <c r="R68" s="158">
        <v>45729.0</v>
      </c>
      <c r="S68" s="224">
        <v>10000.0</v>
      </c>
      <c r="T68" s="158">
        <v>45777.0</v>
      </c>
      <c r="U68" s="224">
        <v>8000.0</v>
      </c>
      <c r="V68" s="158">
        <v>45790.0</v>
      </c>
      <c r="W68" s="149"/>
      <c r="X68" s="149"/>
      <c r="Y68" s="162">
        <v>0.0</v>
      </c>
      <c r="Z68" s="225"/>
      <c r="AA68" s="62"/>
      <c r="AB68" s="156"/>
      <c r="AC68" s="156"/>
      <c r="AD68" s="160"/>
      <c r="AE68" s="226"/>
      <c r="AF68" s="160"/>
      <c r="AG68" s="160"/>
      <c r="AH68" s="160"/>
      <c r="AI68" s="160"/>
      <c r="AJ68" s="160"/>
    </row>
    <row r="69" outlineLevel="1">
      <c r="A69" s="57">
        <v>61.0</v>
      </c>
      <c r="B69" s="57">
        <v>8.0</v>
      </c>
      <c r="C69" s="58" t="s">
        <v>217</v>
      </c>
      <c r="D69" s="195">
        <v>45724.0</v>
      </c>
      <c r="E69" s="103" t="s">
        <v>241</v>
      </c>
      <c r="F69" s="91">
        <v>9.176773377E9</v>
      </c>
      <c r="G69" s="62"/>
      <c r="H69" s="63"/>
      <c r="I69" s="64" t="s">
        <v>242</v>
      </c>
      <c r="J69" s="65" t="s">
        <v>36</v>
      </c>
      <c r="K69" s="66" t="s">
        <v>176</v>
      </c>
      <c r="L69" s="103"/>
      <c r="M69" s="67" t="s">
        <v>6</v>
      </c>
      <c r="N69" s="227">
        <v>25000.0</v>
      </c>
      <c r="O69" s="227">
        <v>10000.0</v>
      </c>
      <c r="P69" s="195">
        <v>45723.0</v>
      </c>
      <c r="Q69" s="227"/>
      <c r="R69" s="214"/>
      <c r="S69" s="215"/>
      <c r="T69" s="228"/>
      <c r="U69" s="215"/>
      <c r="V69" s="215"/>
      <c r="W69" s="215"/>
      <c r="X69" s="215"/>
      <c r="Y69" s="109">
        <f t="shared" ref="Y69:Y77" si="5">(N69-O69-Q69-S69-W69)</f>
        <v>15000</v>
      </c>
      <c r="Z69" s="229" t="s">
        <v>66</v>
      </c>
      <c r="AA69" s="3"/>
      <c r="AB69" s="3"/>
      <c r="AC69" s="3"/>
    </row>
    <row r="70" outlineLevel="1">
      <c r="A70" s="75">
        <v>62.0</v>
      </c>
      <c r="B70" s="75">
        <v>9.0</v>
      </c>
      <c r="C70" s="76" t="s">
        <v>217</v>
      </c>
      <c r="D70" s="100">
        <v>45724.0</v>
      </c>
      <c r="E70" s="96" t="s">
        <v>243</v>
      </c>
      <c r="F70" s="96">
        <v>9.994448088E9</v>
      </c>
      <c r="G70" s="62"/>
      <c r="H70" s="80"/>
      <c r="I70" s="81" t="s">
        <v>244</v>
      </c>
      <c r="J70" s="191" t="s">
        <v>36</v>
      </c>
      <c r="K70" s="96" t="s">
        <v>44</v>
      </c>
      <c r="L70" s="101"/>
      <c r="M70" s="96" t="s">
        <v>45</v>
      </c>
      <c r="N70" s="83">
        <v>30000.0</v>
      </c>
      <c r="O70" s="83">
        <v>2000.0</v>
      </c>
      <c r="P70" s="100">
        <v>45724.0</v>
      </c>
      <c r="Q70" s="191">
        <v>13000.0</v>
      </c>
      <c r="R70" s="135">
        <v>45752.0</v>
      </c>
      <c r="S70" s="191">
        <v>15000.0</v>
      </c>
      <c r="T70" s="135">
        <v>45812.0</v>
      </c>
      <c r="U70" s="169"/>
      <c r="V70" s="169"/>
      <c r="W70" s="169"/>
      <c r="X70" s="169"/>
      <c r="Y70" s="131">
        <f t="shared" si="5"/>
        <v>0</v>
      </c>
      <c r="Z70" s="230"/>
      <c r="AA70" s="101"/>
      <c r="AB70" s="96"/>
      <c r="AC70" s="165"/>
      <c r="AD70" s="102"/>
      <c r="AE70" s="102"/>
      <c r="AF70" s="102"/>
      <c r="AG70" s="102"/>
      <c r="AH70" s="102"/>
      <c r="AI70" s="102"/>
      <c r="AJ70" s="102"/>
    </row>
    <row r="71" outlineLevel="1">
      <c r="A71" s="75">
        <v>63.0</v>
      </c>
      <c r="B71" s="171">
        <v>10.0</v>
      </c>
      <c r="C71" s="76" t="s">
        <v>217</v>
      </c>
      <c r="D71" s="100">
        <v>45724.0</v>
      </c>
      <c r="E71" s="96" t="s">
        <v>245</v>
      </c>
      <c r="F71" s="96">
        <v>8.870908655E9</v>
      </c>
      <c r="G71" s="62"/>
      <c r="H71" s="231"/>
      <c r="I71" s="106" t="s">
        <v>246</v>
      </c>
      <c r="J71" s="191" t="s">
        <v>36</v>
      </c>
      <c r="K71" s="96" t="s">
        <v>123</v>
      </c>
      <c r="L71" s="96"/>
      <c r="M71" s="96" t="s">
        <v>6</v>
      </c>
      <c r="N71" s="98">
        <v>22500.0</v>
      </c>
      <c r="O71" s="83">
        <v>2000.0</v>
      </c>
      <c r="P71" s="100">
        <v>45724.0</v>
      </c>
      <c r="Q71" s="191">
        <v>10000.0</v>
      </c>
      <c r="R71" s="135">
        <v>45730.0</v>
      </c>
      <c r="S71" s="191">
        <v>10500.0</v>
      </c>
      <c r="T71" s="135">
        <v>45743.0</v>
      </c>
      <c r="U71" s="169"/>
      <c r="V71" s="169"/>
      <c r="W71" s="169"/>
      <c r="X71" s="169"/>
      <c r="Y71" s="131">
        <f t="shared" si="5"/>
        <v>0</v>
      </c>
      <c r="Z71" s="100"/>
      <c r="AA71" s="3"/>
      <c r="AB71" s="101"/>
      <c r="AC71" s="101"/>
      <c r="AD71" s="102"/>
      <c r="AE71" s="102"/>
      <c r="AF71" s="102"/>
      <c r="AG71" s="102"/>
      <c r="AH71" s="102"/>
      <c r="AI71" s="102"/>
      <c r="AJ71" s="102"/>
    </row>
    <row r="72" outlineLevel="1">
      <c r="A72" s="57">
        <v>64.0</v>
      </c>
      <c r="B72" s="57">
        <v>11.0</v>
      </c>
      <c r="C72" s="58" t="s">
        <v>217</v>
      </c>
      <c r="D72" s="195">
        <v>45727.0</v>
      </c>
      <c r="E72" s="67" t="s">
        <v>247</v>
      </c>
      <c r="F72" s="67">
        <v>9.19994565387E11</v>
      </c>
      <c r="G72" s="62"/>
      <c r="H72" s="63"/>
      <c r="I72" s="64" t="s">
        <v>248</v>
      </c>
      <c r="J72" s="227" t="s">
        <v>36</v>
      </c>
      <c r="K72" s="67" t="s">
        <v>44</v>
      </c>
      <c r="L72" s="232"/>
      <c r="M72" s="67" t="s">
        <v>45</v>
      </c>
      <c r="N72" s="69">
        <v>30000.0</v>
      </c>
      <c r="O72" s="227">
        <v>15000.0</v>
      </c>
      <c r="P72" s="195">
        <v>45727.0</v>
      </c>
      <c r="Q72" s="227"/>
      <c r="R72" s="214"/>
      <c r="S72" s="215"/>
      <c r="T72" s="228"/>
      <c r="U72" s="215"/>
      <c r="V72" s="215"/>
      <c r="W72" s="215"/>
      <c r="X72" s="215"/>
      <c r="Y72" s="109">
        <f t="shared" si="5"/>
        <v>15000</v>
      </c>
      <c r="Z72" s="110">
        <v>45784.0</v>
      </c>
      <c r="AA72" s="74" t="s">
        <v>249</v>
      </c>
      <c r="AB72" s="3"/>
      <c r="AC72" s="74" t="s">
        <v>250</v>
      </c>
    </row>
    <row r="73" ht="18.75" customHeight="1" outlineLevel="1">
      <c r="A73" s="75">
        <v>65.0</v>
      </c>
      <c r="B73" s="171">
        <v>12.0</v>
      </c>
      <c r="C73" s="76" t="s">
        <v>217</v>
      </c>
      <c r="D73" s="100">
        <v>45728.0</v>
      </c>
      <c r="E73" s="96" t="s">
        <v>251</v>
      </c>
      <c r="F73" s="96">
        <v>8.828455059E9</v>
      </c>
      <c r="G73" s="62"/>
      <c r="H73" s="231"/>
      <c r="I73" s="106" t="s">
        <v>252</v>
      </c>
      <c r="J73" s="191" t="s">
        <v>43</v>
      </c>
      <c r="K73" s="96" t="s">
        <v>37</v>
      </c>
      <c r="L73" s="96"/>
      <c r="M73" s="96" t="s">
        <v>6</v>
      </c>
      <c r="N73" s="83">
        <v>15000.0</v>
      </c>
      <c r="O73" s="98">
        <v>5000.0</v>
      </c>
      <c r="P73" s="100">
        <v>45728.0</v>
      </c>
      <c r="Q73" s="191">
        <v>10000.0</v>
      </c>
      <c r="R73" s="135">
        <v>45730.0</v>
      </c>
      <c r="S73" s="169"/>
      <c r="T73" s="233"/>
      <c r="U73" s="169"/>
      <c r="V73" s="169"/>
      <c r="W73" s="169"/>
      <c r="X73" s="169"/>
      <c r="Y73" s="131">
        <f t="shared" si="5"/>
        <v>0</v>
      </c>
      <c r="Z73" s="230"/>
      <c r="AA73" s="3"/>
      <c r="AB73" s="101"/>
      <c r="AC73" s="101"/>
      <c r="AD73" s="102"/>
      <c r="AE73" s="102"/>
      <c r="AF73" s="102"/>
      <c r="AG73" s="102"/>
      <c r="AH73" s="102"/>
      <c r="AI73" s="102"/>
      <c r="AJ73" s="102"/>
    </row>
    <row r="74" outlineLevel="1">
      <c r="A74" s="75">
        <v>66.0</v>
      </c>
      <c r="B74" s="75">
        <v>13.0</v>
      </c>
      <c r="C74" s="76" t="s">
        <v>217</v>
      </c>
      <c r="D74" s="100">
        <v>45729.0</v>
      </c>
      <c r="E74" s="96" t="s">
        <v>253</v>
      </c>
      <c r="F74" s="96">
        <v>2.348113092952E12</v>
      </c>
      <c r="G74" s="62"/>
      <c r="H74" s="231"/>
      <c r="I74" s="106" t="s">
        <v>254</v>
      </c>
      <c r="J74" s="191" t="s">
        <v>36</v>
      </c>
      <c r="K74" s="96" t="s">
        <v>72</v>
      </c>
      <c r="L74" s="96"/>
      <c r="M74" s="96" t="s">
        <v>6</v>
      </c>
      <c r="N74" s="191">
        <v>25000.0</v>
      </c>
      <c r="O74" s="83">
        <v>2000.0</v>
      </c>
      <c r="P74" s="100">
        <v>45729.0</v>
      </c>
      <c r="Q74" s="191">
        <v>23000.0</v>
      </c>
      <c r="R74" s="135">
        <v>45782.0</v>
      </c>
      <c r="S74" s="169"/>
      <c r="T74" s="233"/>
      <c r="U74" s="169"/>
      <c r="V74" s="169"/>
      <c r="W74" s="169"/>
      <c r="X74" s="169"/>
      <c r="Y74" s="131">
        <f t="shared" si="5"/>
        <v>0</v>
      </c>
      <c r="Z74" s="230"/>
      <c r="AA74" s="3"/>
      <c r="AB74" s="101"/>
      <c r="AC74" s="101"/>
      <c r="AD74" s="102"/>
      <c r="AE74" s="102"/>
      <c r="AF74" s="102"/>
      <c r="AG74" s="102"/>
      <c r="AH74" s="102"/>
      <c r="AI74" s="102"/>
      <c r="AJ74" s="102"/>
    </row>
    <row r="75" outlineLevel="1">
      <c r="A75" s="75">
        <v>67.0</v>
      </c>
      <c r="B75" s="171">
        <v>14.0</v>
      </c>
      <c r="C75" s="76" t="s">
        <v>217</v>
      </c>
      <c r="D75" s="100">
        <v>45731.0</v>
      </c>
      <c r="E75" s="96" t="s">
        <v>255</v>
      </c>
      <c r="F75" s="96">
        <v>8.667694963E9</v>
      </c>
      <c r="G75" s="62"/>
      <c r="H75" s="231"/>
      <c r="I75" s="106" t="s">
        <v>256</v>
      </c>
      <c r="J75" s="191" t="s">
        <v>43</v>
      </c>
      <c r="K75" s="96" t="s">
        <v>44</v>
      </c>
      <c r="L75" s="96"/>
      <c r="M75" s="96" t="s">
        <v>6</v>
      </c>
      <c r="N75" s="98">
        <v>32000.0</v>
      </c>
      <c r="O75" s="83">
        <v>2000.0</v>
      </c>
      <c r="P75" s="100">
        <v>45731.0</v>
      </c>
      <c r="Q75" s="191">
        <v>15000.0</v>
      </c>
      <c r="R75" s="135">
        <v>45735.0</v>
      </c>
      <c r="S75" s="234">
        <v>5000.0</v>
      </c>
      <c r="T75" s="135">
        <v>45751.0</v>
      </c>
      <c r="U75" s="234"/>
      <c r="V75" s="234"/>
      <c r="W75" s="234">
        <v>10000.0</v>
      </c>
      <c r="X75" s="135">
        <v>45754.0</v>
      </c>
      <c r="Y75" s="131">
        <f t="shared" si="5"/>
        <v>0</v>
      </c>
      <c r="Z75" s="230"/>
      <c r="AA75" s="3"/>
      <c r="AB75" s="101"/>
      <c r="AC75" s="101"/>
      <c r="AD75" s="102"/>
      <c r="AE75" s="102"/>
      <c r="AF75" s="102"/>
      <c r="AG75" s="102"/>
      <c r="AH75" s="102"/>
      <c r="AI75" s="102"/>
      <c r="AJ75" s="102"/>
    </row>
    <row r="76" outlineLevel="1">
      <c r="A76" s="75">
        <v>68.0</v>
      </c>
      <c r="B76" s="75">
        <v>15.0</v>
      </c>
      <c r="C76" s="76" t="s">
        <v>217</v>
      </c>
      <c r="D76" s="100">
        <v>45733.0</v>
      </c>
      <c r="E76" s="96" t="s">
        <v>257</v>
      </c>
      <c r="F76" s="96">
        <v>9.786471022E9</v>
      </c>
      <c r="G76" s="62"/>
      <c r="H76" s="231"/>
      <c r="I76" s="106" t="s">
        <v>258</v>
      </c>
      <c r="J76" s="191" t="s">
        <v>43</v>
      </c>
      <c r="K76" s="96" t="s">
        <v>44</v>
      </c>
      <c r="L76" s="96"/>
      <c r="M76" s="96" t="s">
        <v>6</v>
      </c>
      <c r="N76" s="98">
        <v>20000.0</v>
      </c>
      <c r="O76" s="83">
        <v>2000.0</v>
      </c>
      <c r="P76" s="100">
        <v>45733.0</v>
      </c>
      <c r="Q76" s="191">
        <v>18000.0</v>
      </c>
      <c r="R76" s="135">
        <v>45736.0</v>
      </c>
      <c r="S76" s="169"/>
      <c r="T76" s="233"/>
      <c r="U76" s="169"/>
      <c r="V76" s="169"/>
      <c r="W76" s="169"/>
      <c r="X76" s="169"/>
      <c r="Y76" s="131">
        <f t="shared" si="5"/>
        <v>0</v>
      </c>
      <c r="Z76" s="230"/>
      <c r="AA76" s="101"/>
      <c r="AB76" s="101"/>
      <c r="AC76" s="101"/>
      <c r="AD76" s="102"/>
      <c r="AE76" s="102"/>
      <c r="AF76" s="102"/>
      <c r="AG76" s="102"/>
      <c r="AH76" s="102"/>
      <c r="AI76" s="102"/>
      <c r="AJ76" s="102"/>
    </row>
    <row r="77" outlineLevel="1">
      <c r="A77" s="75">
        <v>69.0</v>
      </c>
      <c r="B77" s="171">
        <v>16.0</v>
      </c>
      <c r="C77" s="76" t="s">
        <v>217</v>
      </c>
      <c r="D77" s="100">
        <v>45734.0</v>
      </c>
      <c r="E77" s="96" t="s">
        <v>259</v>
      </c>
      <c r="F77" s="96">
        <v>1.5485771799E10</v>
      </c>
      <c r="G77" s="62"/>
      <c r="H77" s="231"/>
      <c r="I77" s="106" t="s">
        <v>260</v>
      </c>
      <c r="J77" s="191" t="s">
        <v>36</v>
      </c>
      <c r="K77" s="96" t="s">
        <v>37</v>
      </c>
      <c r="L77" s="101"/>
      <c r="M77" s="96" t="s">
        <v>45</v>
      </c>
      <c r="N77" s="83">
        <v>15000.0</v>
      </c>
      <c r="O77" s="191">
        <v>15000.0</v>
      </c>
      <c r="P77" s="100">
        <v>45734.0</v>
      </c>
      <c r="Q77" s="169"/>
      <c r="R77" s="84"/>
      <c r="S77" s="169"/>
      <c r="T77" s="233"/>
      <c r="U77" s="169"/>
      <c r="V77" s="169"/>
      <c r="W77" s="169"/>
      <c r="X77" s="169"/>
      <c r="Y77" s="131">
        <f t="shared" si="5"/>
        <v>0</v>
      </c>
      <c r="Z77" s="235"/>
      <c r="AA77" s="101"/>
      <c r="AB77" s="101"/>
      <c r="AC77" s="101"/>
      <c r="AD77" s="102"/>
      <c r="AE77" s="102"/>
      <c r="AF77" s="102"/>
      <c r="AG77" s="102"/>
      <c r="AH77" s="102"/>
      <c r="AI77" s="102"/>
      <c r="AJ77" s="102"/>
    </row>
    <row r="78" outlineLevel="1">
      <c r="A78" s="57">
        <v>70.0</v>
      </c>
      <c r="B78" s="57">
        <v>17.0</v>
      </c>
      <c r="C78" s="58" t="s">
        <v>217</v>
      </c>
      <c r="D78" s="195">
        <v>45736.0</v>
      </c>
      <c r="E78" s="67" t="s">
        <v>261</v>
      </c>
      <c r="F78" s="67">
        <v>9.6898134828E10</v>
      </c>
      <c r="G78" s="62"/>
      <c r="H78" s="236"/>
      <c r="I78" s="237" t="s">
        <v>262</v>
      </c>
      <c r="J78" s="227" t="s">
        <v>36</v>
      </c>
      <c r="K78" s="67" t="s">
        <v>37</v>
      </c>
      <c r="L78" s="67"/>
      <c r="M78" s="67" t="s">
        <v>6</v>
      </c>
      <c r="N78" s="227">
        <v>13000.0</v>
      </c>
      <c r="O78" s="69">
        <v>2000.0</v>
      </c>
      <c r="P78" s="195">
        <v>45736.0</v>
      </c>
      <c r="Q78" s="227"/>
      <c r="R78" s="214"/>
      <c r="S78" s="215"/>
      <c r="T78" s="228"/>
      <c r="U78" s="215"/>
      <c r="V78" s="215"/>
      <c r="W78" s="215"/>
      <c r="X78" s="215"/>
      <c r="Y78" s="227">
        <v>11000.0</v>
      </c>
      <c r="Z78" s="73">
        <v>45950.0</v>
      </c>
      <c r="AA78" s="3"/>
      <c r="AB78" s="74" t="s">
        <v>263</v>
      </c>
      <c r="AC78" s="74" t="s">
        <v>150</v>
      </c>
    </row>
    <row r="79" outlineLevel="1">
      <c r="A79" s="57">
        <v>71.0</v>
      </c>
      <c r="B79" s="238">
        <v>18.0</v>
      </c>
      <c r="C79" s="58" t="s">
        <v>217</v>
      </c>
      <c r="D79" s="195">
        <v>45736.0</v>
      </c>
      <c r="E79" s="67" t="s">
        <v>264</v>
      </c>
      <c r="F79" s="67">
        <v>2.60974336354E11</v>
      </c>
      <c r="G79" s="62"/>
      <c r="H79" s="236"/>
      <c r="I79" s="237" t="s">
        <v>265</v>
      </c>
      <c r="J79" s="227" t="s">
        <v>36</v>
      </c>
      <c r="K79" s="232"/>
      <c r="L79" s="232"/>
      <c r="M79" s="67" t="s">
        <v>45</v>
      </c>
      <c r="N79" s="227">
        <v>69000.0</v>
      </c>
      <c r="O79" s="227">
        <v>34000.0</v>
      </c>
      <c r="P79" s="195">
        <v>45736.0</v>
      </c>
      <c r="Q79" s="215"/>
      <c r="R79" s="166"/>
      <c r="S79" s="215"/>
      <c r="T79" s="228"/>
      <c r="U79" s="215"/>
      <c r="V79" s="215"/>
      <c r="W79" s="215"/>
      <c r="X79" s="215"/>
      <c r="Y79" s="227">
        <v>35000.0</v>
      </c>
      <c r="Z79" s="110">
        <v>45923.0</v>
      </c>
      <c r="AA79" s="3"/>
      <c r="AB79" s="74" t="s">
        <v>266</v>
      </c>
      <c r="AC79" s="74" t="s">
        <v>150</v>
      </c>
    </row>
    <row r="80" outlineLevel="1">
      <c r="A80" s="75">
        <v>72.0</v>
      </c>
      <c r="B80" s="75">
        <v>19.0</v>
      </c>
      <c r="C80" s="76" t="s">
        <v>217</v>
      </c>
      <c r="D80" s="100">
        <v>45737.0</v>
      </c>
      <c r="E80" s="96" t="s">
        <v>267</v>
      </c>
      <c r="F80" s="96">
        <v>9.003579918E9</v>
      </c>
      <c r="G80" s="62"/>
      <c r="H80" s="231"/>
      <c r="I80" s="106" t="s">
        <v>268</v>
      </c>
      <c r="J80" s="191" t="s">
        <v>43</v>
      </c>
      <c r="K80" s="96" t="s">
        <v>269</v>
      </c>
      <c r="L80" s="96"/>
      <c r="M80" s="96" t="s">
        <v>224</v>
      </c>
      <c r="N80" s="191">
        <v>10000.0</v>
      </c>
      <c r="O80" s="191">
        <v>2000.0</v>
      </c>
      <c r="P80" s="100">
        <v>45737.0</v>
      </c>
      <c r="Q80" s="191">
        <v>8000.0</v>
      </c>
      <c r="R80" s="135">
        <v>45745.0</v>
      </c>
      <c r="S80" s="169"/>
      <c r="T80" s="233"/>
      <c r="U80" s="169"/>
      <c r="V80" s="169"/>
      <c r="W80" s="169"/>
      <c r="X80" s="169"/>
      <c r="Y80" s="131">
        <f t="shared" ref="Y80:Y81" si="6">(N80-O80-Q80-S80-W80)</f>
        <v>0</v>
      </c>
      <c r="Z80" s="100"/>
      <c r="AA80" s="3"/>
      <c r="AB80" s="101"/>
      <c r="AC80" s="96"/>
      <c r="AD80" s="102"/>
      <c r="AE80" s="102"/>
      <c r="AF80" s="102"/>
      <c r="AG80" s="102"/>
      <c r="AH80" s="102"/>
      <c r="AI80" s="102"/>
      <c r="AJ80" s="102"/>
    </row>
    <row r="81" outlineLevel="1">
      <c r="A81" s="75">
        <v>73.0</v>
      </c>
      <c r="B81" s="171">
        <v>20.0</v>
      </c>
      <c r="C81" s="76" t="s">
        <v>217</v>
      </c>
      <c r="D81" s="230">
        <v>45737.0</v>
      </c>
      <c r="E81" s="96" t="s">
        <v>270</v>
      </c>
      <c r="F81" s="96">
        <v>2.348113877214E12</v>
      </c>
      <c r="G81" s="62"/>
      <c r="H81" s="231"/>
      <c r="I81" s="106" t="s">
        <v>271</v>
      </c>
      <c r="J81" s="191" t="s">
        <v>36</v>
      </c>
      <c r="K81" s="101"/>
      <c r="L81" s="101"/>
      <c r="M81" s="96" t="s">
        <v>45</v>
      </c>
      <c r="N81" s="191">
        <v>69000.0</v>
      </c>
      <c r="O81" s="191">
        <v>69000.0</v>
      </c>
      <c r="P81" s="100">
        <v>45737.0</v>
      </c>
      <c r="Q81" s="169"/>
      <c r="R81" s="84"/>
      <c r="S81" s="169"/>
      <c r="T81" s="233"/>
      <c r="U81" s="169"/>
      <c r="V81" s="169"/>
      <c r="W81" s="169"/>
      <c r="X81" s="169"/>
      <c r="Y81" s="131">
        <f t="shared" si="6"/>
        <v>0</v>
      </c>
      <c r="Z81" s="235"/>
      <c r="AA81" s="101"/>
      <c r="AB81" s="101"/>
      <c r="AC81" s="101"/>
      <c r="AD81" s="102"/>
      <c r="AE81" s="102"/>
      <c r="AF81" s="102"/>
      <c r="AG81" s="102"/>
      <c r="AH81" s="102"/>
      <c r="AI81" s="102"/>
      <c r="AJ81" s="102"/>
    </row>
    <row r="82" outlineLevel="1">
      <c r="A82" s="75">
        <v>74.0</v>
      </c>
      <c r="B82" s="75">
        <v>21.0</v>
      </c>
      <c r="C82" s="76" t="s">
        <v>217</v>
      </c>
      <c r="D82" s="100">
        <v>45740.0</v>
      </c>
      <c r="E82" s="96" t="s">
        <v>272</v>
      </c>
      <c r="F82" s="96">
        <v>9.373033954E9</v>
      </c>
      <c r="G82" s="62"/>
      <c r="H82" s="231"/>
      <c r="I82" s="106" t="s">
        <v>273</v>
      </c>
      <c r="J82" s="191" t="s">
        <v>36</v>
      </c>
      <c r="K82" s="96" t="s">
        <v>44</v>
      </c>
      <c r="L82" s="96"/>
      <c r="M82" s="96" t="s">
        <v>45</v>
      </c>
      <c r="N82" s="191">
        <v>30000.0</v>
      </c>
      <c r="O82" s="191">
        <v>2000.0</v>
      </c>
      <c r="P82" s="100">
        <v>45740.0</v>
      </c>
      <c r="Q82" s="191">
        <v>13000.0</v>
      </c>
      <c r="R82" s="135">
        <v>45747.0</v>
      </c>
      <c r="S82" s="191">
        <v>13000.0</v>
      </c>
      <c r="T82" s="100">
        <v>45817.0</v>
      </c>
      <c r="U82" s="191">
        <v>2000.0</v>
      </c>
      <c r="V82" s="100">
        <v>45818.0</v>
      </c>
      <c r="W82" s="169"/>
      <c r="X82" s="169"/>
      <c r="Y82" s="191">
        <v>0.0</v>
      </c>
      <c r="Z82" s="100"/>
      <c r="AA82" s="101"/>
      <c r="AB82" s="96"/>
      <c r="AC82" s="96"/>
      <c r="AD82" s="168" t="s">
        <v>274</v>
      </c>
      <c r="AE82" s="102"/>
      <c r="AF82" s="102"/>
      <c r="AG82" s="102"/>
      <c r="AH82" s="102"/>
      <c r="AI82" s="102"/>
      <c r="AJ82" s="102"/>
    </row>
    <row r="83" outlineLevel="1">
      <c r="A83" s="75">
        <v>75.0</v>
      </c>
      <c r="B83" s="171">
        <v>22.0</v>
      </c>
      <c r="C83" s="76" t="s">
        <v>217</v>
      </c>
      <c r="D83" s="100">
        <v>45741.0</v>
      </c>
      <c r="E83" s="96" t="s">
        <v>275</v>
      </c>
      <c r="F83" s="96">
        <v>9.50575719E9</v>
      </c>
      <c r="G83" s="62"/>
      <c r="H83" s="231"/>
      <c r="I83" s="106" t="s">
        <v>276</v>
      </c>
      <c r="J83" s="191" t="s">
        <v>36</v>
      </c>
      <c r="K83" s="96" t="s">
        <v>44</v>
      </c>
      <c r="L83" s="96"/>
      <c r="M83" s="96" t="s">
        <v>6</v>
      </c>
      <c r="N83" s="191">
        <v>25000.0</v>
      </c>
      <c r="O83" s="191">
        <v>2000.0</v>
      </c>
      <c r="P83" s="100">
        <v>45741.0</v>
      </c>
      <c r="Q83" s="191">
        <v>23000.0</v>
      </c>
      <c r="R83" s="135">
        <v>45778.0</v>
      </c>
      <c r="S83" s="169"/>
      <c r="T83" s="233"/>
      <c r="U83" s="169"/>
      <c r="V83" s="169"/>
      <c r="W83" s="169"/>
      <c r="X83" s="169"/>
      <c r="Y83" s="191">
        <v>0.0</v>
      </c>
      <c r="Z83" s="100"/>
      <c r="AA83" s="3"/>
      <c r="AB83" s="101"/>
      <c r="AC83" s="101"/>
      <c r="AD83" s="102"/>
      <c r="AE83" s="102"/>
      <c r="AF83" s="102"/>
      <c r="AG83" s="102"/>
      <c r="AH83" s="102"/>
      <c r="AI83" s="102"/>
      <c r="AJ83" s="102"/>
    </row>
    <row r="84" outlineLevel="1">
      <c r="A84" s="75">
        <v>76.0</v>
      </c>
      <c r="B84" s="75">
        <v>23.0</v>
      </c>
      <c r="C84" s="76" t="s">
        <v>217</v>
      </c>
      <c r="D84" s="100">
        <v>45741.0</v>
      </c>
      <c r="E84" s="96" t="s">
        <v>277</v>
      </c>
      <c r="F84" s="96">
        <v>9.573822449E9</v>
      </c>
      <c r="G84" s="62"/>
      <c r="H84" s="231"/>
      <c r="I84" s="106" t="s">
        <v>278</v>
      </c>
      <c r="J84" s="191" t="s">
        <v>36</v>
      </c>
      <c r="K84" s="96" t="s">
        <v>44</v>
      </c>
      <c r="L84" s="96"/>
      <c r="M84" s="96" t="s">
        <v>6</v>
      </c>
      <c r="N84" s="191">
        <v>25000.0</v>
      </c>
      <c r="O84" s="191">
        <v>2000.0</v>
      </c>
      <c r="P84" s="100">
        <v>45741.0</v>
      </c>
      <c r="Q84" s="191">
        <v>23000.0</v>
      </c>
      <c r="R84" s="135">
        <v>45778.0</v>
      </c>
      <c r="S84" s="169"/>
      <c r="T84" s="233"/>
      <c r="U84" s="169"/>
      <c r="V84" s="169"/>
      <c r="W84" s="169"/>
      <c r="X84" s="169"/>
      <c r="Y84" s="191">
        <v>0.0</v>
      </c>
      <c r="Z84" s="100"/>
      <c r="AA84" s="3"/>
      <c r="AB84" s="101"/>
      <c r="AC84" s="101"/>
      <c r="AD84" s="102"/>
      <c r="AE84" s="102"/>
      <c r="AF84" s="102"/>
      <c r="AG84" s="102"/>
      <c r="AH84" s="102"/>
      <c r="AI84" s="102"/>
      <c r="AJ84" s="102"/>
    </row>
    <row r="85" outlineLevel="1">
      <c r="A85" s="75">
        <v>77.0</v>
      </c>
      <c r="B85" s="171">
        <v>24.0</v>
      </c>
      <c r="C85" s="76" t="s">
        <v>217</v>
      </c>
      <c r="D85" s="100">
        <v>45741.0</v>
      </c>
      <c r="E85" s="96" t="s">
        <v>279</v>
      </c>
      <c r="F85" s="96">
        <v>9.902493535E9</v>
      </c>
      <c r="G85" s="62"/>
      <c r="H85" s="231"/>
      <c r="I85" s="106" t="s">
        <v>280</v>
      </c>
      <c r="J85" s="191" t="s">
        <v>43</v>
      </c>
      <c r="K85" s="96" t="s">
        <v>176</v>
      </c>
      <c r="L85" s="96"/>
      <c r="M85" s="96" t="s">
        <v>6</v>
      </c>
      <c r="N85" s="191">
        <v>25000.0</v>
      </c>
      <c r="O85" s="191">
        <v>2000.0</v>
      </c>
      <c r="P85" s="100">
        <v>45741.0</v>
      </c>
      <c r="Q85" s="191">
        <v>23000.0</v>
      </c>
      <c r="R85" s="135">
        <v>45744.0</v>
      </c>
      <c r="S85" s="169"/>
      <c r="T85" s="233"/>
      <c r="U85" s="169"/>
      <c r="V85" s="169"/>
      <c r="W85" s="169"/>
      <c r="X85" s="169"/>
      <c r="Y85" s="131">
        <f>(N85-O85-Q85-S85-W85)</f>
        <v>0</v>
      </c>
      <c r="Z85" s="100"/>
      <c r="AA85" s="101"/>
      <c r="AB85" s="101"/>
      <c r="AC85" s="101"/>
      <c r="AD85" s="102"/>
      <c r="AE85" s="102"/>
      <c r="AF85" s="102"/>
      <c r="AG85" s="102"/>
      <c r="AH85" s="102"/>
      <c r="AI85" s="102"/>
      <c r="AJ85" s="102"/>
    </row>
    <row r="86" outlineLevel="1">
      <c r="A86" s="57">
        <v>78.0</v>
      </c>
      <c r="B86" s="57">
        <v>25.0</v>
      </c>
      <c r="C86" s="58" t="s">
        <v>217</v>
      </c>
      <c r="D86" s="195">
        <v>45743.0</v>
      </c>
      <c r="E86" s="67" t="s">
        <v>188</v>
      </c>
      <c r="F86" s="67">
        <v>8.487996118E9</v>
      </c>
      <c r="G86" s="62"/>
      <c r="H86" s="236"/>
      <c r="I86" s="237" t="s">
        <v>281</v>
      </c>
      <c r="J86" s="227" t="s">
        <v>36</v>
      </c>
      <c r="K86" s="67" t="s">
        <v>123</v>
      </c>
      <c r="L86" s="232"/>
      <c r="M86" s="67" t="s">
        <v>45</v>
      </c>
      <c r="N86" s="68">
        <v>22500.0</v>
      </c>
      <c r="O86" s="227">
        <v>5000.0</v>
      </c>
      <c r="P86" s="195">
        <v>45743.0</v>
      </c>
      <c r="Q86" s="227">
        <v>15000.0</v>
      </c>
      <c r="R86" s="214">
        <v>45754.0</v>
      </c>
      <c r="S86" s="215"/>
      <c r="T86" s="228"/>
      <c r="U86" s="215"/>
      <c r="V86" s="215"/>
      <c r="W86" s="215"/>
      <c r="X86" s="215"/>
      <c r="Y86" s="227">
        <v>2500.0</v>
      </c>
      <c r="Z86" s="73">
        <v>45980.0</v>
      </c>
      <c r="AA86" s="3"/>
      <c r="AB86" s="74" t="s">
        <v>263</v>
      </c>
      <c r="AC86" s="74" t="s">
        <v>282</v>
      </c>
      <c r="AE86" s="93" t="s">
        <v>150</v>
      </c>
    </row>
    <row r="87" outlineLevel="1">
      <c r="A87" s="57">
        <v>79.0</v>
      </c>
      <c r="B87" s="238">
        <v>26.0</v>
      </c>
      <c r="C87" s="58" t="s">
        <v>217</v>
      </c>
      <c r="D87" s="195">
        <v>45743.0</v>
      </c>
      <c r="E87" s="67" t="s">
        <v>283</v>
      </c>
      <c r="F87" s="67">
        <v>8.870405604E9</v>
      </c>
      <c r="G87" s="62"/>
      <c r="H87" s="236"/>
      <c r="I87" s="237" t="s">
        <v>284</v>
      </c>
      <c r="J87" s="227" t="s">
        <v>43</v>
      </c>
      <c r="K87" s="67" t="s">
        <v>172</v>
      </c>
      <c r="L87" s="232"/>
      <c r="M87" s="67" t="s">
        <v>6</v>
      </c>
      <c r="N87" s="239" t="s">
        <v>285</v>
      </c>
      <c r="O87" s="227">
        <v>2000.0</v>
      </c>
      <c r="P87" s="195">
        <v>45743.0</v>
      </c>
      <c r="Q87" s="215"/>
      <c r="R87" s="166"/>
      <c r="S87" s="215"/>
      <c r="T87" s="228"/>
      <c r="U87" s="215"/>
      <c r="V87" s="215"/>
      <c r="W87" s="215"/>
      <c r="X87" s="215"/>
      <c r="Y87" s="239" t="s">
        <v>286</v>
      </c>
      <c r="Z87" s="73"/>
      <c r="AA87" s="74" t="s">
        <v>67</v>
      </c>
      <c r="AB87" s="74" t="s">
        <v>287</v>
      </c>
      <c r="AC87" s="74"/>
    </row>
    <row r="88" outlineLevel="1">
      <c r="A88" s="57">
        <v>80.0</v>
      </c>
      <c r="B88" s="57">
        <v>27.0</v>
      </c>
      <c r="C88" s="155" t="s">
        <v>217</v>
      </c>
      <c r="D88" s="161">
        <v>45744.0</v>
      </c>
      <c r="E88" s="156" t="s">
        <v>288</v>
      </c>
      <c r="F88" s="156">
        <v>6.39369012101E11</v>
      </c>
      <c r="G88" s="62"/>
      <c r="H88" s="240"/>
      <c r="I88" s="223" t="s">
        <v>289</v>
      </c>
      <c r="J88" s="224" t="s">
        <v>36</v>
      </c>
      <c r="K88" s="156" t="s">
        <v>123</v>
      </c>
      <c r="L88" s="62"/>
      <c r="M88" s="156" t="s">
        <v>45</v>
      </c>
      <c r="N88" s="224">
        <v>51285.0</v>
      </c>
      <c r="O88" s="224">
        <v>25642.0</v>
      </c>
      <c r="P88" s="161">
        <v>45744.0</v>
      </c>
      <c r="Q88" s="224">
        <v>25642.0</v>
      </c>
      <c r="R88" s="161">
        <v>45793.0</v>
      </c>
      <c r="S88" s="149"/>
      <c r="T88" s="241"/>
      <c r="U88" s="149"/>
      <c r="V88" s="149"/>
      <c r="W88" s="149"/>
      <c r="X88" s="149"/>
      <c r="Y88" s="224">
        <v>0.0</v>
      </c>
      <c r="Z88" s="161"/>
      <c r="AA88" s="62"/>
      <c r="AB88" s="62"/>
      <c r="AC88" s="156"/>
      <c r="AD88" s="160"/>
      <c r="AE88" s="160"/>
      <c r="AF88" s="160"/>
      <c r="AG88" s="160"/>
      <c r="AH88" s="160"/>
      <c r="AI88" s="160"/>
      <c r="AJ88" s="160"/>
    </row>
    <row r="89" outlineLevel="1">
      <c r="A89" s="75">
        <v>81.0</v>
      </c>
      <c r="B89" s="171">
        <v>28.0</v>
      </c>
      <c r="C89" s="76" t="s">
        <v>217</v>
      </c>
      <c r="D89" s="100">
        <v>45747.0</v>
      </c>
      <c r="E89" s="96" t="s">
        <v>290</v>
      </c>
      <c r="F89" s="96">
        <v>8.807331683E9</v>
      </c>
      <c r="G89" s="62"/>
      <c r="H89" s="231"/>
      <c r="I89" s="106" t="s">
        <v>291</v>
      </c>
      <c r="J89" s="191" t="s">
        <v>43</v>
      </c>
      <c r="K89" s="96" t="s">
        <v>37</v>
      </c>
      <c r="L89" s="101"/>
      <c r="M89" s="96" t="s">
        <v>6</v>
      </c>
      <c r="N89" s="191">
        <v>15000.0</v>
      </c>
      <c r="O89" s="191">
        <v>2000.0</v>
      </c>
      <c r="P89" s="100">
        <v>45747.0</v>
      </c>
      <c r="Q89" s="191">
        <v>13000.0</v>
      </c>
      <c r="R89" s="100">
        <v>45762.0</v>
      </c>
      <c r="S89" s="169"/>
      <c r="T89" s="233"/>
      <c r="U89" s="169"/>
      <c r="V89" s="169"/>
      <c r="W89" s="169"/>
      <c r="X89" s="169"/>
      <c r="Y89" s="242">
        <f t="shared" ref="Y89:Y91" si="7">(N89-O89-Q89-S89-W89)</f>
        <v>0</v>
      </c>
      <c r="Z89" s="100"/>
      <c r="AA89" s="3"/>
      <c r="AB89" s="101"/>
      <c r="AC89" s="101"/>
      <c r="AD89" s="102"/>
      <c r="AE89" s="102"/>
      <c r="AF89" s="102"/>
      <c r="AG89" s="102"/>
      <c r="AH89" s="102"/>
      <c r="AI89" s="102"/>
      <c r="AJ89" s="102"/>
    </row>
    <row r="90" outlineLevel="1">
      <c r="A90" s="75">
        <v>82.0</v>
      </c>
      <c r="B90" s="171">
        <v>29.0</v>
      </c>
      <c r="C90" s="76" t="s">
        <v>217</v>
      </c>
      <c r="D90" s="100">
        <v>45747.0</v>
      </c>
      <c r="E90" s="96" t="s">
        <v>292</v>
      </c>
      <c r="F90" s="96">
        <v>9.943184707E9</v>
      </c>
      <c r="G90" s="62"/>
      <c r="H90" s="231"/>
      <c r="I90" s="106" t="s">
        <v>293</v>
      </c>
      <c r="J90" s="191" t="s">
        <v>43</v>
      </c>
      <c r="K90" s="96" t="s">
        <v>44</v>
      </c>
      <c r="L90" s="101"/>
      <c r="M90" s="96" t="s">
        <v>6</v>
      </c>
      <c r="N90" s="191">
        <v>25000.0</v>
      </c>
      <c r="O90" s="191">
        <v>2000.0</v>
      </c>
      <c r="P90" s="100">
        <v>45747.0</v>
      </c>
      <c r="Q90" s="191">
        <v>23000.0</v>
      </c>
      <c r="R90" s="135">
        <v>45749.0</v>
      </c>
      <c r="S90" s="169"/>
      <c r="T90" s="233"/>
      <c r="U90" s="169"/>
      <c r="V90" s="169"/>
      <c r="W90" s="169"/>
      <c r="X90" s="169"/>
      <c r="Y90" s="242">
        <f t="shared" si="7"/>
        <v>0</v>
      </c>
      <c r="Z90" s="100"/>
      <c r="AA90" s="3"/>
      <c r="AB90" s="101"/>
      <c r="AC90" s="101"/>
      <c r="AD90" s="102"/>
      <c r="AE90" s="102"/>
      <c r="AF90" s="102"/>
      <c r="AG90" s="102"/>
      <c r="AH90" s="102"/>
      <c r="AI90" s="102"/>
      <c r="AJ90" s="102"/>
    </row>
    <row r="91" outlineLevel="1">
      <c r="A91" s="154">
        <v>83.0</v>
      </c>
      <c r="B91" s="243">
        <v>30.0</v>
      </c>
      <c r="C91" s="155" t="s">
        <v>217</v>
      </c>
      <c r="D91" s="161">
        <v>45747.0</v>
      </c>
      <c r="E91" s="156" t="s">
        <v>294</v>
      </c>
      <c r="F91" s="156">
        <v>7.763946352E9</v>
      </c>
      <c r="G91" s="62"/>
      <c r="H91" s="240"/>
      <c r="I91" s="223" t="s">
        <v>295</v>
      </c>
      <c r="J91" s="224" t="s">
        <v>36</v>
      </c>
      <c r="K91" s="156" t="s">
        <v>296</v>
      </c>
      <c r="L91" s="62"/>
      <c r="M91" s="156" t="s">
        <v>45</v>
      </c>
      <c r="N91" s="224">
        <v>35000.0</v>
      </c>
      <c r="O91" s="224">
        <v>2000.0</v>
      </c>
      <c r="P91" s="161">
        <v>45747.0</v>
      </c>
      <c r="Q91" s="224">
        <v>15000.0</v>
      </c>
      <c r="R91" s="161">
        <v>45748.0</v>
      </c>
      <c r="S91" s="224">
        <v>18000.0</v>
      </c>
      <c r="T91" s="161">
        <v>45764.0</v>
      </c>
      <c r="U91" s="149"/>
      <c r="V91" s="149"/>
      <c r="W91" s="149"/>
      <c r="X91" s="149"/>
      <c r="Y91" s="242">
        <f t="shared" si="7"/>
        <v>0</v>
      </c>
      <c r="Z91" s="161"/>
      <c r="AA91" s="3"/>
      <c r="AB91" s="3"/>
      <c r="AC91" s="3"/>
    </row>
    <row r="92">
      <c r="A92" s="197"/>
      <c r="B92" s="244"/>
      <c r="C92" s="198" t="s">
        <v>297</v>
      </c>
      <c r="D92" s="245"/>
      <c r="E92" s="50"/>
      <c r="F92" s="50"/>
      <c r="G92" s="49"/>
      <c r="H92" s="246"/>
      <c r="I92" s="247"/>
      <c r="J92" s="52"/>
      <c r="K92" s="50"/>
      <c r="L92" s="50"/>
      <c r="M92" s="50"/>
      <c r="N92" s="248">
        <v>819250.0</v>
      </c>
      <c r="O92" s="52">
        <v>1067850.0</v>
      </c>
      <c r="P92" s="53" t="s">
        <v>31</v>
      </c>
      <c r="Q92" s="52">
        <v>1067850.0</v>
      </c>
      <c r="R92" s="53" t="s">
        <v>32</v>
      </c>
      <c r="S92" s="52">
        <v>0.0</v>
      </c>
      <c r="T92" s="54"/>
      <c r="U92" s="51"/>
      <c r="V92" s="51"/>
      <c r="W92" s="51"/>
      <c r="X92" s="51"/>
      <c r="Y92" s="52"/>
      <c r="Z92" s="245"/>
      <c r="AA92" s="49"/>
      <c r="AB92" s="49"/>
      <c r="AC92" s="49"/>
      <c r="AD92" s="213"/>
      <c r="AE92" s="213"/>
      <c r="AF92" s="213"/>
      <c r="AG92" s="213"/>
      <c r="AH92" s="213"/>
      <c r="AI92" s="213"/>
      <c r="AJ92" s="213"/>
    </row>
    <row r="93" outlineLevel="1">
      <c r="A93" s="75">
        <v>84.0</v>
      </c>
      <c r="B93" s="171">
        <v>1.0</v>
      </c>
      <c r="C93" s="249" t="s">
        <v>297</v>
      </c>
      <c r="D93" s="100">
        <v>45750.0</v>
      </c>
      <c r="E93" s="96" t="s">
        <v>298</v>
      </c>
      <c r="F93" s="96">
        <v>8.139090925E9</v>
      </c>
      <c r="G93" s="62"/>
      <c r="H93" s="231"/>
      <c r="I93" s="106" t="s">
        <v>299</v>
      </c>
      <c r="J93" s="191" t="s">
        <v>36</v>
      </c>
      <c r="K93" s="96" t="s">
        <v>300</v>
      </c>
      <c r="L93" s="96"/>
      <c r="M93" s="96" t="s">
        <v>6</v>
      </c>
      <c r="N93" s="234">
        <v>60000.0</v>
      </c>
      <c r="O93" s="191">
        <v>50000.0</v>
      </c>
      <c r="P93" s="100">
        <v>45750.0</v>
      </c>
      <c r="Q93" s="191">
        <v>10000.0</v>
      </c>
      <c r="R93" s="100">
        <v>45776.0</v>
      </c>
      <c r="S93" s="169"/>
      <c r="T93" s="233"/>
      <c r="U93" s="169"/>
      <c r="V93" s="169"/>
      <c r="W93" s="169"/>
      <c r="X93" s="169"/>
      <c r="Y93" s="191">
        <v>0.0</v>
      </c>
      <c r="Z93" s="100"/>
      <c r="AA93" s="3"/>
      <c r="AB93" s="101"/>
      <c r="AC93" s="101"/>
      <c r="AD93" s="102"/>
      <c r="AE93" s="102"/>
      <c r="AF93" s="102"/>
      <c r="AG93" s="102"/>
      <c r="AH93" s="102"/>
      <c r="AI93" s="102"/>
      <c r="AJ93" s="102"/>
    </row>
    <row r="94" outlineLevel="1">
      <c r="A94" s="75">
        <v>85.0</v>
      </c>
      <c r="B94" s="171">
        <v>2.0</v>
      </c>
      <c r="C94" s="249" t="s">
        <v>297</v>
      </c>
      <c r="D94" s="100">
        <v>45750.0</v>
      </c>
      <c r="E94" s="96" t="s">
        <v>301</v>
      </c>
      <c r="F94" s="96">
        <v>9.994908858E9</v>
      </c>
      <c r="G94" s="62"/>
      <c r="H94" s="231"/>
      <c r="I94" s="106" t="s">
        <v>302</v>
      </c>
      <c r="J94" s="191" t="s">
        <v>43</v>
      </c>
      <c r="K94" s="96" t="s">
        <v>37</v>
      </c>
      <c r="L94" s="96" t="s">
        <v>72</v>
      </c>
      <c r="M94" s="96" t="s">
        <v>6</v>
      </c>
      <c r="N94" s="191">
        <v>25000.0</v>
      </c>
      <c r="O94" s="191">
        <v>2000.0</v>
      </c>
      <c r="P94" s="100">
        <v>45750.0</v>
      </c>
      <c r="Q94" s="191">
        <v>23000.0</v>
      </c>
      <c r="R94" s="100">
        <v>45773.0</v>
      </c>
      <c r="S94" s="191">
        <v>12500.0</v>
      </c>
      <c r="T94" s="100">
        <v>45834.0</v>
      </c>
      <c r="U94" s="169"/>
      <c r="V94" s="169"/>
      <c r="W94" s="169"/>
      <c r="X94" s="169"/>
      <c r="Y94" s="191">
        <v>0.0</v>
      </c>
      <c r="Z94" s="100"/>
      <c r="AA94" s="101"/>
      <c r="AB94" s="101"/>
      <c r="AC94" s="101"/>
      <c r="AD94" s="102"/>
      <c r="AE94" s="102"/>
      <c r="AF94" s="102"/>
      <c r="AG94" s="102"/>
      <c r="AH94" s="102"/>
      <c r="AI94" s="102"/>
      <c r="AJ94" s="102"/>
    </row>
    <row r="95" outlineLevel="1">
      <c r="A95" s="75">
        <v>86.0</v>
      </c>
      <c r="B95" s="171">
        <v>3.0</v>
      </c>
      <c r="C95" s="249" t="s">
        <v>297</v>
      </c>
      <c r="D95" s="100">
        <v>45751.0</v>
      </c>
      <c r="E95" s="96" t="s">
        <v>303</v>
      </c>
      <c r="F95" s="96">
        <v>6.39669408347E11</v>
      </c>
      <c r="G95" s="62"/>
      <c r="H95" s="231"/>
      <c r="I95" s="106" t="s">
        <v>304</v>
      </c>
      <c r="J95" s="191" t="s">
        <v>36</v>
      </c>
      <c r="K95" s="96" t="s">
        <v>176</v>
      </c>
      <c r="L95" s="101"/>
      <c r="M95" s="96" t="s">
        <v>167</v>
      </c>
      <c r="N95" s="191">
        <v>59500.0</v>
      </c>
      <c r="O95" s="191">
        <v>59500.0</v>
      </c>
      <c r="P95" s="100">
        <v>45751.0</v>
      </c>
      <c r="Q95" s="169"/>
      <c r="R95" s="84"/>
      <c r="S95" s="169"/>
      <c r="T95" s="233"/>
      <c r="U95" s="169"/>
      <c r="V95" s="169"/>
      <c r="W95" s="169"/>
      <c r="X95" s="169"/>
      <c r="Y95" s="191">
        <v>0.0</v>
      </c>
      <c r="Z95" s="235"/>
      <c r="AA95" s="3"/>
      <c r="AB95" s="101"/>
      <c r="AC95" s="101"/>
      <c r="AD95" s="102"/>
      <c r="AE95" s="102"/>
      <c r="AF95" s="102"/>
      <c r="AG95" s="102"/>
      <c r="AH95" s="102"/>
      <c r="AI95" s="102"/>
      <c r="AJ95" s="102"/>
    </row>
    <row r="96" outlineLevel="1">
      <c r="A96" s="57">
        <v>87.0</v>
      </c>
      <c r="B96" s="238">
        <v>4.0</v>
      </c>
      <c r="C96" s="250" t="s">
        <v>297</v>
      </c>
      <c r="D96" s="195">
        <v>45751.0</v>
      </c>
      <c r="E96" s="67" t="s">
        <v>305</v>
      </c>
      <c r="F96" s="67">
        <v>6.300065464E9</v>
      </c>
      <c r="G96" s="62"/>
      <c r="H96" s="236"/>
      <c r="I96" s="237" t="s">
        <v>306</v>
      </c>
      <c r="J96" s="227" t="s">
        <v>36</v>
      </c>
      <c r="K96" s="67" t="s">
        <v>44</v>
      </c>
      <c r="L96" s="232"/>
      <c r="M96" s="67" t="s">
        <v>6</v>
      </c>
      <c r="N96" s="227">
        <v>30000.0</v>
      </c>
      <c r="O96" s="227">
        <v>2000.0</v>
      </c>
      <c r="P96" s="195">
        <v>45751.0</v>
      </c>
      <c r="Q96" s="215"/>
      <c r="R96" s="166"/>
      <c r="S96" s="215"/>
      <c r="T96" s="228"/>
      <c r="U96" s="215"/>
      <c r="V96" s="215"/>
      <c r="W96" s="215"/>
      <c r="X96" s="215"/>
      <c r="Y96" s="227">
        <v>28000.0</v>
      </c>
      <c r="Z96" s="195">
        <v>45930.0</v>
      </c>
      <c r="AA96" s="3"/>
      <c r="AB96" s="74" t="s">
        <v>307</v>
      </c>
      <c r="AC96" s="74" t="s">
        <v>308</v>
      </c>
      <c r="AD96" s="74"/>
      <c r="AG96" s="93"/>
      <c r="AH96" s="93"/>
      <c r="AI96" s="93"/>
      <c r="AJ96" s="93"/>
    </row>
    <row r="97" outlineLevel="1">
      <c r="A97" s="154">
        <v>88.0</v>
      </c>
      <c r="B97" s="251">
        <v>5.0</v>
      </c>
      <c r="C97" s="252" t="s">
        <v>297</v>
      </c>
      <c r="D97" s="161">
        <v>45752.0</v>
      </c>
      <c r="E97" s="156" t="s">
        <v>309</v>
      </c>
      <c r="F97" s="156">
        <v>8.610724047E9</v>
      </c>
      <c r="G97" s="62"/>
      <c r="H97" s="240"/>
      <c r="I97" s="223" t="s">
        <v>310</v>
      </c>
      <c r="J97" s="224" t="s">
        <v>36</v>
      </c>
      <c r="K97" s="156" t="s">
        <v>44</v>
      </c>
      <c r="L97" s="62"/>
      <c r="M97" s="96" t="s">
        <v>6</v>
      </c>
      <c r="N97" s="224">
        <v>30000.0</v>
      </c>
      <c r="O97" s="224">
        <v>15000.0</v>
      </c>
      <c r="P97" s="161">
        <v>45752.0</v>
      </c>
      <c r="Q97" s="149"/>
      <c r="R97" s="147"/>
      <c r="S97" s="149"/>
      <c r="T97" s="241"/>
      <c r="U97" s="149"/>
      <c r="V97" s="149"/>
      <c r="W97" s="149"/>
      <c r="X97" s="149"/>
      <c r="Y97" s="224">
        <v>0.0</v>
      </c>
      <c r="Z97" s="161"/>
      <c r="AA97" s="3"/>
      <c r="AB97" s="3"/>
      <c r="AC97" s="74"/>
    </row>
    <row r="98" outlineLevel="1">
      <c r="A98" s="154">
        <v>89.0</v>
      </c>
      <c r="B98" s="251">
        <v>6.0</v>
      </c>
      <c r="C98" s="252" t="s">
        <v>297</v>
      </c>
      <c r="D98" s="161">
        <v>45752.0</v>
      </c>
      <c r="E98" s="156" t="s">
        <v>311</v>
      </c>
      <c r="F98" s="156">
        <v>9.629159885E9</v>
      </c>
      <c r="G98" s="62"/>
      <c r="H98" s="240"/>
      <c r="I98" s="223" t="s">
        <v>312</v>
      </c>
      <c r="J98" s="224" t="s">
        <v>43</v>
      </c>
      <c r="K98" s="156" t="s">
        <v>300</v>
      </c>
      <c r="L98" s="62"/>
      <c r="M98" s="156" t="s">
        <v>6</v>
      </c>
      <c r="N98" s="224">
        <v>60000.0</v>
      </c>
      <c r="O98" s="224">
        <v>2000.0</v>
      </c>
      <c r="P98" s="161">
        <v>45752.0</v>
      </c>
      <c r="Q98" s="224">
        <v>58000.0</v>
      </c>
      <c r="R98" s="158">
        <v>45869.0</v>
      </c>
      <c r="S98" s="149"/>
      <c r="T98" s="241"/>
      <c r="U98" s="149"/>
      <c r="V98" s="149"/>
      <c r="W98" s="149"/>
      <c r="X98" s="149"/>
      <c r="Y98" s="224">
        <v>0.0</v>
      </c>
      <c r="Z98" s="161"/>
      <c r="AA98" s="62"/>
      <c r="AB98" s="62"/>
      <c r="AC98" s="62"/>
      <c r="AD98" s="160"/>
      <c r="AE98" s="160"/>
      <c r="AF98" s="160"/>
      <c r="AG98" s="160"/>
      <c r="AH98" s="160"/>
      <c r="AI98" s="160"/>
      <c r="AJ98" s="160"/>
    </row>
    <row r="99" outlineLevel="1">
      <c r="A99" s="57">
        <v>90.0</v>
      </c>
      <c r="B99" s="238">
        <v>7.0</v>
      </c>
      <c r="C99" s="250" t="s">
        <v>297</v>
      </c>
      <c r="D99" s="195">
        <v>45752.0</v>
      </c>
      <c r="E99" s="67" t="s">
        <v>313</v>
      </c>
      <c r="F99" s="67">
        <v>9.550856944E9</v>
      </c>
      <c r="G99" s="232"/>
      <c r="H99" s="253"/>
      <c r="I99" s="66" t="s">
        <v>314</v>
      </c>
      <c r="J99" s="227" t="s">
        <v>43</v>
      </c>
      <c r="K99" s="67" t="s">
        <v>44</v>
      </c>
      <c r="L99" s="232"/>
      <c r="M99" s="67" t="s">
        <v>45</v>
      </c>
      <c r="N99" s="227">
        <v>30000.0</v>
      </c>
      <c r="O99" s="227">
        <v>2000.0</v>
      </c>
      <c r="P99" s="195">
        <v>45752.0</v>
      </c>
      <c r="Q99" s="215"/>
      <c r="R99" s="166"/>
      <c r="S99" s="215"/>
      <c r="T99" s="228"/>
      <c r="U99" s="215"/>
      <c r="V99" s="215"/>
      <c r="W99" s="215"/>
      <c r="X99" s="215"/>
      <c r="Y99" s="227">
        <v>28000.0</v>
      </c>
      <c r="Z99" s="195">
        <v>45960.0</v>
      </c>
      <c r="AA99" s="232"/>
      <c r="AB99" s="67" t="s">
        <v>315</v>
      </c>
      <c r="AC99" s="232"/>
      <c r="AD99" s="254"/>
      <c r="AE99" s="255" t="s">
        <v>316</v>
      </c>
      <c r="AF99" s="254"/>
      <c r="AG99" s="254"/>
      <c r="AH99" s="254"/>
      <c r="AI99" s="254"/>
      <c r="AJ99" s="254"/>
    </row>
    <row r="100" outlineLevel="1">
      <c r="A100" s="57">
        <v>91.0</v>
      </c>
      <c r="B100" s="238">
        <v>8.0</v>
      </c>
      <c r="C100" s="250" t="s">
        <v>297</v>
      </c>
      <c r="D100" s="195">
        <v>45753.0</v>
      </c>
      <c r="E100" s="67" t="s">
        <v>317</v>
      </c>
      <c r="F100" s="67">
        <v>8.498952694E9</v>
      </c>
      <c r="G100" s="232"/>
      <c r="H100" s="253"/>
      <c r="I100" s="66" t="s">
        <v>318</v>
      </c>
      <c r="J100" s="227" t="s">
        <v>36</v>
      </c>
      <c r="K100" s="67" t="s">
        <v>44</v>
      </c>
      <c r="L100" s="232"/>
      <c r="M100" s="67" t="s">
        <v>6</v>
      </c>
      <c r="N100" s="227">
        <v>30000.0</v>
      </c>
      <c r="O100" s="227">
        <v>2000.0</v>
      </c>
      <c r="P100" s="195">
        <v>45753.0</v>
      </c>
      <c r="Q100" s="227">
        <v>15000.0</v>
      </c>
      <c r="R100" s="195">
        <v>45762.0</v>
      </c>
      <c r="S100" s="215"/>
      <c r="T100" s="228"/>
      <c r="U100" s="215"/>
      <c r="V100" s="215"/>
      <c r="W100" s="227"/>
      <c r="X100" s="215"/>
      <c r="Y100" s="227">
        <v>13000.0</v>
      </c>
      <c r="Z100" s="195">
        <v>45929.0</v>
      </c>
      <c r="AA100" s="232"/>
      <c r="AB100" s="232"/>
      <c r="AC100" s="67" t="s">
        <v>319</v>
      </c>
      <c r="AD100" s="254"/>
      <c r="AE100" s="254"/>
      <c r="AF100" s="254"/>
      <c r="AG100" s="254"/>
      <c r="AH100" s="254"/>
      <c r="AI100" s="254"/>
      <c r="AJ100" s="254"/>
    </row>
    <row r="101" outlineLevel="1">
      <c r="A101" s="75">
        <v>92.0</v>
      </c>
      <c r="B101" s="171">
        <v>9.0</v>
      </c>
      <c r="C101" s="249" t="s">
        <v>297</v>
      </c>
      <c r="D101" s="100">
        <v>45754.0</v>
      </c>
      <c r="E101" s="96" t="s">
        <v>320</v>
      </c>
      <c r="F101" s="96">
        <v>9.488332772E9</v>
      </c>
      <c r="G101" s="62"/>
      <c r="H101" s="231"/>
      <c r="I101" s="106" t="s">
        <v>321</v>
      </c>
      <c r="J101" s="191" t="s">
        <v>43</v>
      </c>
      <c r="K101" s="96" t="s">
        <v>44</v>
      </c>
      <c r="L101" s="101"/>
      <c r="M101" s="96" t="s">
        <v>6</v>
      </c>
      <c r="N101" s="191">
        <v>30000.0</v>
      </c>
      <c r="O101" s="191">
        <v>1000.0</v>
      </c>
      <c r="P101" s="100">
        <v>45754.0</v>
      </c>
      <c r="Q101" s="191">
        <v>10000.0</v>
      </c>
      <c r="R101" s="100">
        <v>45768.0</v>
      </c>
      <c r="S101" s="191">
        <v>19000.0</v>
      </c>
      <c r="T101" s="100">
        <v>45785.0</v>
      </c>
      <c r="U101" s="169"/>
      <c r="V101" s="169"/>
      <c r="W101" s="169"/>
      <c r="X101" s="169"/>
      <c r="Y101" s="256">
        <v>0.0</v>
      </c>
      <c r="Z101" s="100"/>
      <c r="AA101" s="3"/>
      <c r="AB101" s="101"/>
      <c r="AC101" s="101"/>
      <c r="AD101" s="102"/>
      <c r="AE101" s="102"/>
      <c r="AF101" s="102"/>
      <c r="AG101" s="102"/>
      <c r="AH101" s="102"/>
      <c r="AI101" s="102"/>
      <c r="AJ101" s="102"/>
    </row>
    <row r="102" outlineLevel="1">
      <c r="A102" s="75">
        <v>93.0</v>
      </c>
      <c r="B102" s="171">
        <v>10.0</v>
      </c>
      <c r="C102" s="249" t="s">
        <v>297</v>
      </c>
      <c r="D102" s="100">
        <v>45754.0</v>
      </c>
      <c r="E102" s="96" t="s">
        <v>322</v>
      </c>
      <c r="F102" s="96">
        <v>9.096786022E9</v>
      </c>
      <c r="G102" s="62"/>
      <c r="H102" s="231"/>
      <c r="I102" s="106" t="s">
        <v>323</v>
      </c>
      <c r="J102" s="191" t="s">
        <v>43</v>
      </c>
      <c r="K102" s="96" t="s">
        <v>44</v>
      </c>
      <c r="L102" s="101"/>
      <c r="M102" s="96" t="s">
        <v>167</v>
      </c>
      <c r="N102" s="191">
        <v>30000.0</v>
      </c>
      <c r="O102" s="191">
        <v>15000.0</v>
      </c>
      <c r="P102" s="100">
        <v>45754.0</v>
      </c>
      <c r="Q102" s="191">
        <v>15000.0</v>
      </c>
      <c r="R102" s="100">
        <v>45777.0</v>
      </c>
      <c r="S102" s="169"/>
      <c r="T102" s="233"/>
      <c r="U102" s="169"/>
      <c r="V102" s="169"/>
      <c r="W102" s="169"/>
      <c r="X102" s="169"/>
      <c r="Y102" s="191">
        <v>0.0</v>
      </c>
      <c r="Z102" s="100"/>
      <c r="AA102" s="3"/>
      <c r="AB102" s="101"/>
      <c r="AC102" s="101"/>
      <c r="AD102" s="102"/>
      <c r="AE102" s="102"/>
      <c r="AF102" s="102"/>
      <c r="AG102" s="102"/>
      <c r="AH102" s="102"/>
      <c r="AI102" s="102"/>
      <c r="AJ102" s="102"/>
    </row>
    <row r="103" outlineLevel="1">
      <c r="A103" s="57">
        <v>94.0</v>
      </c>
      <c r="B103" s="238">
        <v>11.0</v>
      </c>
      <c r="C103" s="250" t="s">
        <v>297</v>
      </c>
      <c r="D103" s="195">
        <v>45754.0</v>
      </c>
      <c r="E103" s="67" t="s">
        <v>324</v>
      </c>
      <c r="F103" s="67">
        <v>1.5147059421E10</v>
      </c>
      <c r="G103" s="62"/>
      <c r="H103" s="236"/>
      <c r="I103" s="237" t="s">
        <v>325</v>
      </c>
      <c r="J103" s="227" t="s">
        <v>36</v>
      </c>
      <c r="K103" s="67" t="s">
        <v>326</v>
      </c>
      <c r="L103" s="232"/>
      <c r="M103" s="67" t="s">
        <v>45</v>
      </c>
      <c r="N103" s="227">
        <v>29750.0</v>
      </c>
      <c r="O103" s="227">
        <v>8600.0</v>
      </c>
      <c r="P103" s="195">
        <v>45758.0</v>
      </c>
      <c r="Q103" s="215"/>
      <c r="R103" s="166"/>
      <c r="S103" s="215"/>
      <c r="T103" s="228"/>
      <c r="U103" s="215"/>
      <c r="V103" s="215"/>
      <c r="W103" s="215"/>
      <c r="X103" s="215"/>
      <c r="Y103" s="227">
        <v>21250.0</v>
      </c>
      <c r="Z103" s="257"/>
      <c r="AA103" s="3"/>
      <c r="AB103" s="74" t="s">
        <v>327</v>
      </c>
      <c r="AC103" s="3"/>
    </row>
    <row r="104" outlineLevel="1">
      <c r="A104" s="75">
        <v>95.0</v>
      </c>
      <c r="B104" s="171">
        <v>12.0</v>
      </c>
      <c r="C104" s="249" t="s">
        <v>297</v>
      </c>
      <c r="D104" s="100">
        <v>45759.0</v>
      </c>
      <c r="E104" s="96" t="s">
        <v>328</v>
      </c>
      <c r="F104" s="96">
        <v>7.871632947E9</v>
      </c>
      <c r="G104" s="62"/>
      <c r="H104" s="231"/>
      <c r="I104" s="106" t="s">
        <v>329</v>
      </c>
      <c r="J104" s="191" t="s">
        <v>43</v>
      </c>
      <c r="K104" s="96" t="s">
        <v>44</v>
      </c>
      <c r="L104" s="101"/>
      <c r="M104" s="96" t="s">
        <v>6</v>
      </c>
      <c r="N104" s="191">
        <v>30000.0</v>
      </c>
      <c r="O104" s="233">
        <v>30000.0</v>
      </c>
      <c r="P104" s="77">
        <v>45759.0</v>
      </c>
      <c r="Q104" s="169"/>
      <c r="R104" s="84"/>
      <c r="S104" s="169"/>
      <c r="T104" s="233"/>
      <c r="U104" s="169"/>
      <c r="V104" s="169"/>
      <c r="W104" s="169"/>
      <c r="X104" s="169"/>
      <c r="Y104" s="258">
        <f>(N104-O104-Q104-S104-W104)</f>
        <v>0</v>
      </c>
      <c r="Z104" s="131"/>
      <c r="AA104" s="3"/>
      <c r="AB104" s="101"/>
      <c r="AC104" s="101"/>
      <c r="AD104" s="102"/>
      <c r="AE104" s="102"/>
      <c r="AF104" s="102"/>
      <c r="AG104" s="102"/>
      <c r="AH104" s="102"/>
      <c r="AI104" s="102"/>
      <c r="AJ104" s="102"/>
    </row>
    <row r="105" outlineLevel="1">
      <c r="A105" s="75">
        <v>96.0</v>
      </c>
      <c r="B105" s="171">
        <v>13.0</v>
      </c>
      <c r="C105" s="249" t="s">
        <v>297</v>
      </c>
      <c r="D105" s="100">
        <v>45759.0</v>
      </c>
      <c r="E105" s="96" t="s">
        <v>330</v>
      </c>
      <c r="F105" s="96">
        <v>9.168997492E9</v>
      </c>
      <c r="G105" s="62"/>
      <c r="H105" s="231"/>
      <c r="I105" s="106" t="s">
        <v>331</v>
      </c>
      <c r="J105" s="191" t="s">
        <v>36</v>
      </c>
      <c r="K105" s="96" t="s">
        <v>65</v>
      </c>
      <c r="L105" s="101"/>
      <c r="M105" s="96" t="s">
        <v>167</v>
      </c>
      <c r="N105" s="191">
        <v>20000.0</v>
      </c>
      <c r="O105" s="191">
        <v>2000.0</v>
      </c>
      <c r="P105" s="77">
        <v>45759.0</v>
      </c>
      <c r="Q105" s="191">
        <v>10000.0</v>
      </c>
      <c r="R105" s="100">
        <v>45761.0</v>
      </c>
      <c r="S105" s="191">
        <v>8000.0</v>
      </c>
      <c r="T105" s="100">
        <v>45773.0</v>
      </c>
      <c r="U105" s="169"/>
      <c r="V105" s="169"/>
      <c r="W105" s="169"/>
      <c r="X105" s="169"/>
      <c r="Y105" s="191">
        <v>0.0</v>
      </c>
      <c r="Z105" s="100"/>
      <c r="AA105" s="3"/>
      <c r="AB105" s="101"/>
      <c r="AC105" s="101"/>
      <c r="AD105" s="102"/>
      <c r="AE105" s="102"/>
      <c r="AF105" s="102"/>
      <c r="AG105" s="102"/>
      <c r="AH105" s="102"/>
      <c r="AI105" s="102"/>
      <c r="AJ105" s="102"/>
    </row>
    <row r="106" outlineLevel="1">
      <c r="A106" s="57">
        <v>97.0</v>
      </c>
      <c r="B106" s="238">
        <v>14.0</v>
      </c>
      <c r="C106" s="250" t="s">
        <v>297</v>
      </c>
      <c r="D106" s="195">
        <v>45761.0</v>
      </c>
      <c r="E106" s="67" t="s">
        <v>332</v>
      </c>
      <c r="F106" s="67">
        <v>8.12299449E9</v>
      </c>
      <c r="G106" s="62"/>
      <c r="H106" s="236"/>
      <c r="I106" s="237" t="s">
        <v>333</v>
      </c>
      <c r="J106" s="227" t="s">
        <v>43</v>
      </c>
      <c r="K106" s="67" t="s">
        <v>44</v>
      </c>
      <c r="L106" s="232"/>
      <c r="M106" s="67" t="s">
        <v>6</v>
      </c>
      <c r="N106" s="227">
        <v>30000.0</v>
      </c>
      <c r="O106" s="227">
        <v>2000.0</v>
      </c>
      <c r="P106" s="195">
        <v>45761.0</v>
      </c>
      <c r="Q106" s="215"/>
      <c r="R106" s="166"/>
      <c r="S106" s="215"/>
      <c r="T106" s="228"/>
      <c r="U106" s="215"/>
      <c r="V106" s="215"/>
      <c r="W106" s="215"/>
      <c r="X106" s="215"/>
      <c r="Y106" s="227">
        <v>28000.0</v>
      </c>
      <c r="Z106" s="195">
        <v>45917.0</v>
      </c>
      <c r="AA106" s="3"/>
      <c r="AB106" s="74" t="s">
        <v>334</v>
      </c>
      <c r="AC106" s="74" t="s">
        <v>335</v>
      </c>
      <c r="AD106" s="74" t="s">
        <v>336</v>
      </c>
      <c r="AE106" s="93" t="s">
        <v>337</v>
      </c>
      <c r="AG106" s="93" t="s">
        <v>274</v>
      </c>
      <c r="AH106" s="93"/>
      <c r="AI106" s="93"/>
      <c r="AJ106" s="93"/>
    </row>
    <row r="107" outlineLevel="1">
      <c r="A107" s="75">
        <v>98.0</v>
      </c>
      <c r="B107" s="171">
        <v>15.0</v>
      </c>
      <c r="C107" s="249" t="s">
        <v>297</v>
      </c>
      <c r="D107" s="100">
        <v>45762.0</v>
      </c>
      <c r="E107" s="96" t="s">
        <v>338</v>
      </c>
      <c r="F107" s="96">
        <v>9.384336043E9</v>
      </c>
      <c r="G107" s="62"/>
      <c r="H107" s="231"/>
      <c r="I107" s="106" t="s">
        <v>339</v>
      </c>
      <c r="J107" s="191" t="s">
        <v>43</v>
      </c>
      <c r="K107" s="96" t="s">
        <v>44</v>
      </c>
      <c r="L107" s="101"/>
      <c r="M107" s="96" t="s">
        <v>6</v>
      </c>
      <c r="N107" s="191">
        <v>30000.0</v>
      </c>
      <c r="O107" s="191">
        <v>2000.0</v>
      </c>
      <c r="P107" s="100">
        <v>45762.0</v>
      </c>
      <c r="Q107" s="191">
        <v>13000.0</v>
      </c>
      <c r="R107" s="100">
        <v>45770.0</v>
      </c>
      <c r="S107" s="191">
        <v>15000.0</v>
      </c>
      <c r="T107" s="100">
        <v>45829.0</v>
      </c>
      <c r="U107" s="169"/>
      <c r="V107" s="169"/>
      <c r="W107" s="169"/>
      <c r="X107" s="169"/>
      <c r="Y107" s="191">
        <v>0.0</v>
      </c>
      <c r="Z107" s="100"/>
      <c r="AA107" s="101"/>
      <c r="AB107" s="96"/>
      <c r="AC107" s="96"/>
      <c r="AD107" s="102"/>
      <c r="AE107" s="102"/>
      <c r="AF107" s="102"/>
      <c r="AG107" s="102"/>
      <c r="AH107" s="102"/>
      <c r="AI107" s="102"/>
      <c r="AJ107" s="102"/>
    </row>
    <row r="108" outlineLevel="1">
      <c r="A108" s="75">
        <v>99.0</v>
      </c>
      <c r="B108" s="171">
        <v>16.0</v>
      </c>
      <c r="C108" s="249" t="s">
        <v>297</v>
      </c>
      <c r="D108" s="100">
        <v>45765.0</v>
      </c>
      <c r="E108" s="259" t="s">
        <v>340</v>
      </c>
      <c r="F108" s="96">
        <v>9.78948035E9</v>
      </c>
      <c r="G108" s="62"/>
      <c r="H108" s="231"/>
      <c r="I108" s="106" t="s">
        <v>341</v>
      </c>
      <c r="J108" s="191" t="s">
        <v>43</v>
      </c>
      <c r="K108" s="96" t="s">
        <v>123</v>
      </c>
      <c r="L108" s="101"/>
      <c r="M108" s="96" t="s">
        <v>6</v>
      </c>
      <c r="N108" s="234" t="s">
        <v>342</v>
      </c>
      <c r="O108" s="234" t="s">
        <v>342</v>
      </c>
      <c r="P108" s="100">
        <v>45765.0</v>
      </c>
      <c r="Q108" s="169"/>
      <c r="R108" s="84"/>
      <c r="S108" s="169"/>
      <c r="T108" s="233"/>
      <c r="U108" s="169"/>
      <c r="V108" s="169"/>
      <c r="W108" s="169"/>
      <c r="X108" s="169"/>
      <c r="Y108" s="256">
        <v>0.0</v>
      </c>
      <c r="Z108" s="235"/>
      <c r="AA108" s="3"/>
      <c r="AB108" s="101"/>
      <c r="AC108" s="101"/>
      <c r="AD108" s="102"/>
      <c r="AE108" s="102"/>
      <c r="AF108" s="102"/>
      <c r="AG108" s="102"/>
      <c r="AH108" s="102"/>
      <c r="AI108" s="102"/>
      <c r="AJ108" s="102"/>
    </row>
    <row r="109" outlineLevel="1">
      <c r="A109" s="57">
        <v>100.0</v>
      </c>
      <c r="B109" s="238">
        <v>17.0</v>
      </c>
      <c r="C109" s="250" t="s">
        <v>297</v>
      </c>
      <c r="D109" s="195">
        <v>45766.0</v>
      </c>
      <c r="E109" s="67" t="s">
        <v>343</v>
      </c>
      <c r="F109" s="67">
        <v>9.842760264E9</v>
      </c>
      <c r="G109" s="62"/>
      <c r="H109" s="236"/>
      <c r="I109" s="237" t="s">
        <v>344</v>
      </c>
      <c r="J109" s="227" t="s">
        <v>36</v>
      </c>
      <c r="K109" s="67" t="s">
        <v>37</v>
      </c>
      <c r="L109" s="232"/>
      <c r="M109" s="67" t="s">
        <v>6</v>
      </c>
      <c r="N109" s="227">
        <v>15000.0</v>
      </c>
      <c r="O109" s="227">
        <v>2000.0</v>
      </c>
      <c r="P109" s="195">
        <v>45766.0</v>
      </c>
      <c r="Q109" s="227"/>
      <c r="R109" s="195"/>
      <c r="S109" s="215"/>
      <c r="T109" s="228"/>
      <c r="U109" s="215"/>
      <c r="V109" s="215"/>
      <c r="W109" s="215"/>
      <c r="X109" s="215"/>
      <c r="Y109" s="227">
        <v>13000.0</v>
      </c>
      <c r="Z109" s="73">
        <v>45938.0</v>
      </c>
      <c r="AA109" s="3"/>
      <c r="AB109" s="74" t="s">
        <v>274</v>
      </c>
      <c r="AC109" s="74" t="s">
        <v>345</v>
      </c>
      <c r="AD109" s="3"/>
      <c r="AF109" s="93" t="s">
        <v>346</v>
      </c>
    </row>
    <row r="110" outlineLevel="1">
      <c r="A110" s="75">
        <v>101.0</v>
      </c>
      <c r="B110" s="171">
        <v>18.0</v>
      </c>
      <c r="C110" s="249" t="s">
        <v>297</v>
      </c>
      <c r="D110" s="100">
        <v>45766.0</v>
      </c>
      <c r="E110" s="96" t="s">
        <v>347</v>
      </c>
      <c r="F110" s="96">
        <v>9.844400294E9</v>
      </c>
      <c r="G110" s="62"/>
      <c r="H110" s="231"/>
      <c r="I110" s="106" t="s">
        <v>348</v>
      </c>
      <c r="J110" s="191" t="s">
        <v>36</v>
      </c>
      <c r="K110" s="96" t="s">
        <v>44</v>
      </c>
      <c r="L110" s="101"/>
      <c r="M110" s="96" t="s">
        <v>167</v>
      </c>
      <c r="N110" s="191">
        <v>30000.0</v>
      </c>
      <c r="O110" s="191">
        <v>2000.0</v>
      </c>
      <c r="P110" s="100">
        <v>45766.0</v>
      </c>
      <c r="Q110" s="191">
        <v>14000.0</v>
      </c>
      <c r="R110" s="100">
        <v>45774.0</v>
      </c>
      <c r="S110" s="191">
        <v>14000.0</v>
      </c>
      <c r="T110" s="100">
        <v>45812.0</v>
      </c>
      <c r="U110" s="169"/>
      <c r="V110" s="169"/>
      <c r="W110" s="169"/>
      <c r="X110" s="169"/>
      <c r="Y110" s="191">
        <v>0.0</v>
      </c>
      <c r="Z110" s="100"/>
      <c r="AA110" s="101"/>
      <c r="AB110" s="96" t="s">
        <v>349</v>
      </c>
      <c r="AC110" s="101"/>
      <c r="AD110" s="102"/>
      <c r="AE110" s="102"/>
      <c r="AF110" s="102"/>
      <c r="AG110" s="102"/>
      <c r="AH110" s="102"/>
      <c r="AI110" s="102"/>
      <c r="AJ110" s="102"/>
    </row>
    <row r="111" outlineLevel="1">
      <c r="A111" s="75">
        <v>102.0</v>
      </c>
      <c r="B111" s="171">
        <v>19.0</v>
      </c>
      <c r="C111" s="249" t="s">
        <v>297</v>
      </c>
      <c r="D111" s="100">
        <v>45769.0</v>
      </c>
      <c r="E111" s="96" t="s">
        <v>350</v>
      </c>
      <c r="F111" s="96">
        <v>7.893811796E9</v>
      </c>
      <c r="G111" s="62"/>
      <c r="H111" s="231"/>
      <c r="I111" s="106" t="s">
        <v>351</v>
      </c>
      <c r="J111" s="191" t="s">
        <v>36</v>
      </c>
      <c r="K111" s="96" t="s">
        <v>123</v>
      </c>
      <c r="L111" s="101"/>
      <c r="M111" s="96" t="s">
        <v>6</v>
      </c>
      <c r="N111" s="191">
        <v>25000.0</v>
      </c>
      <c r="O111" s="191">
        <v>15000.0</v>
      </c>
      <c r="P111" s="100">
        <v>45769.0</v>
      </c>
      <c r="Q111" s="191">
        <v>10000.0</v>
      </c>
      <c r="R111" s="100">
        <v>45776.0</v>
      </c>
      <c r="S111" s="169"/>
      <c r="T111" s="233"/>
      <c r="U111" s="169"/>
      <c r="V111" s="169"/>
      <c r="W111" s="169"/>
      <c r="X111" s="169"/>
      <c r="Y111" s="191">
        <v>0.0</v>
      </c>
      <c r="Z111" s="100"/>
      <c r="AA111" s="3"/>
      <c r="AB111" s="101"/>
      <c r="AC111" s="101"/>
      <c r="AD111" s="102"/>
      <c r="AE111" s="102"/>
      <c r="AF111" s="102"/>
      <c r="AG111" s="102"/>
      <c r="AH111" s="102"/>
      <c r="AI111" s="102"/>
      <c r="AJ111" s="102"/>
    </row>
    <row r="112" outlineLevel="1">
      <c r="A112" s="57">
        <v>103.0</v>
      </c>
      <c r="B112" s="238">
        <v>20.0</v>
      </c>
      <c r="C112" s="250" t="s">
        <v>297</v>
      </c>
      <c r="D112" s="195">
        <v>45769.0</v>
      </c>
      <c r="E112" s="67" t="s">
        <v>352</v>
      </c>
      <c r="F112" s="67">
        <v>9.66506975945E11</v>
      </c>
      <c r="G112" s="62"/>
      <c r="H112" s="236"/>
      <c r="I112" s="237" t="s">
        <v>353</v>
      </c>
      <c r="J112" s="227" t="s">
        <v>36</v>
      </c>
      <c r="K112" s="67" t="s">
        <v>44</v>
      </c>
      <c r="L112" s="232"/>
      <c r="M112" s="67" t="s">
        <v>6</v>
      </c>
      <c r="N112" s="227">
        <v>25000.0</v>
      </c>
      <c r="O112" s="227">
        <v>2000.0</v>
      </c>
      <c r="P112" s="195">
        <v>45769.0</v>
      </c>
      <c r="Q112" s="215"/>
      <c r="R112" s="166"/>
      <c r="S112" s="215"/>
      <c r="T112" s="228"/>
      <c r="U112" s="215"/>
      <c r="V112" s="215"/>
      <c r="W112" s="215"/>
      <c r="X112" s="215"/>
      <c r="Y112" s="227">
        <v>23000.0</v>
      </c>
      <c r="Z112" s="195">
        <v>45923.0</v>
      </c>
      <c r="AA112" s="3"/>
      <c r="AB112" s="74" t="s">
        <v>354</v>
      </c>
      <c r="AC112" s="74" t="s">
        <v>263</v>
      </c>
      <c r="AD112" s="3"/>
    </row>
    <row r="113" outlineLevel="1">
      <c r="A113" s="57">
        <v>104.0</v>
      </c>
      <c r="B113" s="238">
        <v>21.0</v>
      </c>
      <c r="C113" s="250" t="s">
        <v>297</v>
      </c>
      <c r="D113" s="195">
        <v>45771.0</v>
      </c>
      <c r="E113" s="67" t="s">
        <v>355</v>
      </c>
      <c r="F113" s="67">
        <v>9.972868385E9</v>
      </c>
      <c r="G113" s="62"/>
      <c r="H113" s="253"/>
      <c r="I113" s="66" t="s">
        <v>356</v>
      </c>
      <c r="J113" s="227" t="s">
        <v>36</v>
      </c>
      <c r="K113" s="67" t="s">
        <v>44</v>
      </c>
      <c r="L113" s="232"/>
      <c r="M113" s="67" t="s">
        <v>167</v>
      </c>
      <c r="N113" s="227">
        <v>30000.0</v>
      </c>
      <c r="O113" s="227">
        <v>2000.0</v>
      </c>
      <c r="P113" s="195">
        <v>45771.0</v>
      </c>
      <c r="Q113" s="215"/>
      <c r="R113" s="166"/>
      <c r="S113" s="215"/>
      <c r="T113" s="228"/>
      <c r="U113" s="215"/>
      <c r="V113" s="215"/>
      <c r="W113" s="215"/>
      <c r="X113" s="215"/>
      <c r="Y113" s="227">
        <v>28000.0</v>
      </c>
      <c r="Z113" s="195">
        <v>45917.0</v>
      </c>
      <c r="AA113" s="232"/>
      <c r="AB113" s="67" t="s">
        <v>274</v>
      </c>
      <c r="AC113" s="67" t="s">
        <v>274</v>
      </c>
      <c r="AD113" s="232"/>
      <c r="AE113" s="254"/>
      <c r="AF113" s="254"/>
      <c r="AG113" s="254"/>
      <c r="AH113" s="254"/>
      <c r="AI113" s="254"/>
      <c r="AJ113" s="254"/>
    </row>
    <row r="114" outlineLevel="1">
      <c r="A114" s="57">
        <v>105.0</v>
      </c>
      <c r="B114" s="238">
        <v>22.0</v>
      </c>
      <c r="C114" s="250" t="s">
        <v>297</v>
      </c>
      <c r="D114" s="195">
        <v>45771.0</v>
      </c>
      <c r="E114" s="67" t="s">
        <v>357</v>
      </c>
      <c r="F114" s="67">
        <v>9.656119465E9</v>
      </c>
      <c r="G114" s="232"/>
      <c r="H114" s="253"/>
      <c r="I114" s="66" t="s">
        <v>358</v>
      </c>
      <c r="J114" s="227" t="s">
        <v>36</v>
      </c>
      <c r="K114" s="67" t="s">
        <v>176</v>
      </c>
      <c r="L114" s="232"/>
      <c r="M114" s="67" t="s">
        <v>167</v>
      </c>
      <c r="N114" s="227">
        <v>23000.0</v>
      </c>
      <c r="O114" s="227">
        <v>12000.0</v>
      </c>
      <c r="P114" s="195">
        <v>45771.0</v>
      </c>
      <c r="Q114" s="215"/>
      <c r="R114" s="166"/>
      <c r="S114" s="215"/>
      <c r="T114" s="228"/>
      <c r="U114" s="215"/>
      <c r="V114" s="215"/>
      <c r="W114" s="215"/>
      <c r="X114" s="215"/>
      <c r="Y114" s="227">
        <v>11000.0</v>
      </c>
      <c r="Z114" s="195">
        <v>45938.0</v>
      </c>
      <c r="AA114" s="232"/>
      <c r="AB114" s="67" t="s">
        <v>359</v>
      </c>
      <c r="AC114" s="67" t="s">
        <v>360</v>
      </c>
      <c r="AD114" s="254"/>
      <c r="AE114" s="255" t="s">
        <v>361</v>
      </c>
      <c r="AF114" s="254"/>
      <c r="AG114" s="254"/>
      <c r="AH114" s="254"/>
      <c r="AI114" s="254"/>
      <c r="AJ114" s="254"/>
    </row>
    <row r="115" outlineLevel="1">
      <c r="A115" s="75">
        <v>106.0</v>
      </c>
      <c r="B115" s="171">
        <v>23.0</v>
      </c>
      <c r="C115" s="249" t="s">
        <v>297</v>
      </c>
      <c r="D115" s="100">
        <v>45775.0</v>
      </c>
      <c r="E115" s="96" t="s">
        <v>362</v>
      </c>
      <c r="F115" s="96">
        <v>8.870916325E9</v>
      </c>
      <c r="G115" s="62"/>
      <c r="H115" s="231"/>
      <c r="I115" s="106" t="s">
        <v>363</v>
      </c>
      <c r="J115" s="191" t="s">
        <v>36</v>
      </c>
      <c r="K115" s="96" t="s">
        <v>37</v>
      </c>
      <c r="L115" s="101"/>
      <c r="M115" s="96" t="s">
        <v>6</v>
      </c>
      <c r="N115" s="83">
        <v>15000.0</v>
      </c>
      <c r="O115" s="83">
        <v>15000.0</v>
      </c>
      <c r="P115" s="100">
        <v>45775.0</v>
      </c>
      <c r="Q115" s="169"/>
      <c r="R115" s="84"/>
      <c r="S115" s="169"/>
      <c r="T115" s="233"/>
      <c r="U115" s="169"/>
      <c r="V115" s="169"/>
      <c r="W115" s="169"/>
      <c r="X115" s="169"/>
      <c r="Y115" s="191">
        <v>0.0</v>
      </c>
      <c r="Z115" s="235"/>
      <c r="AA115" s="101"/>
      <c r="AB115" s="101"/>
      <c r="AC115" s="101"/>
      <c r="AD115" s="102"/>
      <c r="AE115" s="102"/>
      <c r="AF115" s="102"/>
      <c r="AG115" s="102"/>
      <c r="AH115" s="102"/>
      <c r="AI115" s="102"/>
      <c r="AJ115" s="102"/>
    </row>
    <row r="116" outlineLevel="1">
      <c r="A116" s="154">
        <v>107.0</v>
      </c>
      <c r="B116" s="251">
        <v>24.0</v>
      </c>
      <c r="C116" s="252" t="s">
        <v>297</v>
      </c>
      <c r="D116" s="161">
        <v>45777.0</v>
      </c>
      <c r="E116" s="156" t="s">
        <v>364</v>
      </c>
      <c r="F116" s="156">
        <v>6.381540423E9</v>
      </c>
      <c r="G116" s="62"/>
      <c r="H116" s="240"/>
      <c r="I116" s="223" t="s">
        <v>365</v>
      </c>
      <c r="J116" s="224" t="s">
        <v>36</v>
      </c>
      <c r="K116" s="156" t="s">
        <v>44</v>
      </c>
      <c r="L116" s="62"/>
      <c r="M116" s="156" t="s">
        <v>6</v>
      </c>
      <c r="N116" s="224">
        <v>30000.0</v>
      </c>
      <c r="O116" s="224">
        <v>2000.0</v>
      </c>
      <c r="P116" s="161">
        <v>45777.0</v>
      </c>
      <c r="Q116" s="224">
        <v>20000.0</v>
      </c>
      <c r="R116" s="161">
        <v>45854.0</v>
      </c>
      <c r="S116" s="224">
        <v>8000.0</v>
      </c>
      <c r="T116" s="161">
        <v>45875.0</v>
      </c>
      <c r="U116" s="149"/>
      <c r="V116" s="149"/>
      <c r="W116" s="149"/>
      <c r="X116" s="149"/>
      <c r="Y116" s="224">
        <v>0.0</v>
      </c>
      <c r="Z116" s="161"/>
      <c r="AA116" s="62"/>
      <c r="AB116" s="62"/>
      <c r="AC116" s="62"/>
      <c r="AD116" s="160"/>
      <c r="AE116" s="160"/>
      <c r="AF116" s="160"/>
      <c r="AG116" s="160"/>
      <c r="AH116" s="160"/>
      <c r="AI116" s="160"/>
      <c r="AJ116" s="160"/>
    </row>
    <row r="117" outlineLevel="1">
      <c r="A117" s="57">
        <v>108.0</v>
      </c>
      <c r="B117" s="238">
        <v>25.0</v>
      </c>
      <c r="C117" s="250" t="s">
        <v>297</v>
      </c>
      <c r="D117" s="195">
        <v>45777.0</v>
      </c>
      <c r="E117" s="67" t="s">
        <v>366</v>
      </c>
      <c r="F117" s="67">
        <v>9.791504037E9</v>
      </c>
      <c r="G117" s="62"/>
      <c r="H117" s="236"/>
      <c r="I117" s="237" t="s">
        <v>367</v>
      </c>
      <c r="J117" s="227" t="s">
        <v>43</v>
      </c>
      <c r="K117" s="67" t="s">
        <v>44</v>
      </c>
      <c r="L117" s="232"/>
      <c r="M117" s="67" t="s">
        <v>6</v>
      </c>
      <c r="N117" s="227">
        <v>30000.0</v>
      </c>
      <c r="O117" s="227">
        <v>2000.0</v>
      </c>
      <c r="P117" s="195">
        <v>45777.0</v>
      </c>
      <c r="Q117" s="215"/>
      <c r="R117" s="166"/>
      <c r="S117" s="215"/>
      <c r="T117" s="228"/>
      <c r="U117" s="215"/>
      <c r="V117" s="215"/>
      <c r="W117" s="215"/>
      <c r="X117" s="215"/>
      <c r="Y117" s="227">
        <v>28000.0</v>
      </c>
      <c r="Z117" s="104"/>
      <c r="AA117" s="74" t="s">
        <v>67</v>
      </c>
      <c r="AB117" s="74" t="s">
        <v>368</v>
      </c>
      <c r="AC117" s="74"/>
    </row>
    <row r="118" outlineLevel="1">
      <c r="A118" s="75">
        <v>109.0</v>
      </c>
      <c r="B118" s="243">
        <v>26.0</v>
      </c>
      <c r="C118" s="249" t="s">
        <v>297</v>
      </c>
      <c r="D118" s="100">
        <v>45777.0</v>
      </c>
      <c r="E118" s="96" t="s">
        <v>369</v>
      </c>
      <c r="F118" s="96">
        <v>9.841515572E9</v>
      </c>
      <c r="G118" s="62"/>
      <c r="H118" s="231"/>
      <c r="I118" s="106" t="s">
        <v>370</v>
      </c>
      <c r="J118" s="191" t="s">
        <v>43</v>
      </c>
      <c r="K118" s="96" t="s">
        <v>371</v>
      </c>
      <c r="L118" s="101"/>
      <c r="M118" s="96" t="s">
        <v>6</v>
      </c>
      <c r="N118" s="191">
        <v>72000.0</v>
      </c>
      <c r="O118" s="191"/>
      <c r="P118" s="100"/>
      <c r="Q118" s="169"/>
      <c r="R118" s="84"/>
      <c r="S118" s="169"/>
      <c r="T118" s="233"/>
      <c r="U118" s="169"/>
      <c r="V118" s="169"/>
      <c r="W118" s="169"/>
      <c r="X118" s="169"/>
      <c r="Y118" s="191"/>
      <c r="Z118" s="100"/>
      <c r="AA118" s="101"/>
      <c r="AB118" s="101"/>
      <c r="AC118" s="101"/>
      <c r="AD118" s="102"/>
      <c r="AE118" s="102"/>
      <c r="AF118" s="102"/>
      <c r="AG118" s="102"/>
      <c r="AH118" s="102"/>
      <c r="AI118" s="102"/>
      <c r="AJ118" s="102"/>
    </row>
    <row r="119">
      <c r="A119" s="197"/>
      <c r="B119" s="244"/>
      <c r="C119" s="198" t="s">
        <v>372</v>
      </c>
      <c r="D119" s="245"/>
      <c r="E119" s="50"/>
      <c r="F119" s="50"/>
      <c r="G119" s="49"/>
      <c r="H119" s="246"/>
      <c r="I119" s="247"/>
      <c r="J119" s="52"/>
      <c r="K119" s="50"/>
      <c r="L119" s="49"/>
      <c r="M119" s="50"/>
      <c r="N119" s="52">
        <v>385000.0</v>
      </c>
      <c r="O119" s="52">
        <v>420500.0</v>
      </c>
      <c r="P119" s="53" t="s">
        <v>31</v>
      </c>
      <c r="Q119" s="52">
        <v>420500.0</v>
      </c>
      <c r="R119" s="53" t="s">
        <v>32</v>
      </c>
      <c r="S119" s="52">
        <v>0.0</v>
      </c>
      <c r="T119" s="245"/>
      <c r="U119" s="51"/>
      <c r="V119" s="51"/>
      <c r="W119" s="51"/>
      <c r="X119" s="51"/>
      <c r="Y119" s="52"/>
      <c r="Z119" s="260"/>
      <c r="AA119" s="49"/>
      <c r="AB119" s="50"/>
      <c r="AC119" s="50"/>
      <c r="AD119" s="49"/>
      <c r="AE119" s="213"/>
      <c r="AF119" s="213"/>
      <c r="AG119" s="213"/>
      <c r="AH119" s="213"/>
      <c r="AI119" s="213"/>
      <c r="AJ119" s="213"/>
    </row>
    <row r="120" outlineLevel="1">
      <c r="A120" s="57">
        <v>110.0</v>
      </c>
      <c r="B120" s="238">
        <v>1.0</v>
      </c>
      <c r="C120" s="250" t="s">
        <v>372</v>
      </c>
      <c r="D120" s="195">
        <v>45780.0</v>
      </c>
      <c r="E120" s="67" t="s">
        <v>373</v>
      </c>
      <c r="F120" s="67">
        <v>9.687642279E10</v>
      </c>
      <c r="G120" s="62"/>
      <c r="H120" s="236"/>
      <c r="I120" s="237" t="s">
        <v>374</v>
      </c>
      <c r="J120" s="227" t="s">
        <v>36</v>
      </c>
      <c r="K120" s="67" t="s">
        <v>76</v>
      </c>
      <c r="L120" s="232"/>
      <c r="M120" s="67" t="s">
        <v>6</v>
      </c>
      <c r="N120" s="227">
        <v>75000.0</v>
      </c>
      <c r="O120" s="227">
        <v>2000.0</v>
      </c>
      <c r="P120" s="195">
        <v>45780.0</v>
      </c>
      <c r="Q120" s="227">
        <v>10000.0</v>
      </c>
      <c r="R120" s="195">
        <v>45837.0</v>
      </c>
      <c r="S120" s="227">
        <v>15000.0</v>
      </c>
      <c r="T120" s="195">
        <v>45838.0</v>
      </c>
      <c r="U120" s="215"/>
      <c r="V120" s="215"/>
      <c r="W120" s="215"/>
      <c r="X120" s="215"/>
      <c r="Y120" s="227">
        <v>48000.0</v>
      </c>
      <c r="Z120" s="227" t="s">
        <v>375</v>
      </c>
      <c r="AA120" s="74" t="s">
        <v>67</v>
      </c>
      <c r="AB120" s="74" t="s">
        <v>376</v>
      </c>
      <c r="AC120" s="74" t="s">
        <v>377</v>
      </c>
      <c r="AD120" s="3"/>
    </row>
    <row r="121" outlineLevel="1">
      <c r="A121" s="75">
        <v>111.0</v>
      </c>
      <c r="B121" s="171">
        <v>2.0</v>
      </c>
      <c r="C121" s="249" t="s">
        <v>372</v>
      </c>
      <c r="D121" s="100">
        <v>45782.0</v>
      </c>
      <c r="E121" s="96" t="s">
        <v>378</v>
      </c>
      <c r="F121" s="96">
        <v>8.096598761E9</v>
      </c>
      <c r="G121" s="62"/>
      <c r="H121" s="231"/>
      <c r="I121" s="106" t="s">
        <v>379</v>
      </c>
      <c r="J121" s="191" t="s">
        <v>36</v>
      </c>
      <c r="K121" s="96" t="s">
        <v>176</v>
      </c>
      <c r="L121" s="101"/>
      <c r="M121" s="96" t="s">
        <v>6</v>
      </c>
      <c r="N121" s="191">
        <v>25000.0</v>
      </c>
      <c r="O121" s="191">
        <v>10000.0</v>
      </c>
      <c r="P121" s="100">
        <v>45782.0</v>
      </c>
      <c r="Q121" s="191">
        <v>10000.0</v>
      </c>
      <c r="R121" s="100">
        <v>45789.0</v>
      </c>
      <c r="S121" s="191">
        <v>5000.0</v>
      </c>
      <c r="T121" s="100">
        <v>45791.0</v>
      </c>
      <c r="U121" s="169"/>
      <c r="V121" s="169"/>
      <c r="W121" s="169"/>
      <c r="X121" s="169"/>
      <c r="Y121" s="191">
        <v>0.0</v>
      </c>
      <c r="Z121" s="107"/>
      <c r="AA121" s="101"/>
      <c r="AB121" s="96" t="s">
        <v>380</v>
      </c>
      <c r="AC121" s="96" t="s">
        <v>381</v>
      </c>
      <c r="AD121" s="102"/>
      <c r="AE121" s="168" t="s">
        <v>382</v>
      </c>
      <c r="AF121" s="102"/>
      <c r="AG121" s="102"/>
      <c r="AH121" s="102"/>
      <c r="AI121" s="102"/>
      <c r="AJ121" s="102"/>
    </row>
    <row r="122" outlineLevel="1">
      <c r="A122" s="75">
        <v>112.0</v>
      </c>
      <c r="B122" s="171">
        <v>3.0</v>
      </c>
      <c r="C122" s="249" t="s">
        <v>372</v>
      </c>
      <c r="D122" s="100">
        <v>45784.0</v>
      </c>
      <c r="E122" s="96" t="s">
        <v>383</v>
      </c>
      <c r="F122" s="96">
        <v>9.655590742E9</v>
      </c>
      <c r="G122" s="62"/>
      <c r="H122" s="231"/>
      <c r="I122" s="106" t="s">
        <v>384</v>
      </c>
      <c r="J122" s="191" t="s">
        <v>36</v>
      </c>
      <c r="K122" s="96" t="s">
        <v>37</v>
      </c>
      <c r="L122" s="101"/>
      <c r="M122" s="96" t="s">
        <v>6</v>
      </c>
      <c r="N122" s="191">
        <v>15000.0</v>
      </c>
      <c r="O122" s="191">
        <v>5000.0</v>
      </c>
      <c r="P122" s="100">
        <v>45784.0</v>
      </c>
      <c r="Q122" s="191">
        <v>10000.0</v>
      </c>
      <c r="R122" s="135">
        <v>45789.0</v>
      </c>
      <c r="S122" s="169"/>
      <c r="T122" s="233"/>
      <c r="U122" s="169"/>
      <c r="V122" s="169"/>
      <c r="W122" s="169"/>
      <c r="X122" s="169"/>
      <c r="Y122" s="191"/>
      <c r="Z122" s="107"/>
      <c r="AA122" s="101"/>
      <c r="AB122" s="96" t="s">
        <v>385</v>
      </c>
      <c r="AC122" s="96" t="s">
        <v>386</v>
      </c>
      <c r="AD122" s="102"/>
      <c r="AE122" s="102"/>
      <c r="AF122" s="102"/>
      <c r="AG122" s="102"/>
      <c r="AH122" s="102"/>
      <c r="AI122" s="102"/>
      <c r="AJ122" s="102"/>
    </row>
    <row r="123" outlineLevel="1">
      <c r="A123" s="75">
        <v>113.0</v>
      </c>
      <c r="B123" s="171">
        <v>4.0</v>
      </c>
      <c r="C123" s="249" t="s">
        <v>372</v>
      </c>
      <c r="D123" s="100">
        <v>45787.0</v>
      </c>
      <c r="E123" s="96" t="s">
        <v>387</v>
      </c>
      <c r="F123" s="96">
        <v>9.49902514E9</v>
      </c>
      <c r="G123" s="62"/>
      <c r="H123" s="231"/>
      <c r="I123" s="106" t="s">
        <v>388</v>
      </c>
      <c r="J123" s="191" t="s">
        <v>43</v>
      </c>
      <c r="K123" s="96" t="s">
        <v>44</v>
      </c>
      <c r="L123" s="101"/>
      <c r="M123" s="96" t="s">
        <v>6</v>
      </c>
      <c r="N123" s="191">
        <v>30000.0</v>
      </c>
      <c r="O123" s="191">
        <v>2000.0</v>
      </c>
      <c r="P123" s="100">
        <v>45787.0</v>
      </c>
      <c r="Q123" s="191">
        <v>15000.0</v>
      </c>
      <c r="R123" s="100">
        <v>45796.0</v>
      </c>
      <c r="S123" s="191">
        <v>13000.0</v>
      </c>
      <c r="T123" s="100">
        <v>45826.0</v>
      </c>
      <c r="U123" s="169"/>
      <c r="V123" s="169"/>
      <c r="W123" s="169"/>
      <c r="X123" s="169"/>
      <c r="Y123" s="191">
        <v>0.0</v>
      </c>
      <c r="Z123" s="100"/>
      <c r="AA123" s="101"/>
      <c r="AB123" s="96" t="s">
        <v>389</v>
      </c>
      <c r="AC123" s="96" t="s">
        <v>390</v>
      </c>
      <c r="AD123" s="101"/>
      <c r="AE123" s="102"/>
      <c r="AF123" s="102"/>
      <c r="AG123" s="102"/>
      <c r="AH123" s="102"/>
      <c r="AI123" s="102"/>
      <c r="AJ123" s="102"/>
    </row>
    <row r="124" outlineLevel="1">
      <c r="A124" s="75">
        <v>114.0</v>
      </c>
      <c r="B124" s="171">
        <v>5.0</v>
      </c>
      <c r="C124" s="249" t="s">
        <v>372</v>
      </c>
      <c r="D124" s="100">
        <v>45792.0</v>
      </c>
      <c r="E124" s="96" t="s">
        <v>391</v>
      </c>
      <c r="F124" s="96">
        <v>9.71505871729E11</v>
      </c>
      <c r="G124" s="62"/>
      <c r="H124" s="231"/>
      <c r="I124" s="106" t="s">
        <v>392</v>
      </c>
      <c r="J124" s="191" t="s">
        <v>36</v>
      </c>
      <c r="K124" s="96" t="s">
        <v>176</v>
      </c>
      <c r="L124" s="101"/>
      <c r="M124" s="96" t="s">
        <v>6</v>
      </c>
      <c r="N124" s="191">
        <v>22500.0</v>
      </c>
      <c r="O124" s="191">
        <v>10000.0</v>
      </c>
      <c r="P124" s="100">
        <v>45792.0</v>
      </c>
      <c r="Q124" s="169"/>
      <c r="R124" s="84"/>
      <c r="S124" s="169"/>
      <c r="T124" s="233"/>
      <c r="U124" s="169"/>
      <c r="V124" s="169"/>
      <c r="W124" s="169"/>
      <c r="X124" s="169"/>
      <c r="Y124" s="191">
        <v>0.0</v>
      </c>
      <c r="Z124" s="100"/>
      <c r="AA124" s="101"/>
      <c r="AB124" s="101"/>
      <c r="AC124" s="96"/>
      <c r="AD124" s="102"/>
      <c r="AE124" s="102"/>
      <c r="AF124" s="102"/>
      <c r="AG124" s="102"/>
      <c r="AH124" s="102"/>
      <c r="AI124" s="102"/>
      <c r="AJ124" s="102"/>
    </row>
    <row r="125" outlineLevel="1">
      <c r="A125" s="154">
        <v>115.0</v>
      </c>
      <c r="B125" s="251">
        <v>6.0</v>
      </c>
      <c r="C125" s="252" t="s">
        <v>372</v>
      </c>
      <c r="D125" s="161">
        <v>45793.0</v>
      </c>
      <c r="E125" s="156" t="s">
        <v>393</v>
      </c>
      <c r="F125" s="156">
        <v>7.824014611E9</v>
      </c>
      <c r="G125" s="62"/>
      <c r="H125" s="240"/>
      <c r="I125" s="223" t="s">
        <v>394</v>
      </c>
      <c r="J125" s="224" t="s">
        <v>43</v>
      </c>
      <c r="K125" s="156" t="s">
        <v>44</v>
      </c>
      <c r="L125" s="62"/>
      <c r="M125" s="156" t="s">
        <v>6</v>
      </c>
      <c r="N125" s="224">
        <v>30000.0</v>
      </c>
      <c r="O125" s="224">
        <v>2000.0</v>
      </c>
      <c r="P125" s="161">
        <v>45793.0</v>
      </c>
      <c r="Q125" s="224">
        <v>8000.0</v>
      </c>
      <c r="R125" s="161">
        <v>45794.0</v>
      </c>
      <c r="S125" s="224">
        <v>10000.0</v>
      </c>
      <c r="T125" s="161">
        <v>45836.0</v>
      </c>
      <c r="U125" s="224">
        <v>8000.0</v>
      </c>
      <c r="V125" s="161">
        <v>45881.0</v>
      </c>
      <c r="W125" s="224">
        <v>2000.0</v>
      </c>
      <c r="X125" s="161">
        <v>45892.0</v>
      </c>
      <c r="Y125" s="224">
        <v>0.0</v>
      </c>
      <c r="Z125" s="161"/>
      <c r="AA125" s="62"/>
      <c r="AB125" s="156" t="s">
        <v>395</v>
      </c>
      <c r="AC125" s="62"/>
      <c r="AD125" s="160"/>
      <c r="AE125" s="160"/>
      <c r="AF125" s="160"/>
      <c r="AG125" s="160"/>
      <c r="AH125" s="160"/>
      <c r="AI125" s="160"/>
      <c r="AJ125" s="160"/>
    </row>
    <row r="126" outlineLevel="1">
      <c r="A126" s="171">
        <v>116.0</v>
      </c>
      <c r="B126" s="171">
        <v>6.0</v>
      </c>
      <c r="C126" s="249" t="s">
        <v>372</v>
      </c>
      <c r="D126" s="100">
        <v>45793.0</v>
      </c>
      <c r="E126" s="96" t="s">
        <v>396</v>
      </c>
      <c r="F126" s="96">
        <v>9.66505726842E11</v>
      </c>
      <c r="G126" s="62"/>
      <c r="H126" s="231"/>
      <c r="I126" s="106" t="s">
        <v>397</v>
      </c>
      <c r="J126" s="191" t="s">
        <v>36</v>
      </c>
      <c r="K126" s="96" t="s">
        <v>176</v>
      </c>
      <c r="L126" s="101"/>
      <c r="M126" s="96" t="s">
        <v>167</v>
      </c>
      <c r="N126" s="191">
        <v>22500.0</v>
      </c>
      <c r="O126" s="191">
        <v>22500.0</v>
      </c>
      <c r="P126" s="100">
        <v>45793.0</v>
      </c>
      <c r="Q126" s="191"/>
      <c r="R126" s="100"/>
      <c r="S126" s="169"/>
      <c r="T126" s="233"/>
      <c r="U126" s="169"/>
      <c r="V126" s="169"/>
      <c r="W126" s="169"/>
      <c r="X126" s="169"/>
      <c r="Y126" s="191">
        <v>0.0</v>
      </c>
      <c r="Z126" s="100"/>
      <c r="AA126" s="101"/>
      <c r="AB126" s="96"/>
      <c r="AC126" s="101"/>
      <c r="AD126" s="102"/>
      <c r="AE126" s="102"/>
      <c r="AF126" s="102"/>
      <c r="AG126" s="102"/>
      <c r="AH126" s="102"/>
      <c r="AI126" s="102"/>
      <c r="AJ126" s="102"/>
    </row>
    <row r="127" outlineLevel="1">
      <c r="A127" s="154">
        <v>117.0</v>
      </c>
      <c r="B127" s="251">
        <v>7.0</v>
      </c>
      <c r="C127" s="252" t="s">
        <v>372</v>
      </c>
      <c r="D127" s="161">
        <v>45794.0</v>
      </c>
      <c r="E127" s="156" t="s">
        <v>398</v>
      </c>
      <c r="F127" s="156">
        <v>8.760247264E9</v>
      </c>
      <c r="G127" s="62"/>
      <c r="H127" s="240"/>
      <c r="I127" s="223" t="s">
        <v>399</v>
      </c>
      <c r="J127" s="224" t="s">
        <v>36</v>
      </c>
      <c r="K127" s="156" t="s">
        <v>44</v>
      </c>
      <c r="L127" s="62"/>
      <c r="M127" s="156" t="s">
        <v>6</v>
      </c>
      <c r="N127" s="224">
        <v>30000.0</v>
      </c>
      <c r="O127" s="224">
        <v>2000.0</v>
      </c>
      <c r="P127" s="161">
        <v>45794.0</v>
      </c>
      <c r="Q127" s="224">
        <v>13000.0</v>
      </c>
      <c r="R127" s="161">
        <v>45821.0</v>
      </c>
      <c r="S127" s="224">
        <v>15000.0</v>
      </c>
      <c r="T127" s="161">
        <v>45917.0</v>
      </c>
      <c r="U127" s="149"/>
      <c r="V127" s="149"/>
      <c r="W127" s="149"/>
      <c r="X127" s="149"/>
      <c r="Y127" s="224">
        <v>0.0</v>
      </c>
      <c r="Z127" s="161"/>
      <c r="AA127" s="62"/>
      <c r="AB127" s="156"/>
      <c r="AC127" s="62"/>
      <c r="AD127" s="160"/>
      <c r="AE127" s="160"/>
      <c r="AF127" s="160"/>
      <c r="AG127" s="160"/>
      <c r="AH127" s="160"/>
      <c r="AI127" s="160"/>
      <c r="AJ127" s="160"/>
    </row>
    <row r="128" outlineLevel="1">
      <c r="A128" s="171">
        <v>118.0</v>
      </c>
      <c r="B128" s="171">
        <v>8.0</v>
      </c>
      <c r="C128" s="249" t="s">
        <v>372</v>
      </c>
      <c r="D128" s="100">
        <v>45800.0</v>
      </c>
      <c r="E128" s="96" t="s">
        <v>400</v>
      </c>
      <c r="F128" s="96">
        <v>9.940178575E9</v>
      </c>
      <c r="G128" s="62"/>
      <c r="H128" s="231"/>
      <c r="I128" s="106" t="s">
        <v>401</v>
      </c>
      <c r="J128" s="191" t="s">
        <v>43</v>
      </c>
      <c r="K128" s="96" t="s">
        <v>44</v>
      </c>
      <c r="L128" s="101"/>
      <c r="M128" s="96" t="s">
        <v>6</v>
      </c>
      <c r="N128" s="191">
        <v>30000.0</v>
      </c>
      <c r="O128" s="191">
        <v>10000.0</v>
      </c>
      <c r="P128" s="100">
        <v>45800.0</v>
      </c>
      <c r="Q128" s="191">
        <v>20000.0</v>
      </c>
      <c r="R128" s="100">
        <v>45811.0</v>
      </c>
      <c r="S128" s="169"/>
      <c r="T128" s="233"/>
      <c r="U128" s="169"/>
      <c r="V128" s="169"/>
      <c r="W128" s="169"/>
      <c r="X128" s="169"/>
      <c r="Y128" s="191">
        <v>0.0</v>
      </c>
      <c r="Z128" s="100"/>
      <c r="AA128" s="101"/>
      <c r="AB128" s="101"/>
      <c r="AC128" s="101"/>
      <c r="AD128" s="102"/>
      <c r="AE128" s="102"/>
      <c r="AF128" s="102"/>
      <c r="AG128" s="102"/>
      <c r="AH128" s="102"/>
      <c r="AI128" s="102"/>
      <c r="AJ128" s="102"/>
    </row>
    <row r="129" outlineLevel="1">
      <c r="A129" s="75">
        <v>119.0</v>
      </c>
      <c r="B129" s="171">
        <v>9.0</v>
      </c>
      <c r="C129" s="249" t="s">
        <v>372</v>
      </c>
      <c r="D129" s="100">
        <v>45800.0</v>
      </c>
      <c r="E129" s="96" t="s">
        <v>402</v>
      </c>
      <c r="F129" s="96">
        <v>7.794848077E9</v>
      </c>
      <c r="G129" s="62"/>
      <c r="H129" s="231"/>
      <c r="I129" s="106" t="s">
        <v>403</v>
      </c>
      <c r="J129" s="191" t="s">
        <v>36</v>
      </c>
      <c r="K129" s="96" t="s">
        <v>326</v>
      </c>
      <c r="L129" s="101"/>
      <c r="M129" s="96" t="s">
        <v>6</v>
      </c>
      <c r="N129" s="191">
        <v>15000.0</v>
      </c>
      <c r="O129" s="191">
        <v>15000.0</v>
      </c>
      <c r="P129" s="100">
        <v>45800.0</v>
      </c>
      <c r="Q129" s="169"/>
      <c r="R129" s="84"/>
      <c r="S129" s="169"/>
      <c r="T129" s="233"/>
      <c r="U129" s="169"/>
      <c r="V129" s="169"/>
      <c r="W129" s="169"/>
      <c r="X129" s="169"/>
      <c r="Y129" s="191">
        <v>0.0</v>
      </c>
      <c r="Z129" s="235"/>
      <c r="AA129" s="101"/>
      <c r="AB129" s="101"/>
      <c r="AC129" s="101"/>
      <c r="AD129" s="102"/>
      <c r="AE129" s="102"/>
      <c r="AF129" s="102"/>
      <c r="AG129" s="102"/>
      <c r="AH129" s="102"/>
      <c r="AI129" s="102"/>
      <c r="AJ129" s="102"/>
    </row>
    <row r="130" outlineLevel="1">
      <c r="A130" s="238">
        <v>120.0</v>
      </c>
      <c r="B130" s="238">
        <v>10.0</v>
      </c>
      <c r="C130" s="250" t="s">
        <v>372</v>
      </c>
      <c r="D130" s="195">
        <v>45807.0</v>
      </c>
      <c r="E130" s="67" t="s">
        <v>404</v>
      </c>
      <c r="F130" s="67">
        <v>7.826075018E9</v>
      </c>
      <c r="G130" s="62"/>
      <c r="H130" s="236"/>
      <c r="I130" s="237" t="s">
        <v>405</v>
      </c>
      <c r="J130" s="227" t="s">
        <v>43</v>
      </c>
      <c r="K130" s="67" t="s">
        <v>44</v>
      </c>
      <c r="L130" s="232"/>
      <c r="M130" s="67" t="s">
        <v>6</v>
      </c>
      <c r="N130" s="227">
        <v>30000.0</v>
      </c>
      <c r="O130" s="227">
        <v>20000.0</v>
      </c>
      <c r="P130" s="195">
        <v>45807.0</v>
      </c>
      <c r="Q130" s="215"/>
      <c r="R130" s="166"/>
      <c r="S130" s="215"/>
      <c r="T130" s="228"/>
      <c r="U130" s="215"/>
      <c r="V130" s="215"/>
      <c r="W130" s="215"/>
      <c r="X130" s="215"/>
      <c r="Y130" s="227">
        <v>10000.0</v>
      </c>
      <c r="Z130" s="195">
        <v>45924.0</v>
      </c>
      <c r="AA130" s="3"/>
      <c r="AB130" s="3"/>
      <c r="AC130" s="3"/>
    </row>
    <row r="131" outlineLevel="1">
      <c r="A131" s="57">
        <v>121.0</v>
      </c>
      <c r="B131" s="238">
        <v>11.0</v>
      </c>
      <c r="C131" s="250" t="s">
        <v>372</v>
      </c>
      <c r="D131" s="195">
        <v>45808.0</v>
      </c>
      <c r="E131" s="67" t="s">
        <v>406</v>
      </c>
      <c r="F131" s="67">
        <v>9.962872904E9</v>
      </c>
      <c r="G131" s="62"/>
      <c r="H131" s="253"/>
      <c r="I131" s="66" t="s">
        <v>407</v>
      </c>
      <c r="J131" s="227" t="s">
        <v>36</v>
      </c>
      <c r="K131" s="67" t="s">
        <v>44</v>
      </c>
      <c r="L131" s="232"/>
      <c r="M131" s="67" t="s">
        <v>408</v>
      </c>
      <c r="N131" s="227">
        <v>30000.0</v>
      </c>
      <c r="O131" s="227">
        <v>2000.0</v>
      </c>
      <c r="P131" s="195">
        <v>45808.0</v>
      </c>
      <c r="Q131" s="215"/>
      <c r="R131" s="166"/>
      <c r="S131" s="215"/>
      <c r="T131" s="228"/>
      <c r="U131" s="215"/>
      <c r="V131" s="215"/>
      <c r="W131" s="215"/>
      <c r="X131" s="215"/>
      <c r="Y131" s="227">
        <v>28000.0</v>
      </c>
      <c r="Z131" s="195">
        <v>45922.0</v>
      </c>
      <c r="AA131" s="232"/>
      <c r="AB131" s="67" t="s">
        <v>409</v>
      </c>
      <c r="AC131" s="67" t="s">
        <v>263</v>
      </c>
      <c r="AD131" s="255" t="s">
        <v>410</v>
      </c>
      <c r="AE131" s="254"/>
      <c r="AF131" s="254"/>
      <c r="AG131" s="254"/>
      <c r="AH131" s="254"/>
      <c r="AI131" s="254"/>
      <c r="AJ131" s="254"/>
    </row>
    <row r="132" outlineLevel="1">
      <c r="A132" s="251">
        <v>122.0</v>
      </c>
      <c r="B132" s="251">
        <v>12.0</v>
      </c>
      <c r="C132" s="252" t="s">
        <v>372</v>
      </c>
      <c r="D132" s="161">
        <v>45808.0</v>
      </c>
      <c r="E132" s="156" t="s">
        <v>411</v>
      </c>
      <c r="F132" s="156">
        <v>8.52507704E9</v>
      </c>
      <c r="G132" s="62"/>
      <c r="H132" s="240"/>
      <c r="I132" s="223" t="s">
        <v>412</v>
      </c>
      <c r="J132" s="224" t="s">
        <v>36</v>
      </c>
      <c r="K132" s="156" t="s">
        <v>44</v>
      </c>
      <c r="L132" s="62"/>
      <c r="M132" s="156" t="s">
        <v>6</v>
      </c>
      <c r="N132" s="224">
        <v>30000.0</v>
      </c>
      <c r="O132" s="224">
        <v>500.0</v>
      </c>
      <c r="P132" s="161">
        <v>45808.0</v>
      </c>
      <c r="Q132" s="224">
        <v>10000.0</v>
      </c>
      <c r="R132" s="161">
        <v>45813.0</v>
      </c>
      <c r="S132" s="224">
        <v>10000.0</v>
      </c>
      <c r="T132" s="161">
        <v>45848.0</v>
      </c>
      <c r="U132" s="224">
        <v>9500.0</v>
      </c>
      <c r="V132" s="161">
        <v>45888.0</v>
      </c>
      <c r="W132" s="149"/>
      <c r="X132" s="149"/>
      <c r="Y132" s="224">
        <v>0.0</v>
      </c>
      <c r="Z132" s="161"/>
      <c r="AA132" s="62"/>
      <c r="AB132" s="62"/>
      <c r="AC132" s="62"/>
      <c r="AD132" s="160"/>
      <c r="AE132" s="160"/>
      <c r="AF132" s="160"/>
      <c r="AG132" s="160"/>
      <c r="AH132" s="160"/>
      <c r="AI132" s="160"/>
      <c r="AJ132" s="160"/>
    </row>
    <row r="133">
      <c r="A133" s="197"/>
      <c r="B133" s="244"/>
      <c r="C133" s="261" t="s">
        <v>413</v>
      </c>
      <c r="D133" s="245"/>
      <c r="E133" s="50"/>
      <c r="F133" s="50"/>
      <c r="G133" s="49"/>
      <c r="H133" s="246"/>
      <c r="I133" s="247"/>
      <c r="J133" s="52"/>
      <c r="K133" s="50"/>
      <c r="L133" s="49"/>
      <c r="M133" s="50"/>
      <c r="N133" s="52">
        <v>624252.0</v>
      </c>
      <c r="O133" s="52">
        <v>483400.0</v>
      </c>
      <c r="P133" s="53" t="s">
        <v>31</v>
      </c>
      <c r="Q133" s="52">
        <v>483400.0</v>
      </c>
      <c r="R133" s="53" t="s">
        <v>32</v>
      </c>
      <c r="S133" s="52">
        <v>0.0</v>
      </c>
      <c r="T133" s="54"/>
      <c r="U133" s="51"/>
      <c r="V133" s="51"/>
      <c r="W133" s="51"/>
      <c r="X133" s="51"/>
      <c r="Y133" s="52"/>
      <c r="Z133" s="245"/>
      <c r="AA133" s="49"/>
      <c r="AB133" s="49"/>
      <c r="AC133" s="49"/>
      <c r="AD133" s="213"/>
      <c r="AE133" s="213"/>
      <c r="AF133" s="213"/>
      <c r="AG133" s="213"/>
      <c r="AH133" s="213"/>
      <c r="AI133" s="213"/>
      <c r="AJ133" s="213"/>
    </row>
    <row r="134" outlineLevel="1">
      <c r="A134" s="57">
        <v>123.0</v>
      </c>
      <c r="B134" s="238">
        <v>1.0</v>
      </c>
      <c r="C134" s="250" t="s">
        <v>413</v>
      </c>
      <c r="D134" s="195">
        <v>45810.0</v>
      </c>
      <c r="E134" s="67" t="s">
        <v>414</v>
      </c>
      <c r="F134" s="67">
        <v>9.123593925E9</v>
      </c>
      <c r="G134" s="62"/>
      <c r="H134" s="253"/>
      <c r="I134" s="66" t="s">
        <v>415</v>
      </c>
      <c r="J134" s="227" t="s">
        <v>36</v>
      </c>
      <c r="K134" s="67" t="s">
        <v>44</v>
      </c>
      <c r="L134" s="232"/>
      <c r="M134" s="67" t="s">
        <v>6</v>
      </c>
      <c r="N134" s="227">
        <v>30000.0</v>
      </c>
      <c r="O134" s="227">
        <v>2000.0</v>
      </c>
      <c r="P134" s="195">
        <v>45810.0</v>
      </c>
      <c r="Q134" s="227">
        <v>14000.0</v>
      </c>
      <c r="R134" s="195">
        <v>45819.0</v>
      </c>
      <c r="S134" s="215"/>
      <c r="T134" s="228"/>
      <c r="U134" s="215"/>
      <c r="V134" s="215"/>
      <c r="W134" s="215"/>
      <c r="X134" s="215"/>
      <c r="Y134" s="227">
        <v>14000.0</v>
      </c>
      <c r="Z134" s="195">
        <v>45945.0</v>
      </c>
      <c r="AA134" s="232"/>
      <c r="AB134" s="232"/>
      <c r="AC134" s="232"/>
      <c r="AD134" s="254"/>
      <c r="AE134" s="254"/>
      <c r="AF134" s="254"/>
      <c r="AG134" s="254"/>
      <c r="AH134" s="254"/>
      <c r="AI134" s="254"/>
      <c r="AJ134" s="254"/>
    </row>
    <row r="135" outlineLevel="1">
      <c r="A135" s="171">
        <v>124.0</v>
      </c>
      <c r="B135" s="171">
        <v>2.0</v>
      </c>
      <c r="C135" s="249" t="s">
        <v>413</v>
      </c>
      <c r="D135" s="100">
        <v>45814.0</v>
      </c>
      <c r="E135" s="96" t="s">
        <v>416</v>
      </c>
      <c r="F135" s="96">
        <v>9.840363831E9</v>
      </c>
      <c r="G135" s="62"/>
      <c r="H135" s="231"/>
      <c r="I135" s="106" t="s">
        <v>417</v>
      </c>
      <c r="J135" s="191" t="s">
        <v>43</v>
      </c>
      <c r="K135" s="96" t="s">
        <v>37</v>
      </c>
      <c r="L135" s="96" t="s">
        <v>418</v>
      </c>
      <c r="M135" s="96" t="s">
        <v>6</v>
      </c>
      <c r="N135" s="191">
        <v>16000.0</v>
      </c>
      <c r="O135" s="191">
        <v>2000.0</v>
      </c>
      <c r="P135" s="100">
        <v>45814.0</v>
      </c>
      <c r="Q135" s="191">
        <v>5000.0</v>
      </c>
      <c r="R135" s="100">
        <v>45819.0</v>
      </c>
      <c r="S135" s="191">
        <v>9000.0</v>
      </c>
      <c r="T135" s="100">
        <v>45824.0</v>
      </c>
      <c r="U135" s="169"/>
      <c r="V135" s="169"/>
      <c r="W135" s="169"/>
      <c r="X135" s="169"/>
      <c r="Y135" s="191">
        <v>0.0</v>
      </c>
      <c r="Z135" s="100"/>
      <c r="AA135" s="101"/>
      <c r="AB135" s="101"/>
      <c r="AC135" s="101"/>
      <c r="AD135" s="102"/>
      <c r="AE135" s="102"/>
      <c r="AF135" s="102"/>
      <c r="AG135" s="102"/>
      <c r="AH135" s="102"/>
      <c r="AI135" s="102"/>
      <c r="AJ135" s="102"/>
    </row>
    <row r="136" outlineLevel="1">
      <c r="A136" s="75">
        <v>125.0</v>
      </c>
      <c r="B136" s="171">
        <v>3.0</v>
      </c>
      <c r="C136" s="249" t="s">
        <v>413</v>
      </c>
      <c r="D136" s="100">
        <v>45814.0</v>
      </c>
      <c r="E136" s="96" t="s">
        <v>419</v>
      </c>
      <c r="F136" s="96">
        <v>9.840728451E9</v>
      </c>
      <c r="G136" s="62"/>
      <c r="H136" s="231"/>
      <c r="I136" s="106" t="s">
        <v>420</v>
      </c>
      <c r="J136" s="191" t="s">
        <v>43</v>
      </c>
      <c r="K136" s="96" t="s">
        <v>37</v>
      </c>
      <c r="L136" s="96" t="s">
        <v>418</v>
      </c>
      <c r="M136" s="96" t="s">
        <v>6</v>
      </c>
      <c r="N136" s="191">
        <v>16000.0</v>
      </c>
      <c r="O136" s="191">
        <v>2000.0</v>
      </c>
      <c r="P136" s="100">
        <v>45814.0</v>
      </c>
      <c r="Q136" s="191">
        <v>5000.0</v>
      </c>
      <c r="R136" s="100">
        <v>45819.0</v>
      </c>
      <c r="S136" s="191">
        <v>9000.0</v>
      </c>
      <c r="T136" s="100">
        <v>45824.0</v>
      </c>
      <c r="U136" s="169"/>
      <c r="V136" s="169"/>
      <c r="W136" s="169"/>
      <c r="X136" s="169"/>
      <c r="Y136" s="191">
        <v>0.0</v>
      </c>
      <c r="Z136" s="100"/>
      <c r="AA136" s="101"/>
      <c r="AB136" s="101"/>
      <c r="AC136" s="101"/>
      <c r="AD136" s="102"/>
      <c r="AE136" s="102"/>
      <c r="AF136" s="102"/>
      <c r="AG136" s="102"/>
      <c r="AH136" s="102"/>
      <c r="AI136" s="102"/>
      <c r="AJ136" s="102"/>
    </row>
    <row r="137" outlineLevel="1">
      <c r="A137" s="171">
        <v>126.0</v>
      </c>
      <c r="B137" s="171">
        <v>4.0</v>
      </c>
      <c r="C137" s="249" t="s">
        <v>413</v>
      </c>
      <c r="D137" s="100">
        <v>45817.0</v>
      </c>
      <c r="E137" s="96" t="s">
        <v>421</v>
      </c>
      <c r="F137" s="96">
        <v>9.042831535E9</v>
      </c>
      <c r="G137" s="62"/>
      <c r="H137" s="231"/>
      <c r="I137" s="106" t="s">
        <v>422</v>
      </c>
      <c r="J137" s="191" t="s">
        <v>43</v>
      </c>
      <c r="K137" s="96" t="s">
        <v>176</v>
      </c>
      <c r="L137" s="101"/>
      <c r="M137" s="96" t="s">
        <v>6</v>
      </c>
      <c r="N137" s="191">
        <v>22500.0</v>
      </c>
      <c r="O137" s="191">
        <v>2000.0</v>
      </c>
      <c r="P137" s="100">
        <v>45817.0</v>
      </c>
      <c r="Q137" s="191">
        <v>20500.0</v>
      </c>
      <c r="R137" s="100">
        <v>45818.0</v>
      </c>
      <c r="S137" s="169"/>
      <c r="T137" s="233"/>
      <c r="U137" s="169"/>
      <c r="V137" s="169"/>
      <c r="W137" s="169"/>
      <c r="X137" s="169"/>
      <c r="Y137" s="191">
        <v>0.0</v>
      </c>
      <c r="Z137" s="100"/>
      <c r="AA137" s="101"/>
      <c r="AB137" s="101"/>
      <c r="AC137" s="101"/>
      <c r="AD137" s="102"/>
      <c r="AE137" s="102"/>
      <c r="AF137" s="102"/>
      <c r="AG137" s="102"/>
      <c r="AH137" s="102"/>
      <c r="AI137" s="102"/>
      <c r="AJ137" s="102"/>
    </row>
    <row r="138" outlineLevel="1">
      <c r="A138" s="154">
        <v>127.0</v>
      </c>
      <c r="B138" s="251">
        <v>5.0</v>
      </c>
      <c r="C138" s="252" t="s">
        <v>413</v>
      </c>
      <c r="D138" s="161">
        <v>45821.0</v>
      </c>
      <c r="E138" s="156" t="s">
        <v>423</v>
      </c>
      <c r="F138" s="156">
        <v>7.200714484E9</v>
      </c>
      <c r="G138" s="62"/>
      <c r="H138" s="240"/>
      <c r="I138" s="223" t="s">
        <v>424</v>
      </c>
      <c r="J138" s="224" t="s">
        <v>43</v>
      </c>
      <c r="K138" s="156" t="s">
        <v>44</v>
      </c>
      <c r="L138" s="62"/>
      <c r="M138" s="156" t="s">
        <v>6</v>
      </c>
      <c r="N138" s="224">
        <v>30000.0</v>
      </c>
      <c r="O138" s="224">
        <v>15000.0</v>
      </c>
      <c r="P138" s="161">
        <v>45821.0</v>
      </c>
      <c r="Q138" s="224">
        <v>15000.0</v>
      </c>
      <c r="R138" s="161">
        <v>45915.0</v>
      </c>
      <c r="S138" s="149"/>
      <c r="T138" s="241"/>
      <c r="U138" s="149"/>
      <c r="V138" s="149"/>
      <c r="W138" s="149"/>
      <c r="X138" s="149"/>
      <c r="Y138" s="224">
        <v>0.0</v>
      </c>
      <c r="Z138" s="161"/>
      <c r="AA138" s="62"/>
      <c r="AB138" s="62"/>
      <c r="AC138" s="62"/>
      <c r="AD138" s="160"/>
      <c r="AE138" s="160"/>
      <c r="AF138" s="160"/>
      <c r="AG138" s="160"/>
      <c r="AH138" s="160"/>
      <c r="AI138" s="160"/>
      <c r="AJ138" s="160"/>
    </row>
    <row r="139" outlineLevel="1">
      <c r="A139" s="251">
        <v>128.0</v>
      </c>
      <c r="B139" s="251">
        <v>6.0</v>
      </c>
      <c r="C139" s="252" t="s">
        <v>413</v>
      </c>
      <c r="D139" s="161">
        <v>45824.0</v>
      </c>
      <c r="E139" s="156" t="s">
        <v>425</v>
      </c>
      <c r="F139" s="156">
        <v>9.7433016964E10</v>
      </c>
      <c r="G139" s="62"/>
      <c r="H139" s="240"/>
      <c r="I139" s="223" t="s">
        <v>426</v>
      </c>
      <c r="J139" s="224" t="s">
        <v>36</v>
      </c>
      <c r="K139" s="156" t="s">
        <v>37</v>
      </c>
      <c r="L139" s="62"/>
      <c r="M139" s="156" t="s">
        <v>19</v>
      </c>
      <c r="N139" s="224">
        <v>15000.0</v>
      </c>
      <c r="O139" s="224">
        <v>10000.0</v>
      </c>
      <c r="P139" s="161">
        <v>45824.0</v>
      </c>
      <c r="Q139" s="224">
        <v>5000.0</v>
      </c>
      <c r="R139" s="161">
        <v>45868.0</v>
      </c>
      <c r="S139" s="149"/>
      <c r="T139" s="241"/>
      <c r="U139" s="149"/>
      <c r="V139" s="149"/>
      <c r="W139" s="149"/>
      <c r="X139" s="149"/>
      <c r="Y139" s="224">
        <v>0.0</v>
      </c>
      <c r="Z139" s="161"/>
      <c r="AA139" s="62"/>
      <c r="AB139" s="62"/>
      <c r="AC139" s="62"/>
      <c r="AD139" s="160"/>
      <c r="AE139" s="160"/>
      <c r="AF139" s="160"/>
      <c r="AG139" s="160"/>
      <c r="AH139" s="160"/>
      <c r="AI139" s="160"/>
      <c r="AJ139" s="160"/>
    </row>
    <row r="140" outlineLevel="1">
      <c r="A140" s="154">
        <v>129.0</v>
      </c>
      <c r="B140" s="251">
        <v>7.0</v>
      </c>
      <c r="C140" s="252" t="s">
        <v>413</v>
      </c>
      <c r="D140" s="161">
        <v>45824.0</v>
      </c>
      <c r="E140" s="156" t="s">
        <v>427</v>
      </c>
      <c r="F140" s="156">
        <v>6.1403111619E10</v>
      </c>
      <c r="G140" s="62"/>
      <c r="H140" s="240"/>
      <c r="I140" s="223" t="s">
        <v>428</v>
      </c>
      <c r="J140" s="224" t="s">
        <v>36</v>
      </c>
      <c r="K140" s="156" t="s">
        <v>44</v>
      </c>
      <c r="L140" s="62"/>
      <c r="M140" s="156" t="s">
        <v>19</v>
      </c>
      <c r="N140" s="224">
        <v>38652.0</v>
      </c>
      <c r="O140" s="224">
        <v>12859.0</v>
      </c>
      <c r="P140" s="161">
        <v>45824.0</v>
      </c>
      <c r="Q140" s="224">
        <v>8562.0</v>
      </c>
      <c r="R140" s="161">
        <v>45840.0</v>
      </c>
      <c r="S140" s="224">
        <v>8562.0</v>
      </c>
      <c r="T140" s="161">
        <v>45853.0</v>
      </c>
      <c r="U140" s="224">
        <v>8669.0</v>
      </c>
      <c r="V140" s="161">
        <v>45859.0</v>
      </c>
      <c r="W140" s="149"/>
      <c r="X140" s="149"/>
      <c r="Y140" s="224">
        <v>0.0</v>
      </c>
      <c r="Z140" s="161"/>
      <c r="AA140" s="62"/>
      <c r="AB140" s="62"/>
      <c r="AC140" s="62"/>
      <c r="AD140" s="160"/>
      <c r="AE140" s="160"/>
      <c r="AF140" s="160"/>
      <c r="AG140" s="160"/>
      <c r="AH140" s="160"/>
      <c r="AI140" s="160"/>
      <c r="AJ140" s="160"/>
    </row>
    <row r="141" outlineLevel="1">
      <c r="A141" s="171">
        <v>130.0</v>
      </c>
      <c r="B141" s="171">
        <v>8.0</v>
      </c>
      <c r="C141" s="249" t="s">
        <v>413</v>
      </c>
      <c r="D141" s="100">
        <v>45826.0</v>
      </c>
      <c r="E141" s="96" t="s">
        <v>429</v>
      </c>
      <c r="F141" s="96">
        <v>9.361159298E9</v>
      </c>
      <c r="G141" s="62"/>
      <c r="H141" s="231"/>
      <c r="I141" s="106" t="s">
        <v>430</v>
      </c>
      <c r="J141" s="191" t="s">
        <v>43</v>
      </c>
      <c r="K141" s="96" t="s">
        <v>44</v>
      </c>
      <c r="L141" s="101"/>
      <c r="M141" s="96" t="s">
        <v>431</v>
      </c>
      <c r="N141" s="191">
        <v>35000.0</v>
      </c>
      <c r="O141" s="191">
        <v>2000.0</v>
      </c>
      <c r="P141" s="100">
        <v>45826.0</v>
      </c>
      <c r="Q141" s="191">
        <v>16500.0</v>
      </c>
      <c r="R141" s="100">
        <v>45829.0</v>
      </c>
      <c r="S141" s="191">
        <v>16500.0</v>
      </c>
      <c r="T141" s="100">
        <v>45848.0</v>
      </c>
      <c r="U141" s="169"/>
      <c r="V141" s="169"/>
      <c r="W141" s="169"/>
      <c r="X141" s="169"/>
      <c r="Y141" s="191"/>
      <c r="Z141" s="100"/>
      <c r="AA141" s="101"/>
      <c r="AB141" s="101"/>
      <c r="AC141" s="101"/>
      <c r="AD141" s="102"/>
      <c r="AE141" s="102"/>
      <c r="AF141" s="102"/>
      <c r="AG141" s="102"/>
      <c r="AH141" s="102"/>
      <c r="AI141" s="102"/>
      <c r="AJ141" s="102"/>
    </row>
    <row r="142" outlineLevel="1">
      <c r="A142" s="75">
        <v>131.0</v>
      </c>
      <c r="B142" s="171">
        <v>9.0</v>
      </c>
      <c r="C142" s="249" t="s">
        <v>413</v>
      </c>
      <c r="D142" s="100">
        <v>45826.0</v>
      </c>
      <c r="E142" s="96" t="s">
        <v>432</v>
      </c>
      <c r="F142" s="96">
        <v>7.018154197E9</v>
      </c>
      <c r="G142" s="62"/>
      <c r="H142" s="231"/>
      <c r="I142" s="106" t="s">
        <v>433</v>
      </c>
      <c r="J142" s="191" t="s">
        <v>43</v>
      </c>
      <c r="K142" s="96" t="s">
        <v>123</v>
      </c>
      <c r="L142" s="101"/>
      <c r="M142" s="96" t="s">
        <v>6</v>
      </c>
      <c r="N142" s="169"/>
      <c r="O142" s="169"/>
      <c r="P142" s="235"/>
      <c r="Q142" s="169"/>
      <c r="R142" s="84"/>
      <c r="S142" s="169"/>
      <c r="T142" s="233"/>
      <c r="U142" s="169"/>
      <c r="V142" s="169"/>
      <c r="W142" s="169"/>
      <c r="X142" s="169"/>
      <c r="Y142" s="169"/>
      <c r="Z142" s="235"/>
      <c r="AA142" s="101"/>
      <c r="AB142" s="101"/>
      <c r="AC142" s="101"/>
      <c r="AD142" s="102"/>
      <c r="AE142" s="102"/>
      <c r="AF142" s="102"/>
      <c r="AG142" s="102"/>
      <c r="AH142" s="102"/>
      <c r="AI142" s="102"/>
      <c r="AJ142" s="102"/>
    </row>
    <row r="143" outlineLevel="1">
      <c r="A143" s="238">
        <v>132.0</v>
      </c>
      <c r="B143" s="238">
        <v>10.0</v>
      </c>
      <c r="C143" s="250" t="s">
        <v>413</v>
      </c>
      <c r="D143" s="195">
        <v>45827.0</v>
      </c>
      <c r="E143" s="67" t="s">
        <v>434</v>
      </c>
      <c r="F143" s="67">
        <v>7.99487606E9</v>
      </c>
      <c r="G143" s="62"/>
      <c r="H143" s="253"/>
      <c r="I143" s="66" t="s">
        <v>435</v>
      </c>
      <c r="J143" s="227" t="s">
        <v>43</v>
      </c>
      <c r="K143" s="67" t="s">
        <v>436</v>
      </c>
      <c r="L143" s="232"/>
      <c r="M143" s="67" t="s">
        <v>6</v>
      </c>
      <c r="N143" s="227">
        <v>20000.0</v>
      </c>
      <c r="O143" s="227">
        <v>2000.0</v>
      </c>
      <c r="P143" s="195">
        <v>45827.0</v>
      </c>
      <c r="Q143" s="215"/>
      <c r="R143" s="166"/>
      <c r="S143" s="215"/>
      <c r="T143" s="228"/>
      <c r="U143" s="215"/>
      <c r="V143" s="215"/>
      <c r="W143" s="215"/>
      <c r="X143" s="215"/>
      <c r="Y143" s="227">
        <v>18000.0</v>
      </c>
      <c r="Z143" s="195">
        <v>45971.0</v>
      </c>
      <c r="AA143" s="3"/>
      <c r="AB143" s="3"/>
      <c r="AC143" s="3"/>
    </row>
    <row r="144" outlineLevel="1">
      <c r="A144" s="154">
        <v>133.0</v>
      </c>
      <c r="B144" s="251">
        <v>11.0</v>
      </c>
      <c r="C144" s="252" t="s">
        <v>413</v>
      </c>
      <c r="D144" s="161">
        <v>45828.0</v>
      </c>
      <c r="E144" s="156" t="s">
        <v>437</v>
      </c>
      <c r="F144" s="156">
        <v>6.141685859E10</v>
      </c>
      <c r="G144" s="62"/>
      <c r="H144" s="240"/>
      <c r="I144" s="223" t="s">
        <v>438</v>
      </c>
      <c r="J144" s="224" t="s">
        <v>36</v>
      </c>
      <c r="K144" s="156" t="s">
        <v>123</v>
      </c>
      <c r="L144" s="62"/>
      <c r="M144" s="156" t="s">
        <v>19</v>
      </c>
      <c r="N144" s="224">
        <v>25000.0</v>
      </c>
      <c r="O144" s="224">
        <v>10000.0</v>
      </c>
      <c r="P144" s="161">
        <v>45828.0</v>
      </c>
      <c r="Q144" s="224">
        <v>15000.0</v>
      </c>
      <c r="R144" s="161">
        <v>45867.0</v>
      </c>
      <c r="S144" s="149"/>
      <c r="T144" s="241"/>
      <c r="U144" s="149"/>
      <c r="V144" s="149"/>
      <c r="W144" s="149"/>
      <c r="X144" s="149"/>
      <c r="Y144" s="224">
        <v>0.0</v>
      </c>
      <c r="Z144" s="161"/>
      <c r="AA144" s="62"/>
      <c r="AB144" s="62"/>
      <c r="AC144" s="62"/>
      <c r="AD144" s="160"/>
      <c r="AE144" s="160"/>
      <c r="AF144" s="160"/>
      <c r="AG144" s="160"/>
      <c r="AH144" s="160"/>
      <c r="AI144" s="160"/>
      <c r="AJ144" s="160"/>
    </row>
    <row r="145" outlineLevel="1">
      <c r="A145" s="238">
        <v>134.0</v>
      </c>
      <c r="B145" s="238">
        <v>12.0</v>
      </c>
      <c r="C145" s="250" t="s">
        <v>413</v>
      </c>
      <c r="D145" s="195">
        <v>45828.0</v>
      </c>
      <c r="E145" s="67" t="s">
        <v>439</v>
      </c>
      <c r="F145" s="67">
        <v>9.095430471E9</v>
      </c>
      <c r="G145" s="62"/>
      <c r="H145" s="253"/>
      <c r="I145" s="66" t="s">
        <v>440</v>
      </c>
      <c r="J145" s="227" t="s">
        <v>43</v>
      </c>
      <c r="K145" s="67" t="s">
        <v>44</v>
      </c>
      <c r="L145" s="232"/>
      <c r="M145" s="67" t="s">
        <v>6</v>
      </c>
      <c r="N145" s="227">
        <v>30000.0</v>
      </c>
      <c r="O145" s="227">
        <v>2000.0</v>
      </c>
      <c r="P145" s="195">
        <v>45828.0</v>
      </c>
      <c r="Q145" s="215"/>
      <c r="R145" s="166"/>
      <c r="S145" s="215"/>
      <c r="T145" s="228"/>
      <c r="U145" s="215"/>
      <c r="V145" s="215"/>
      <c r="W145" s="215"/>
      <c r="X145" s="215"/>
      <c r="Y145" s="227">
        <v>28000.0</v>
      </c>
      <c r="Z145" s="195">
        <v>45945.0</v>
      </c>
      <c r="AA145" s="74" t="s">
        <v>441</v>
      </c>
      <c r="AB145" s="3"/>
      <c r="AC145" s="3"/>
    </row>
    <row r="146" outlineLevel="1">
      <c r="A146" s="75">
        <v>135.0</v>
      </c>
      <c r="B146" s="171">
        <v>13.0</v>
      </c>
      <c r="C146" s="249" t="s">
        <v>413</v>
      </c>
      <c r="D146" s="100">
        <v>45831.0</v>
      </c>
      <c r="E146" s="96" t="s">
        <v>442</v>
      </c>
      <c r="F146" s="96">
        <v>9.959317866E9</v>
      </c>
      <c r="G146" s="62"/>
      <c r="H146" s="231"/>
      <c r="I146" s="106" t="s">
        <v>443</v>
      </c>
      <c r="J146" s="191" t="s">
        <v>36</v>
      </c>
      <c r="K146" s="96" t="s">
        <v>444</v>
      </c>
      <c r="L146" s="96" t="s">
        <v>123</v>
      </c>
      <c r="M146" s="96" t="s">
        <v>6</v>
      </c>
      <c r="N146" s="191">
        <v>30000.0</v>
      </c>
      <c r="O146" s="191">
        <v>2000.0</v>
      </c>
      <c r="P146" s="100">
        <v>45831.0</v>
      </c>
      <c r="Q146" s="191">
        <v>28000.0</v>
      </c>
      <c r="R146" s="100">
        <v>45843.0</v>
      </c>
      <c r="S146" s="169"/>
      <c r="T146" s="233"/>
      <c r="U146" s="169"/>
      <c r="V146" s="169"/>
      <c r="W146" s="169"/>
      <c r="X146" s="169"/>
      <c r="Y146" s="191">
        <v>0.0</v>
      </c>
      <c r="Z146" s="100"/>
      <c r="AA146" s="101"/>
      <c r="AB146" s="101"/>
      <c r="AC146" s="101"/>
      <c r="AD146" s="102"/>
      <c r="AE146" s="102"/>
      <c r="AF146" s="102"/>
      <c r="AG146" s="102"/>
      <c r="AH146" s="102"/>
      <c r="AI146" s="102"/>
      <c r="AJ146" s="102"/>
    </row>
    <row r="147" outlineLevel="1">
      <c r="A147" s="238">
        <v>136.0</v>
      </c>
      <c r="B147" s="238">
        <v>14.0</v>
      </c>
      <c r="C147" s="250" t="s">
        <v>413</v>
      </c>
      <c r="D147" s="195">
        <v>45832.0</v>
      </c>
      <c r="E147" s="67" t="s">
        <v>445</v>
      </c>
      <c r="F147" s="67">
        <v>8.098079945E9</v>
      </c>
      <c r="G147" s="62"/>
      <c r="H147" s="253"/>
      <c r="I147" s="66" t="s">
        <v>446</v>
      </c>
      <c r="J147" s="227" t="s">
        <v>43</v>
      </c>
      <c r="K147" s="67" t="s">
        <v>44</v>
      </c>
      <c r="L147" s="232"/>
      <c r="M147" s="67" t="s">
        <v>6</v>
      </c>
      <c r="N147" s="227">
        <v>35000.0</v>
      </c>
      <c r="O147" s="227">
        <v>2000.0</v>
      </c>
      <c r="P147" s="195">
        <v>45832.0</v>
      </c>
      <c r="Q147" s="215"/>
      <c r="R147" s="166"/>
      <c r="S147" s="215"/>
      <c r="T147" s="228"/>
      <c r="U147" s="215"/>
      <c r="V147" s="215"/>
      <c r="W147" s="215"/>
      <c r="X147" s="215"/>
      <c r="Y147" s="227">
        <v>33000.0</v>
      </c>
      <c r="Z147" s="195">
        <v>45952.0</v>
      </c>
      <c r="AA147" s="3"/>
      <c r="AB147" s="3"/>
      <c r="AC147" s="3"/>
    </row>
    <row r="148" outlineLevel="1">
      <c r="A148" s="75">
        <v>137.0</v>
      </c>
      <c r="B148" s="171">
        <v>15.0</v>
      </c>
      <c r="C148" s="249" t="s">
        <v>413</v>
      </c>
      <c r="D148" s="100">
        <v>45832.0</v>
      </c>
      <c r="E148" s="96" t="s">
        <v>447</v>
      </c>
      <c r="F148" s="96">
        <v>9.731184556E9</v>
      </c>
      <c r="G148" s="62"/>
      <c r="H148" s="231"/>
      <c r="I148" s="106" t="s">
        <v>448</v>
      </c>
      <c r="J148" s="191" t="s">
        <v>36</v>
      </c>
      <c r="K148" s="96" t="s">
        <v>37</v>
      </c>
      <c r="L148" s="101"/>
      <c r="M148" s="96" t="s">
        <v>19</v>
      </c>
      <c r="N148" s="191">
        <v>18000.0</v>
      </c>
      <c r="O148" s="191">
        <v>18000.0</v>
      </c>
      <c r="P148" s="100">
        <v>45832.0</v>
      </c>
      <c r="Q148" s="169"/>
      <c r="R148" s="84"/>
      <c r="S148" s="169"/>
      <c r="T148" s="233"/>
      <c r="U148" s="169"/>
      <c r="V148" s="169"/>
      <c r="W148" s="169"/>
      <c r="X148" s="169"/>
      <c r="Y148" s="191">
        <v>0.0</v>
      </c>
      <c r="Z148" s="235"/>
      <c r="AA148" s="101"/>
      <c r="AB148" s="101"/>
      <c r="AC148" s="101"/>
      <c r="AD148" s="102"/>
      <c r="AE148" s="102"/>
      <c r="AF148" s="102"/>
      <c r="AG148" s="102"/>
      <c r="AH148" s="102"/>
      <c r="AI148" s="102"/>
      <c r="AJ148" s="102"/>
    </row>
    <row r="149" outlineLevel="1">
      <c r="A149" s="251">
        <v>138.0</v>
      </c>
      <c r="B149" s="251">
        <v>16.0</v>
      </c>
      <c r="C149" s="252" t="s">
        <v>413</v>
      </c>
      <c r="D149" s="161">
        <v>45833.0</v>
      </c>
      <c r="E149" s="156" t="s">
        <v>449</v>
      </c>
      <c r="F149" s="156">
        <v>6.10415049968E11</v>
      </c>
      <c r="G149" s="62"/>
      <c r="H149" s="240"/>
      <c r="I149" s="223" t="s">
        <v>450</v>
      </c>
      <c r="J149" s="224" t="s">
        <v>36</v>
      </c>
      <c r="K149" s="156" t="s">
        <v>44</v>
      </c>
      <c r="L149" s="62"/>
      <c r="M149" s="156" t="s">
        <v>19</v>
      </c>
      <c r="N149" s="224">
        <v>38700.0</v>
      </c>
      <c r="O149" s="224">
        <v>19300.0</v>
      </c>
      <c r="P149" s="161">
        <v>45833.0</v>
      </c>
      <c r="Q149" s="224">
        <v>19635.0</v>
      </c>
      <c r="R149" s="161">
        <v>45843.0</v>
      </c>
      <c r="S149" s="149"/>
      <c r="T149" s="241"/>
      <c r="U149" s="149"/>
      <c r="V149" s="149"/>
      <c r="W149" s="149"/>
      <c r="X149" s="149"/>
      <c r="Y149" s="224">
        <v>0.0</v>
      </c>
      <c r="Z149" s="161"/>
      <c r="AA149" s="62"/>
      <c r="AB149" s="62"/>
      <c r="AC149" s="62"/>
      <c r="AD149" s="160"/>
      <c r="AE149" s="160"/>
      <c r="AF149" s="160"/>
      <c r="AG149" s="160"/>
      <c r="AH149" s="160"/>
      <c r="AI149" s="160"/>
      <c r="AJ149" s="160"/>
    </row>
    <row r="150" outlineLevel="1">
      <c r="A150" s="154">
        <v>139.0</v>
      </c>
      <c r="B150" s="251">
        <v>17.0</v>
      </c>
      <c r="C150" s="252" t="s">
        <v>413</v>
      </c>
      <c r="D150" s="161">
        <v>45833.0</v>
      </c>
      <c r="E150" s="156" t="s">
        <v>451</v>
      </c>
      <c r="F150" s="156">
        <v>6.10426463332E11</v>
      </c>
      <c r="G150" s="62"/>
      <c r="H150" s="240"/>
      <c r="I150" s="223" t="s">
        <v>452</v>
      </c>
      <c r="J150" s="224" t="s">
        <v>36</v>
      </c>
      <c r="K150" s="156" t="s">
        <v>44</v>
      </c>
      <c r="L150" s="62"/>
      <c r="M150" s="156" t="s">
        <v>19</v>
      </c>
      <c r="N150" s="224">
        <v>38700.0</v>
      </c>
      <c r="O150" s="224">
        <v>19300.0</v>
      </c>
      <c r="P150" s="161">
        <v>45833.0</v>
      </c>
      <c r="Q150" s="224">
        <v>19635.0</v>
      </c>
      <c r="R150" s="161">
        <v>45844.0</v>
      </c>
      <c r="S150" s="149"/>
      <c r="T150" s="241"/>
      <c r="U150" s="149"/>
      <c r="V150" s="149"/>
      <c r="W150" s="149"/>
      <c r="X150" s="149"/>
      <c r="Y150" s="224">
        <v>0.0</v>
      </c>
      <c r="Z150" s="161"/>
      <c r="AA150" s="62"/>
      <c r="AB150" s="62"/>
      <c r="AC150" s="62"/>
      <c r="AD150" s="160"/>
      <c r="AE150" s="160"/>
      <c r="AF150" s="160"/>
      <c r="AG150" s="160"/>
      <c r="AH150" s="160"/>
      <c r="AI150" s="160"/>
      <c r="AJ150" s="160"/>
    </row>
    <row r="151" outlineLevel="1">
      <c r="A151" s="251">
        <v>140.0</v>
      </c>
      <c r="B151" s="251">
        <v>18.0</v>
      </c>
      <c r="C151" s="252" t="s">
        <v>413</v>
      </c>
      <c r="D151" s="161">
        <v>45833.0</v>
      </c>
      <c r="E151" s="156" t="s">
        <v>453</v>
      </c>
      <c r="F151" s="156">
        <v>6.10460939833E11</v>
      </c>
      <c r="G151" s="62"/>
      <c r="H151" s="240"/>
      <c r="I151" s="223" t="s">
        <v>454</v>
      </c>
      <c r="J151" s="224" t="s">
        <v>36</v>
      </c>
      <c r="K151" s="156" t="s">
        <v>44</v>
      </c>
      <c r="L151" s="62"/>
      <c r="M151" s="156" t="s">
        <v>19</v>
      </c>
      <c r="N151" s="224">
        <v>38700.0</v>
      </c>
      <c r="O151" s="224">
        <v>19300.0</v>
      </c>
      <c r="P151" s="161">
        <v>45833.0</v>
      </c>
      <c r="Q151" s="224">
        <v>19635.0</v>
      </c>
      <c r="R151" s="161">
        <v>45845.0</v>
      </c>
      <c r="S151" s="149"/>
      <c r="T151" s="241"/>
      <c r="U151" s="149"/>
      <c r="V151" s="149"/>
      <c r="W151" s="149"/>
      <c r="X151" s="149"/>
      <c r="Y151" s="224">
        <v>0.0</v>
      </c>
      <c r="Z151" s="161"/>
      <c r="AA151" s="62"/>
      <c r="AB151" s="62"/>
      <c r="AC151" s="62"/>
      <c r="AD151" s="160"/>
      <c r="AE151" s="160"/>
      <c r="AF151" s="160"/>
      <c r="AG151" s="160"/>
      <c r="AH151" s="160"/>
      <c r="AI151" s="160"/>
      <c r="AJ151" s="160"/>
    </row>
    <row r="152" outlineLevel="1">
      <c r="A152" s="75">
        <v>141.0</v>
      </c>
      <c r="B152" s="171">
        <v>19.0</v>
      </c>
      <c r="C152" s="249" t="s">
        <v>413</v>
      </c>
      <c r="D152" s="100">
        <v>45834.0</v>
      </c>
      <c r="E152" s="96" t="s">
        <v>455</v>
      </c>
      <c r="F152" s="96">
        <v>9.6550177897E11</v>
      </c>
      <c r="G152" s="62"/>
      <c r="H152" s="231"/>
      <c r="I152" s="106" t="s">
        <v>456</v>
      </c>
      <c r="J152" s="191" t="s">
        <v>36</v>
      </c>
      <c r="K152" s="96" t="s">
        <v>457</v>
      </c>
      <c r="L152" s="101"/>
      <c r="M152" s="96" t="s">
        <v>19</v>
      </c>
      <c r="N152" s="191">
        <v>12000.0</v>
      </c>
      <c r="O152" s="191">
        <v>12000.0</v>
      </c>
      <c r="P152" s="100"/>
      <c r="Q152" s="169"/>
      <c r="R152" s="84"/>
      <c r="S152" s="169"/>
      <c r="T152" s="233"/>
      <c r="U152" s="169"/>
      <c r="V152" s="169"/>
      <c r="W152" s="169"/>
      <c r="X152" s="169"/>
      <c r="Y152" s="191">
        <v>0.0</v>
      </c>
      <c r="Z152" s="100"/>
      <c r="AA152" s="101"/>
      <c r="AB152" s="101"/>
      <c r="AC152" s="101"/>
      <c r="AD152" s="102"/>
      <c r="AE152" s="102"/>
      <c r="AF152" s="102"/>
      <c r="AG152" s="102"/>
      <c r="AH152" s="102"/>
      <c r="AI152" s="102"/>
      <c r="AJ152" s="102"/>
    </row>
    <row r="153" outlineLevel="1">
      <c r="A153" s="171">
        <v>142.0</v>
      </c>
      <c r="B153" s="171">
        <v>20.0</v>
      </c>
      <c r="C153" s="249" t="s">
        <v>413</v>
      </c>
      <c r="D153" s="100">
        <v>45835.0</v>
      </c>
      <c r="E153" s="96" t="s">
        <v>458</v>
      </c>
      <c r="F153" s="96">
        <v>8.637605103E9</v>
      </c>
      <c r="G153" s="62"/>
      <c r="H153" s="231"/>
      <c r="I153" s="106" t="s">
        <v>459</v>
      </c>
      <c r="J153" s="191" t="s">
        <v>43</v>
      </c>
      <c r="K153" s="96" t="s">
        <v>44</v>
      </c>
      <c r="L153" s="101"/>
      <c r="M153" s="96" t="s">
        <v>6</v>
      </c>
      <c r="N153" s="191">
        <v>30000.0</v>
      </c>
      <c r="O153" s="191">
        <v>15000.0</v>
      </c>
      <c r="P153" s="100">
        <v>45835.0</v>
      </c>
      <c r="Q153" s="191">
        <v>15000.0</v>
      </c>
      <c r="R153" s="100">
        <v>45854.0</v>
      </c>
      <c r="S153" s="169"/>
      <c r="T153" s="233"/>
      <c r="U153" s="169"/>
      <c r="V153" s="169"/>
      <c r="W153" s="169"/>
      <c r="X153" s="169"/>
      <c r="Y153" s="191">
        <v>0.0</v>
      </c>
      <c r="Z153" s="100"/>
      <c r="AA153" s="96"/>
      <c r="AB153" s="101"/>
      <c r="AC153" s="101"/>
      <c r="AD153" s="102"/>
      <c r="AE153" s="102"/>
      <c r="AF153" s="102"/>
      <c r="AG153" s="102"/>
      <c r="AH153" s="102"/>
      <c r="AI153" s="102"/>
      <c r="AJ153" s="102"/>
    </row>
    <row r="154" outlineLevel="1">
      <c r="A154" s="75">
        <v>143.0</v>
      </c>
      <c r="B154" s="171">
        <v>21.0</v>
      </c>
      <c r="C154" s="249" t="s">
        <v>413</v>
      </c>
      <c r="D154" s="100">
        <v>45835.0</v>
      </c>
      <c r="E154" s="96" t="s">
        <v>460</v>
      </c>
      <c r="F154" s="96">
        <v>8.825789195E9</v>
      </c>
      <c r="G154" s="62"/>
      <c r="H154" s="231"/>
      <c r="I154" s="106" t="s">
        <v>461</v>
      </c>
      <c r="J154" s="191" t="s">
        <v>36</v>
      </c>
      <c r="K154" s="96" t="s">
        <v>37</v>
      </c>
      <c r="L154" s="101"/>
      <c r="M154" s="96" t="s">
        <v>6</v>
      </c>
      <c r="N154" s="191">
        <v>15000.0</v>
      </c>
      <c r="O154" s="191">
        <v>2000.0</v>
      </c>
      <c r="P154" s="100">
        <v>45835.0</v>
      </c>
      <c r="Q154" s="191">
        <v>13000.0</v>
      </c>
      <c r="R154" s="100">
        <v>45837.0</v>
      </c>
      <c r="S154" s="169"/>
      <c r="T154" s="233"/>
      <c r="U154" s="169"/>
      <c r="V154" s="169"/>
      <c r="W154" s="169"/>
      <c r="X154" s="169"/>
      <c r="Y154" s="191">
        <v>0.0</v>
      </c>
      <c r="Z154" s="100"/>
      <c r="AA154" s="101"/>
      <c r="AB154" s="101"/>
      <c r="AC154" s="101"/>
      <c r="AD154" s="102"/>
      <c r="AE154" s="102"/>
      <c r="AF154" s="102"/>
      <c r="AG154" s="102"/>
      <c r="AH154" s="102"/>
      <c r="AI154" s="102"/>
      <c r="AJ154" s="102"/>
    </row>
    <row r="155" outlineLevel="1">
      <c r="A155" s="238">
        <v>144.0</v>
      </c>
      <c r="B155" s="238">
        <v>22.0</v>
      </c>
      <c r="C155" s="250" t="s">
        <v>413</v>
      </c>
      <c r="D155" s="195">
        <v>45835.0</v>
      </c>
      <c r="E155" s="67" t="s">
        <v>462</v>
      </c>
      <c r="F155" s="67">
        <v>9.043077879E9</v>
      </c>
      <c r="G155" s="62"/>
      <c r="H155" s="253"/>
      <c r="I155" s="66" t="s">
        <v>463</v>
      </c>
      <c r="J155" s="227" t="s">
        <v>43</v>
      </c>
      <c r="K155" s="67" t="s">
        <v>172</v>
      </c>
      <c r="L155" s="232"/>
      <c r="M155" s="67" t="s">
        <v>6</v>
      </c>
      <c r="N155" s="239" t="s">
        <v>464</v>
      </c>
      <c r="O155" s="227">
        <v>2000.0</v>
      </c>
      <c r="P155" s="195">
        <v>45835.0</v>
      </c>
      <c r="Q155" s="215"/>
      <c r="R155" s="166"/>
      <c r="S155" s="215"/>
      <c r="T155" s="228"/>
      <c r="U155" s="215"/>
      <c r="V155" s="215"/>
      <c r="W155" s="215"/>
      <c r="X155" s="215"/>
      <c r="Y155" s="227" t="s">
        <v>465</v>
      </c>
      <c r="Z155" s="104" t="s">
        <v>66</v>
      </c>
      <c r="AA155" s="3"/>
      <c r="AB155" s="3"/>
      <c r="AC155" s="3"/>
    </row>
    <row r="156" outlineLevel="1">
      <c r="A156" s="57">
        <v>145.0</v>
      </c>
      <c r="B156" s="238">
        <v>23.0</v>
      </c>
      <c r="C156" s="250" t="s">
        <v>413</v>
      </c>
      <c r="D156" s="195">
        <v>45835.0</v>
      </c>
      <c r="E156" s="67" t="s">
        <v>466</v>
      </c>
      <c r="F156" s="67">
        <v>8.668053039E9</v>
      </c>
      <c r="G156" s="62"/>
      <c r="H156" s="253"/>
      <c r="I156" s="66" t="s">
        <v>467</v>
      </c>
      <c r="J156" s="227" t="s">
        <v>36</v>
      </c>
      <c r="K156" s="67" t="s">
        <v>44</v>
      </c>
      <c r="L156" s="232"/>
      <c r="M156" s="67" t="s">
        <v>408</v>
      </c>
      <c r="N156" s="227">
        <v>30000.0</v>
      </c>
      <c r="O156" s="227">
        <v>2000.0</v>
      </c>
      <c r="P156" s="195">
        <v>45835.0</v>
      </c>
      <c r="Q156" s="227"/>
      <c r="R156" s="195"/>
      <c r="S156" s="215"/>
      <c r="T156" s="228"/>
      <c r="U156" s="215"/>
      <c r="V156" s="215"/>
      <c r="W156" s="215"/>
      <c r="X156" s="215"/>
      <c r="Y156" s="227">
        <v>28000.0</v>
      </c>
      <c r="Z156" s="195">
        <v>45938.0</v>
      </c>
      <c r="AA156" s="3"/>
      <c r="AB156" s="3"/>
      <c r="AC156" s="3"/>
    </row>
    <row r="157" outlineLevel="1">
      <c r="A157" s="171">
        <v>146.0</v>
      </c>
      <c r="B157" s="171">
        <v>24.0</v>
      </c>
      <c r="C157" s="249" t="s">
        <v>413</v>
      </c>
      <c r="D157" s="100">
        <v>45837.0</v>
      </c>
      <c r="E157" s="96" t="s">
        <v>468</v>
      </c>
      <c r="F157" s="96">
        <v>7.603842166E9</v>
      </c>
      <c r="G157" s="62"/>
      <c r="H157" s="231"/>
      <c r="I157" s="106" t="s">
        <v>469</v>
      </c>
      <c r="J157" s="191" t="s">
        <v>43</v>
      </c>
      <c r="K157" s="96" t="s">
        <v>44</v>
      </c>
      <c r="L157" s="101"/>
      <c r="M157" s="96" t="s">
        <v>6</v>
      </c>
      <c r="N157" s="191">
        <v>30000.0</v>
      </c>
      <c r="O157" s="191">
        <v>2000.0</v>
      </c>
      <c r="P157" s="100">
        <v>45837.0</v>
      </c>
      <c r="Q157" s="191">
        <v>15000.0</v>
      </c>
      <c r="R157" s="100">
        <v>45838.0</v>
      </c>
      <c r="S157" s="191">
        <v>13000.0</v>
      </c>
      <c r="T157" s="100">
        <v>45868.0</v>
      </c>
      <c r="U157" s="169"/>
      <c r="V157" s="169"/>
      <c r="W157" s="169"/>
      <c r="X157" s="169"/>
      <c r="Y157" s="191">
        <v>0.0</v>
      </c>
      <c r="Z157" s="100"/>
      <c r="AA157" s="101"/>
      <c r="AB157" s="101"/>
      <c r="AC157" s="101"/>
      <c r="AD157" s="102"/>
      <c r="AE157" s="102"/>
      <c r="AF157" s="102"/>
      <c r="AG157" s="102"/>
      <c r="AH157" s="102"/>
      <c r="AI157" s="102"/>
      <c r="AJ157" s="102"/>
    </row>
    <row r="158" outlineLevel="1">
      <c r="A158" s="154">
        <v>147.0</v>
      </c>
      <c r="B158" s="251">
        <v>25.0</v>
      </c>
      <c r="C158" s="252" t="s">
        <v>413</v>
      </c>
      <c r="D158" s="161">
        <v>45838.0</v>
      </c>
      <c r="E158" s="262" t="s">
        <v>470</v>
      </c>
      <c r="F158" s="156">
        <v>9.342600331E9</v>
      </c>
      <c r="G158" s="62"/>
      <c r="H158" s="240"/>
      <c r="I158" s="223" t="s">
        <v>471</v>
      </c>
      <c r="J158" s="224" t="s">
        <v>43</v>
      </c>
      <c r="K158" s="156" t="s">
        <v>44</v>
      </c>
      <c r="L158" s="62"/>
      <c r="M158" s="156" t="s">
        <v>6</v>
      </c>
      <c r="N158" s="224">
        <v>30000.0</v>
      </c>
      <c r="O158" s="224">
        <v>2000.0</v>
      </c>
      <c r="P158" s="161">
        <v>45838.0</v>
      </c>
      <c r="Q158" s="224">
        <v>15000.0</v>
      </c>
      <c r="R158" s="161">
        <v>45860.0</v>
      </c>
      <c r="S158" s="224">
        <v>13000.0</v>
      </c>
      <c r="T158" s="161">
        <v>45908.0</v>
      </c>
      <c r="U158" s="149"/>
      <c r="V158" s="149"/>
      <c r="W158" s="149"/>
      <c r="X158" s="149"/>
      <c r="Y158" s="224">
        <v>0.0</v>
      </c>
      <c r="Z158" s="161"/>
      <c r="AA158" s="156"/>
      <c r="AB158" s="161"/>
      <c r="AC158" s="156"/>
      <c r="AD158" s="160"/>
      <c r="AE158" s="160"/>
      <c r="AF158" s="160"/>
      <c r="AG158" s="160"/>
      <c r="AH158" s="160"/>
      <c r="AI158" s="160"/>
      <c r="AJ158" s="160"/>
    </row>
    <row r="159">
      <c r="A159" s="244"/>
      <c r="B159" s="244"/>
      <c r="C159" s="261" t="s">
        <v>472</v>
      </c>
      <c r="D159" s="245"/>
      <c r="E159" s="50"/>
      <c r="F159" s="50"/>
      <c r="G159" s="49"/>
      <c r="H159" s="246"/>
      <c r="I159" s="247"/>
      <c r="J159" s="52"/>
      <c r="K159" s="50"/>
      <c r="L159" s="49"/>
      <c r="M159" s="50"/>
      <c r="N159" s="52">
        <v>735000.0</v>
      </c>
      <c r="O159" s="52">
        <v>855688.0</v>
      </c>
      <c r="P159" s="53" t="s">
        <v>31</v>
      </c>
      <c r="Q159" s="52">
        <v>855688.0</v>
      </c>
      <c r="R159" s="53" t="s">
        <v>32</v>
      </c>
      <c r="S159" s="52">
        <v>0.0</v>
      </c>
      <c r="T159" s="54"/>
      <c r="U159" s="51"/>
      <c r="V159" s="51"/>
      <c r="W159" s="51"/>
      <c r="X159" s="51"/>
      <c r="Y159" s="52"/>
      <c r="Z159" s="245"/>
      <c r="AA159" s="49"/>
      <c r="AB159" s="49"/>
      <c r="AC159" s="49"/>
      <c r="AD159" s="213"/>
      <c r="AE159" s="213"/>
      <c r="AF159" s="213"/>
      <c r="AG159" s="213"/>
      <c r="AH159" s="213"/>
      <c r="AI159" s="213"/>
      <c r="AJ159" s="213"/>
    </row>
    <row r="160" outlineLevel="1">
      <c r="A160" s="238">
        <v>148.0</v>
      </c>
      <c r="B160" s="171">
        <v>1.0</v>
      </c>
      <c r="C160" s="249" t="s">
        <v>472</v>
      </c>
      <c r="D160" s="100">
        <v>45839.0</v>
      </c>
      <c r="E160" s="96" t="s">
        <v>473</v>
      </c>
      <c r="F160" s="96">
        <v>8.10606063E9</v>
      </c>
      <c r="G160" s="62"/>
      <c r="H160" s="231"/>
      <c r="I160" s="106" t="s">
        <v>474</v>
      </c>
      <c r="J160" s="191" t="s">
        <v>36</v>
      </c>
      <c r="K160" s="96" t="s">
        <v>123</v>
      </c>
      <c r="L160" s="101"/>
      <c r="M160" s="96" t="s">
        <v>6</v>
      </c>
      <c r="N160" s="191">
        <v>22500.0</v>
      </c>
      <c r="O160" s="191">
        <v>2000.0</v>
      </c>
      <c r="P160" s="100">
        <v>45839.0</v>
      </c>
      <c r="Q160" s="191">
        <v>20500.0</v>
      </c>
      <c r="R160" s="100">
        <v>45840.0</v>
      </c>
      <c r="S160" s="169"/>
      <c r="T160" s="233"/>
      <c r="U160" s="169"/>
      <c r="V160" s="169"/>
      <c r="W160" s="169"/>
      <c r="X160" s="169"/>
      <c r="Y160" s="191">
        <v>0.0</v>
      </c>
      <c r="Z160" s="100"/>
      <c r="AA160" s="101"/>
      <c r="AB160" s="101"/>
      <c r="AC160" s="101"/>
      <c r="AD160" s="102"/>
      <c r="AE160" s="102"/>
      <c r="AF160" s="102"/>
      <c r="AG160" s="102"/>
      <c r="AH160" s="102"/>
      <c r="AI160" s="102"/>
      <c r="AJ160" s="102"/>
    </row>
    <row r="161" outlineLevel="1">
      <c r="A161" s="154">
        <v>149.0</v>
      </c>
      <c r="B161" s="251">
        <v>2.0</v>
      </c>
      <c r="C161" s="252" t="s">
        <v>472</v>
      </c>
      <c r="D161" s="161">
        <v>45840.0</v>
      </c>
      <c r="E161" s="156" t="s">
        <v>475</v>
      </c>
      <c r="F161" s="156">
        <v>8.24786522E9</v>
      </c>
      <c r="G161" s="62"/>
      <c r="H161" s="240"/>
      <c r="I161" s="223" t="s">
        <v>476</v>
      </c>
      <c r="J161" s="224" t="s">
        <v>36</v>
      </c>
      <c r="K161" s="156" t="s">
        <v>44</v>
      </c>
      <c r="L161" s="62"/>
      <c r="M161" s="156" t="s">
        <v>6</v>
      </c>
      <c r="N161" s="224">
        <v>32500.0</v>
      </c>
      <c r="O161" s="224">
        <v>2000.0</v>
      </c>
      <c r="P161" s="161">
        <v>45840.0</v>
      </c>
      <c r="Q161" s="224">
        <v>13000.0</v>
      </c>
      <c r="R161" s="161">
        <v>45841.0</v>
      </c>
      <c r="S161" s="224">
        <v>17500.0</v>
      </c>
      <c r="T161" s="161">
        <v>45875.0</v>
      </c>
      <c r="U161" s="149"/>
      <c r="V161" s="149"/>
      <c r="W161" s="149"/>
      <c r="X161" s="149"/>
      <c r="Y161" s="224">
        <v>0.0</v>
      </c>
      <c r="Z161" s="263"/>
      <c r="AA161" s="62"/>
      <c r="AB161" s="62"/>
      <c r="AC161" s="62"/>
      <c r="AD161" s="160"/>
      <c r="AE161" s="160"/>
      <c r="AF161" s="160"/>
      <c r="AG161" s="160"/>
      <c r="AH161" s="160"/>
      <c r="AI161" s="160"/>
      <c r="AJ161" s="160"/>
    </row>
    <row r="162" outlineLevel="1">
      <c r="A162" s="251">
        <v>150.0</v>
      </c>
      <c r="B162" s="251">
        <v>3.0</v>
      </c>
      <c r="C162" s="252" t="s">
        <v>472</v>
      </c>
      <c r="D162" s="161">
        <v>45840.0</v>
      </c>
      <c r="E162" s="156" t="s">
        <v>477</v>
      </c>
      <c r="F162" s="156">
        <v>9.71502846366E11</v>
      </c>
      <c r="G162" s="62"/>
      <c r="H162" s="240"/>
      <c r="I162" s="223" t="s">
        <v>478</v>
      </c>
      <c r="J162" s="224" t="s">
        <v>36</v>
      </c>
      <c r="K162" s="156" t="s">
        <v>37</v>
      </c>
      <c r="L162" s="156"/>
      <c r="M162" s="156" t="s">
        <v>19</v>
      </c>
      <c r="N162" s="224">
        <v>15000.0</v>
      </c>
      <c r="O162" s="224">
        <v>15000.0</v>
      </c>
      <c r="P162" s="161">
        <v>45840.0</v>
      </c>
      <c r="Q162" s="149"/>
      <c r="R162" s="147"/>
      <c r="S162" s="149"/>
      <c r="T162" s="241"/>
      <c r="U162" s="149"/>
      <c r="V162" s="149"/>
      <c r="W162" s="149"/>
      <c r="X162" s="149"/>
      <c r="Y162" s="224">
        <v>0.0</v>
      </c>
      <c r="Z162" s="161"/>
      <c r="AA162" s="62"/>
      <c r="AB162" s="62"/>
      <c r="AC162" s="62"/>
      <c r="AD162" s="160"/>
      <c r="AE162" s="160"/>
      <c r="AF162" s="160"/>
      <c r="AG162" s="160"/>
      <c r="AH162" s="160"/>
      <c r="AI162" s="160"/>
      <c r="AJ162" s="160"/>
    </row>
    <row r="163" outlineLevel="1">
      <c r="A163" s="57">
        <v>151.0</v>
      </c>
      <c r="B163" s="238">
        <v>4.0</v>
      </c>
      <c r="C163" s="250" t="s">
        <v>472</v>
      </c>
      <c r="D163" s="195">
        <v>45840.0</v>
      </c>
      <c r="E163" s="67" t="s">
        <v>479</v>
      </c>
      <c r="F163" s="67">
        <v>7.729968427E9</v>
      </c>
      <c r="G163" s="62"/>
      <c r="H163" s="253"/>
      <c r="I163" s="66" t="s">
        <v>480</v>
      </c>
      <c r="J163" s="227" t="s">
        <v>43</v>
      </c>
      <c r="K163" s="67" t="s">
        <v>44</v>
      </c>
      <c r="L163" s="232"/>
      <c r="M163" s="67" t="s">
        <v>408</v>
      </c>
      <c r="N163" s="227">
        <v>32500.0</v>
      </c>
      <c r="O163" s="227">
        <v>2000.0</v>
      </c>
      <c r="P163" s="195">
        <v>45840.0</v>
      </c>
      <c r="Q163" s="215"/>
      <c r="R163" s="166"/>
      <c r="S163" s="215"/>
      <c r="T163" s="228"/>
      <c r="U163" s="215"/>
      <c r="V163" s="215"/>
      <c r="W163" s="215"/>
      <c r="X163" s="215"/>
      <c r="Y163" s="227">
        <v>30500.0</v>
      </c>
      <c r="Z163" s="195">
        <v>45999.0</v>
      </c>
      <c r="AA163" s="3"/>
      <c r="AB163" s="3"/>
      <c r="AC163" s="3"/>
    </row>
    <row r="164" outlineLevel="1">
      <c r="A164" s="171">
        <v>152.0</v>
      </c>
      <c r="B164" s="171">
        <v>5.0</v>
      </c>
      <c r="C164" s="249" t="s">
        <v>472</v>
      </c>
      <c r="D164" s="100">
        <v>45841.0</v>
      </c>
      <c r="E164" s="96" t="s">
        <v>481</v>
      </c>
      <c r="F164" s="96">
        <v>7.418152278E9</v>
      </c>
      <c r="G164" s="62"/>
      <c r="H164" s="231"/>
      <c r="I164" s="106" t="s">
        <v>482</v>
      </c>
      <c r="J164" s="191" t="s">
        <v>36</v>
      </c>
      <c r="K164" s="96" t="s">
        <v>44</v>
      </c>
      <c r="L164" s="101"/>
      <c r="M164" s="96" t="s">
        <v>408</v>
      </c>
      <c r="N164" s="191">
        <v>30000.0</v>
      </c>
      <c r="O164" s="191">
        <v>5000.0</v>
      </c>
      <c r="P164" s="100">
        <v>45841.0</v>
      </c>
      <c r="Q164" s="191">
        <v>25000.0</v>
      </c>
      <c r="R164" s="100">
        <v>45850.0</v>
      </c>
      <c r="S164" s="169"/>
      <c r="T164" s="233"/>
      <c r="U164" s="169"/>
      <c r="V164" s="169"/>
      <c r="W164" s="169"/>
      <c r="X164" s="169"/>
      <c r="Y164" s="191">
        <v>0.0</v>
      </c>
      <c r="Z164" s="100"/>
      <c r="AA164" s="101"/>
      <c r="AB164" s="101"/>
      <c r="AC164" s="101"/>
      <c r="AD164" s="102"/>
      <c r="AE164" s="102"/>
      <c r="AF164" s="102"/>
      <c r="AG164" s="102"/>
      <c r="AH164" s="102"/>
      <c r="AI164" s="102"/>
      <c r="AJ164" s="102"/>
    </row>
    <row r="165" outlineLevel="1">
      <c r="A165" s="75">
        <v>153.0</v>
      </c>
      <c r="B165" s="171">
        <v>6.0</v>
      </c>
      <c r="C165" s="249" t="s">
        <v>472</v>
      </c>
      <c r="D165" s="100">
        <v>45841.0</v>
      </c>
      <c r="E165" s="96" t="s">
        <v>483</v>
      </c>
      <c r="F165" s="96">
        <v>9.486326342E9</v>
      </c>
      <c r="G165" s="62"/>
      <c r="H165" s="231"/>
      <c r="I165" s="106" t="s">
        <v>484</v>
      </c>
      <c r="J165" s="191" t="s">
        <v>36</v>
      </c>
      <c r="K165" s="96" t="s">
        <v>44</v>
      </c>
      <c r="L165" s="101"/>
      <c r="M165" s="96" t="s">
        <v>6</v>
      </c>
      <c r="N165" s="191">
        <v>30000.0</v>
      </c>
      <c r="O165" s="191">
        <v>2000.0</v>
      </c>
      <c r="P165" s="100">
        <v>45841.0</v>
      </c>
      <c r="Q165" s="191">
        <v>28000.0</v>
      </c>
      <c r="R165" s="100">
        <v>45845.0</v>
      </c>
      <c r="S165" s="169"/>
      <c r="T165" s="233"/>
      <c r="U165" s="169"/>
      <c r="V165" s="169"/>
      <c r="W165" s="169"/>
      <c r="X165" s="169"/>
      <c r="Y165" s="191">
        <v>0.0</v>
      </c>
      <c r="Z165" s="100"/>
      <c r="AA165" s="101"/>
      <c r="AB165" s="101"/>
      <c r="AC165" s="101"/>
      <c r="AD165" s="102"/>
      <c r="AE165" s="102"/>
      <c r="AF165" s="102"/>
      <c r="AG165" s="102"/>
      <c r="AH165" s="102"/>
      <c r="AI165" s="102"/>
      <c r="AJ165" s="102"/>
    </row>
    <row r="166" outlineLevel="1">
      <c r="A166" s="171">
        <v>154.0</v>
      </c>
      <c r="B166" s="171">
        <v>7.0</v>
      </c>
      <c r="C166" s="249" t="s">
        <v>472</v>
      </c>
      <c r="D166" s="100">
        <v>45842.0</v>
      </c>
      <c r="E166" s="96" t="s">
        <v>485</v>
      </c>
      <c r="F166" s="96">
        <v>9.7455277171E10</v>
      </c>
      <c r="G166" s="62"/>
      <c r="H166" s="231"/>
      <c r="I166" s="106" t="s">
        <v>486</v>
      </c>
      <c r="J166" s="191" t="s">
        <v>36</v>
      </c>
      <c r="K166" s="96" t="s">
        <v>72</v>
      </c>
      <c r="L166" s="101"/>
      <c r="M166" s="96" t="s">
        <v>6</v>
      </c>
      <c r="N166" s="191">
        <v>25000.0</v>
      </c>
      <c r="O166" s="191">
        <v>25000.0</v>
      </c>
      <c r="P166" s="100">
        <v>45842.0</v>
      </c>
      <c r="Q166" s="169"/>
      <c r="R166" s="84"/>
      <c r="S166" s="169"/>
      <c r="T166" s="233"/>
      <c r="U166" s="169"/>
      <c r="V166" s="169"/>
      <c r="W166" s="169"/>
      <c r="X166" s="169"/>
      <c r="Y166" s="191">
        <v>0.0</v>
      </c>
      <c r="Z166" s="235"/>
      <c r="AA166" s="101"/>
      <c r="AB166" s="101"/>
      <c r="AC166" s="101"/>
      <c r="AD166" s="102"/>
      <c r="AE166" s="102"/>
      <c r="AF166" s="102"/>
      <c r="AG166" s="102"/>
      <c r="AH166" s="102"/>
      <c r="AI166" s="102"/>
      <c r="AJ166" s="102"/>
    </row>
    <row r="167" outlineLevel="1">
      <c r="A167" s="154">
        <v>155.0</v>
      </c>
      <c r="B167" s="251">
        <v>8.0</v>
      </c>
      <c r="C167" s="252" t="s">
        <v>472</v>
      </c>
      <c r="D167" s="161">
        <v>45842.0</v>
      </c>
      <c r="E167" s="156" t="s">
        <v>487</v>
      </c>
      <c r="F167" s="156">
        <v>8.637681332E9</v>
      </c>
      <c r="G167" s="62"/>
      <c r="H167" s="240"/>
      <c r="I167" s="223" t="s">
        <v>488</v>
      </c>
      <c r="J167" s="224" t="s">
        <v>43</v>
      </c>
      <c r="K167" s="156" t="s">
        <v>44</v>
      </c>
      <c r="L167" s="62"/>
      <c r="M167" s="156" t="s">
        <v>6</v>
      </c>
      <c r="N167" s="224">
        <v>32500.0</v>
      </c>
      <c r="O167" s="224">
        <v>2500.0</v>
      </c>
      <c r="P167" s="161">
        <v>45842.0</v>
      </c>
      <c r="Q167" s="224">
        <v>15000.0</v>
      </c>
      <c r="R167" s="161">
        <v>45849.0</v>
      </c>
      <c r="S167" s="224">
        <v>15000.0</v>
      </c>
      <c r="T167" s="161">
        <v>45885.0</v>
      </c>
      <c r="U167" s="149"/>
      <c r="V167" s="149"/>
      <c r="W167" s="149"/>
      <c r="X167" s="149"/>
      <c r="Y167" s="224">
        <v>0.0</v>
      </c>
      <c r="Z167" s="161"/>
      <c r="AA167" s="62"/>
      <c r="AB167" s="62"/>
      <c r="AC167" s="62"/>
      <c r="AD167" s="160"/>
      <c r="AE167" s="160"/>
      <c r="AF167" s="160"/>
      <c r="AG167" s="160"/>
      <c r="AH167" s="160"/>
      <c r="AI167" s="160"/>
      <c r="AJ167" s="160"/>
    </row>
    <row r="168" outlineLevel="1">
      <c r="A168" s="238">
        <v>156.0</v>
      </c>
      <c r="B168" s="238">
        <v>9.0</v>
      </c>
      <c r="C168" s="250" t="s">
        <v>472</v>
      </c>
      <c r="D168" s="195">
        <v>45843.0</v>
      </c>
      <c r="E168" s="67" t="s">
        <v>489</v>
      </c>
      <c r="F168" s="67">
        <v>9.840325248E9</v>
      </c>
      <c r="G168" s="62"/>
      <c r="H168" s="253"/>
      <c r="I168" s="66" t="s">
        <v>490</v>
      </c>
      <c r="J168" s="227" t="s">
        <v>43</v>
      </c>
      <c r="K168" s="67" t="s">
        <v>457</v>
      </c>
      <c r="L168" s="232"/>
      <c r="M168" s="67" t="s">
        <v>6</v>
      </c>
      <c r="N168" s="227">
        <v>13000.0</v>
      </c>
      <c r="O168" s="227">
        <v>2000.0</v>
      </c>
      <c r="P168" s="195">
        <v>45843.0</v>
      </c>
      <c r="Q168" s="215"/>
      <c r="R168" s="166"/>
      <c r="S168" s="215"/>
      <c r="T168" s="228"/>
      <c r="U168" s="215"/>
      <c r="V168" s="215"/>
      <c r="W168" s="215"/>
      <c r="X168" s="215"/>
      <c r="Y168" s="227">
        <v>11000.0</v>
      </c>
      <c r="Z168" s="195">
        <v>45964.0</v>
      </c>
      <c r="AA168" s="3"/>
      <c r="AB168" s="3"/>
      <c r="AC168" s="3"/>
    </row>
    <row r="169" outlineLevel="1">
      <c r="A169" s="75">
        <v>157.0</v>
      </c>
      <c r="B169" s="171">
        <v>10.0</v>
      </c>
      <c r="C169" s="249" t="s">
        <v>472</v>
      </c>
      <c r="D169" s="100">
        <v>45845.0</v>
      </c>
      <c r="E169" s="96" t="s">
        <v>491</v>
      </c>
      <c r="F169" s="96" t="s">
        <v>492</v>
      </c>
      <c r="G169" s="62"/>
      <c r="H169" s="231"/>
      <c r="I169" s="106" t="s">
        <v>493</v>
      </c>
      <c r="J169" s="191" t="s">
        <v>36</v>
      </c>
      <c r="K169" s="96" t="s">
        <v>44</v>
      </c>
      <c r="L169" s="101"/>
      <c r="M169" s="96" t="s">
        <v>431</v>
      </c>
      <c r="N169" s="191">
        <v>51500.0</v>
      </c>
      <c r="O169" s="191">
        <v>51500.0</v>
      </c>
      <c r="P169" s="100">
        <v>45845.0</v>
      </c>
      <c r="Q169" s="169"/>
      <c r="R169" s="84"/>
      <c r="S169" s="169"/>
      <c r="T169" s="233"/>
      <c r="U169" s="169"/>
      <c r="V169" s="169"/>
      <c r="W169" s="169"/>
      <c r="X169" s="169"/>
      <c r="Y169" s="191">
        <v>0.0</v>
      </c>
      <c r="Z169" s="235"/>
      <c r="AA169" s="101"/>
      <c r="AB169" s="101"/>
      <c r="AC169" s="101"/>
      <c r="AD169" s="102"/>
      <c r="AE169" s="102"/>
      <c r="AF169" s="102"/>
      <c r="AG169" s="102"/>
      <c r="AH169" s="102"/>
      <c r="AI169" s="102"/>
      <c r="AJ169" s="102"/>
    </row>
    <row r="170" outlineLevel="1">
      <c r="A170" s="251">
        <v>158.0</v>
      </c>
      <c r="B170" s="251">
        <v>11.0</v>
      </c>
      <c r="C170" s="252" t="s">
        <v>472</v>
      </c>
      <c r="D170" s="161">
        <v>45848.0</v>
      </c>
      <c r="E170" s="156" t="s">
        <v>494</v>
      </c>
      <c r="F170" s="156">
        <v>9.363506049E9</v>
      </c>
      <c r="G170" s="62"/>
      <c r="H170" s="240"/>
      <c r="I170" s="223" t="s">
        <v>495</v>
      </c>
      <c r="J170" s="224" t="s">
        <v>43</v>
      </c>
      <c r="K170" s="156" t="s">
        <v>44</v>
      </c>
      <c r="L170" s="62"/>
      <c r="M170" s="156" t="s">
        <v>6</v>
      </c>
      <c r="N170" s="224">
        <v>32500.0</v>
      </c>
      <c r="O170" s="224">
        <v>2000.0</v>
      </c>
      <c r="P170" s="161">
        <v>45848.0</v>
      </c>
      <c r="Q170" s="224">
        <v>14000.0</v>
      </c>
      <c r="R170" s="161">
        <v>45852.0</v>
      </c>
      <c r="S170" s="224">
        <v>16500.0</v>
      </c>
      <c r="T170" s="158">
        <v>45883.0</v>
      </c>
      <c r="U170" s="149"/>
      <c r="V170" s="149"/>
      <c r="W170" s="149"/>
      <c r="X170" s="149"/>
      <c r="Y170" s="224">
        <v>0.0</v>
      </c>
      <c r="Z170" s="161"/>
      <c r="AA170" s="62"/>
      <c r="AB170" s="62"/>
      <c r="AC170" s="62"/>
      <c r="AD170" s="160"/>
      <c r="AE170" s="160"/>
      <c r="AF170" s="160"/>
      <c r="AG170" s="160"/>
      <c r="AH170" s="160"/>
      <c r="AI170" s="160"/>
      <c r="AJ170" s="160"/>
    </row>
    <row r="171" outlineLevel="1">
      <c r="A171" s="154">
        <v>159.0</v>
      </c>
      <c r="B171" s="251">
        <v>12.0</v>
      </c>
      <c r="C171" s="252" t="s">
        <v>472</v>
      </c>
      <c r="D171" s="161">
        <v>45849.0</v>
      </c>
      <c r="E171" s="156" t="s">
        <v>496</v>
      </c>
      <c r="F171" s="156">
        <v>6.302867104E9</v>
      </c>
      <c r="G171" s="62"/>
      <c r="H171" s="240"/>
      <c r="I171" s="223" t="s">
        <v>497</v>
      </c>
      <c r="J171" s="224" t="s">
        <v>36</v>
      </c>
      <c r="K171" s="156" t="s">
        <v>44</v>
      </c>
      <c r="L171" s="62"/>
      <c r="M171" s="156" t="s">
        <v>6</v>
      </c>
      <c r="N171" s="224">
        <v>30000.0</v>
      </c>
      <c r="O171" s="224">
        <v>2000.0</v>
      </c>
      <c r="P171" s="161">
        <v>45850.0</v>
      </c>
      <c r="Q171" s="224">
        <v>14000.0</v>
      </c>
      <c r="R171" s="158">
        <v>45869.0</v>
      </c>
      <c r="S171" s="224">
        <v>14000.0</v>
      </c>
      <c r="T171" s="158">
        <v>45874.0</v>
      </c>
      <c r="U171" s="149"/>
      <c r="V171" s="149"/>
      <c r="W171" s="149"/>
      <c r="X171" s="149"/>
      <c r="Y171" s="224">
        <v>0.0</v>
      </c>
      <c r="Z171" s="161"/>
      <c r="AA171" s="62"/>
      <c r="AB171" s="62"/>
      <c r="AC171" s="62"/>
      <c r="AD171" s="160"/>
      <c r="AE171" s="160"/>
      <c r="AF171" s="160"/>
      <c r="AG171" s="160"/>
      <c r="AH171" s="160"/>
      <c r="AI171" s="160"/>
      <c r="AJ171" s="160"/>
    </row>
    <row r="172" outlineLevel="1">
      <c r="A172" s="251">
        <v>160.0</v>
      </c>
      <c r="B172" s="251">
        <v>13.0</v>
      </c>
      <c r="C172" s="252" t="s">
        <v>472</v>
      </c>
      <c r="D172" s="161">
        <v>45850.0</v>
      </c>
      <c r="E172" s="156" t="s">
        <v>498</v>
      </c>
      <c r="F172" s="156">
        <v>8.763333227E9</v>
      </c>
      <c r="G172" s="62"/>
      <c r="H172" s="240"/>
      <c r="I172" s="223" t="s">
        <v>499</v>
      </c>
      <c r="J172" s="224" t="s">
        <v>43</v>
      </c>
      <c r="K172" s="156" t="s">
        <v>44</v>
      </c>
      <c r="L172" s="62"/>
      <c r="M172" s="156" t="s">
        <v>408</v>
      </c>
      <c r="N172" s="224">
        <v>32500.0</v>
      </c>
      <c r="O172" s="224">
        <v>2000.0</v>
      </c>
      <c r="P172" s="161">
        <v>45392.0</v>
      </c>
      <c r="Q172" s="224">
        <v>15500.0</v>
      </c>
      <c r="R172" s="161">
        <v>45852.0</v>
      </c>
      <c r="S172" s="224">
        <v>15000.0</v>
      </c>
      <c r="T172" s="158">
        <v>45883.0</v>
      </c>
      <c r="U172" s="149"/>
      <c r="V172" s="149"/>
      <c r="W172" s="149"/>
      <c r="X172" s="149"/>
      <c r="Y172" s="224">
        <v>0.0</v>
      </c>
      <c r="Z172" s="161"/>
      <c r="AA172" s="62"/>
      <c r="AB172" s="62"/>
      <c r="AC172" s="62"/>
      <c r="AD172" s="160"/>
      <c r="AE172" s="160"/>
      <c r="AF172" s="160"/>
      <c r="AG172" s="160"/>
      <c r="AH172" s="160"/>
      <c r="AI172" s="160"/>
      <c r="AJ172" s="160"/>
    </row>
    <row r="173" outlineLevel="1">
      <c r="A173" s="154">
        <v>161.0</v>
      </c>
      <c r="B173" s="251">
        <v>14.0</v>
      </c>
      <c r="C173" s="252" t="s">
        <v>472</v>
      </c>
      <c r="D173" s="161">
        <v>45851.0</v>
      </c>
      <c r="E173" s="156" t="s">
        <v>500</v>
      </c>
      <c r="F173" s="156">
        <v>8.667716968E9</v>
      </c>
      <c r="G173" s="62"/>
      <c r="H173" s="240"/>
      <c r="I173" s="223" t="s">
        <v>501</v>
      </c>
      <c r="J173" s="224" t="s">
        <v>43</v>
      </c>
      <c r="K173" s="156" t="s">
        <v>44</v>
      </c>
      <c r="L173" s="62"/>
      <c r="M173" s="156" t="s">
        <v>6</v>
      </c>
      <c r="N173" s="224">
        <v>32000.0</v>
      </c>
      <c r="O173" s="224">
        <v>2000.0</v>
      </c>
      <c r="P173" s="161">
        <v>45847.0</v>
      </c>
      <c r="Q173" s="224">
        <v>10000.0</v>
      </c>
      <c r="R173" s="161">
        <v>45854.0</v>
      </c>
      <c r="S173" s="224">
        <v>5000.0</v>
      </c>
      <c r="T173" s="161">
        <v>45859.0</v>
      </c>
      <c r="U173" s="224">
        <v>15000.0</v>
      </c>
      <c r="V173" s="161">
        <v>45906.0</v>
      </c>
      <c r="W173" s="149"/>
      <c r="X173" s="149"/>
      <c r="Y173" s="224">
        <v>0.0</v>
      </c>
      <c r="Z173" s="161"/>
      <c r="AA173" s="156" t="s">
        <v>0</v>
      </c>
      <c r="AB173" s="62"/>
      <c r="AC173" s="62"/>
      <c r="AD173" s="160"/>
      <c r="AE173" s="160"/>
      <c r="AF173" s="160"/>
      <c r="AG173" s="160"/>
      <c r="AH173" s="160"/>
      <c r="AI173" s="160"/>
      <c r="AJ173" s="160"/>
    </row>
    <row r="174" outlineLevel="1">
      <c r="A174" s="171">
        <v>162.0</v>
      </c>
      <c r="B174" s="171">
        <v>15.0</v>
      </c>
      <c r="C174" s="249" t="s">
        <v>472</v>
      </c>
      <c r="D174" s="100">
        <v>45852.0</v>
      </c>
      <c r="E174" s="264" t="s">
        <v>502</v>
      </c>
      <c r="F174" s="96">
        <v>8.9397443E9</v>
      </c>
      <c r="G174" s="62"/>
      <c r="H174" s="231"/>
      <c r="I174" s="106" t="s">
        <v>503</v>
      </c>
      <c r="J174" s="191" t="s">
        <v>36</v>
      </c>
      <c r="K174" s="96" t="s">
        <v>37</v>
      </c>
      <c r="L174" s="101"/>
      <c r="M174" s="96" t="s">
        <v>6</v>
      </c>
      <c r="N174" s="191">
        <v>15000.0</v>
      </c>
      <c r="O174" s="191">
        <v>2000.0</v>
      </c>
      <c r="P174" s="100">
        <v>45852.0</v>
      </c>
      <c r="Q174" s="191">
        <v>13000.0</v>
      </c>
      <c r="R174" s="100">
        <v>45857.0</v>
      </c>
      <c r="S174" s="169"/>
      <c r="T174" s="233"/>
      <c r="U174" s="169"/>
      <c r="V174" s="169"/>
      <c r="W174" s="169"/>
      <c r="X174" s="169"/>
      <c r="Y174" s="191">
        <v>0.0</v>
      </c>
      <c r="Z174" s="100"/>
      <c r="AA174" s="101"/>
      <c r="AB174" s="101"/>
      <c r="AC174" s="101"/>
      <c r="AD174" s="102"/>
      <c r="AE174" s="102"/>
      <c r="AF174" s="102"/>
      <c r="AG174" s="102"/>
      <c r="AH174" s="102"/>
      <c r="AI174" s="102"/>
      <c r="AJ174" s="102"/>
    </row>
    <row r="175" outlineLevel="1">
      <c r="A175" s="154">
        <v>163.0</v>
      </c>
      <c r="B175" s="251">
        <v>16.0</v>
      </c>
      <c r="C175" s="252" t="s">
        <v>472</v>
      </c>
      <c r="D175" s="161">
        <v>45852.0</v>
      </c>
      <c r="E175" s="156" t="s">
        <v>504</v>
      </c>
      <c r="F175" s="156">
        <v>7.010833701E9</v>
      </c>
      <c r="G175" s="62"/>
      <c r="H175" s="240"/>
      <c r="I175" s="223" t="s">
        <v>505</v>
      </c>
      <c r="J175" s="224" t="s">
        <v>43</v>
      </c>
      <c r="K175" s="156" t="s">
        <v>44</v>
      </c>
      <c r="L175" s="62"/>
      <c r="M175" s="156" t="s">
        <v>408</v>
      </c>
      <c r="N175" s="224">
        <v>32500.0</v>
      </c>
      <c r="O175" s="224">
        <v>2000.0</v>
      </c>
      <c r="P175" s="161">
        <v>45852.0</v>
      </c>
      <c r="Q175" s="224">
        <v>15000.0</v>
      </c>
      <c r="R175" s="161">
        <v>45857.0</v>
      </c>
      <c r="S175" s="224">
        <v>15500.0</v>
      </c>
      <c r="T175" s="161">
        <v>45857.0</v>
      </c>
      <c r="U175" s="149"/>
      <c r="V175" s="149"/>
      <c r="W175" s="149"/>
      <c r="X175" s="149"/>
      <c r="Y175" s="224">
        <v>0.0</v>
      </c>
      <c r="Z175" s="263"/>
      <c r="AA175" s="62"/>
      <c r="AB175" s="62"/>
      <c r="AC175" s="62"/>
      <c r="AD175" s="160"/>
      <c r="AE175" s="160"/>
      <c r="AF175" s="160"/>
      <c r="AG175" s="160"/>
      <c r="AH175" s="160"/>
      <c r="AI175" s="160"/>
      <c r="AJ175" s="160"/>
    </row>
    <row r="176" outlineLevel="1">
      <c r="A176" s="251">
        <v>164.0</v>
      </c>
      <c r="B176" s="251">
        <v>17.0</v>
      </c>
      <c r="C176" s="252" t="s">
        <v>472</v>
      </c>
      <c r="D176" s="161">
        <v>45853.0</v>
      </c>
      <c r="E176" s="156" t="s">
        <v>506</v>
      </c>
      <c r="F176" s="156">
        <v>8.610315543E9</v>
      </c>
      <c r="G176" s="62"/>
      <c r="H176" s="240"/>
      <c r="I176" s="223" t="s">
        <v>507</v>
      </c>
      <c r="J176" s="224" t="s">
        <v>43</v>
      </c>
      <c r="K176" s="156" t="s">
        <v>44</v>
      </c>
      <c r="L176" s="62"/>
      <c r="M176" s="156" t="s">
        <v>19</v>
      </c>
      <c r="N176" s="224">
        <v>32500.0</v>
      </c>
      <c r="O176" s="224">
        <v>16250.0</v>
      </c>
      <c r="P176" s="161">
        <v>45853.0</v>
      </c>
      <c r="Q176" s="224">
        <v>8125.0</v>
      </c>
      <c r="R176" s="158">
        <v>45891.0</v>
      </c>
      <c r="S176" s="224">
        <v>8125.0</v>
      </c>
      <c r="T176" s="158">
        <v>45915.0</v>
      </c>
      <c r="U176" s="149"/>
      <c r="V176" s="149"/>
      <c r="W176" s="149"/>
      <c r="X176" s="149"/>
      <c r="Y176" s="224">
        <v>0.0</v>
      </c>
      <c r="Z176" s="161"/>
      <c r="AA176" s="62"/>
      <c r="AB176" s="62"/>
      <c r="AC176" s="62"/>
      <c r="AD176" s="160"/>
      <c r="AE176" s="160"/>
      <c r="AF176" s="160"/>
      <c r="AG176" s="160"/>
      <c r="AH176" s="160"/>
      <c r="AI176" s="160"/>
      <c r="AJ176" s="160"/>
    </row>
    <row r="177" outlineLevel="1">
      <c r="A177" s="154">
        <v>165.0</v>
      </c>
      <c r="B177" s="251">
        <v>18.0</v>
      </c>
      <c r="C177" s="252" t="s">
        <v>472</v>
      </c>
      <c r="D177" s="161">
        <v>45854.0</v>
      </c>
      <c r="E177" s="156" t="s">
        <v>508</v>
      </c>
      <c r="F177" s="265" t="s">
        <v>509</v>
      </c>
      <c r="G177" s="62"/>
      <c r="H177" s="240"/>
      <c r="I177" s="223" t="s">
        <v>510</v>
      </c>
      <c r="J177" s="224" t="s">
        <v>36</v>
      </c>
      <c r="K177" s="156" t="s">
        <v>123</v>
      </c>
      <c r="L177" s="62"/>
      <c r="M177" s="156" t="s">
        <v>431</v>
      </c>
      <c r="N177" s="224">
        <v>22500.0</v>
      </c>
      <c r="O177" s="224">
        <v>10000.0</v>
      </c>
      <c r="P177" s="161">
        <v>45854.0</v>
      </c>
      <c r="Q177" s="224">
        <v>12500.0</v>
      </c>
      <c r="R177" s="158">
        <v>45871.0</v>
      </c>
      <c r="S177" s="149"/>
      <c r="T177" s="241"/>
      <c r="U177" s="149"/>
      <c r="V177" s="149"/>
      <c r="W177" s="149"/>
      <c r="X177" s="149"/>
      <c r="Y177" s="224">
        <v>0.0</v>
      </c>
      <c r="Z177" s="161"/>
      <c r="AA177" s="62"/>
      <c r="AB177" s="62"/>
      <c r="AC177" s="62"/>
      <c r="AD177" s="160"/>
      <c r="AE177" s="160"/>
      <c r="AF177" s="160"/>
      <c r="AG177" s="160"/>
      <c r="AH177" s="160"/>
      <c r="AI177" s="160"/>
      <c r="AJ177" s="160"/>
    </row>
    <row r="178" outlineLevel="1">
      <c r="A178" s="171">
        <v>166.0</v>
      </c>
      <c r="B178" s="171">
        <v>19.0</v>
      </c>
      <c r="C178" s="249" t="s">
        <v>472</v>
      </c>
      <c r="D178" s="100">
        <v>45854.0</v>
      </c>
      <c r="E178" s="96" t="s">
        <v>511</v>
      </c>
      <c r="F178" s="96">
        <v>9.003235049E9</v>
      </c>
      <c r="G178" s="62"/>
      <c r="H178" s="231"/>
      <c r="I178" s="106" t="s">
        <v>512</v>
      </c>
      <c r="J178" s="191" t="s">
        <v>43</v>
      </c>
      <c r="K178" s="96" t="s">
        <v>37</v>
      </c>
      <c r="L178" s="96"/>
      <c r="M178" s="96" t="s">
        <v>6</v>
      </c>
      <c r="N178" s="234" t="s">
        <v>513</v>
      </c>
      <c r="O178" s="266" t="s">
        <v>514</v>
      </c>
      <c r="P178" s="100">
        <v>45861.0</v>
      </c>
      <c r="Q178" s="169"/>
      <c r="R178" s="84"/>
      <c r="S178" s="169"/>
      <c r="T178" s="233"/>
      <c r="U178" s="169"/>
      <c r="V178" s="169"/>
      <c r="W178" s="169"/>
      <c r="X178" s="169"/>
      <c r="Y178" s="191"/>
      <c r="Z178" s="235"/>
      <c r="AA178" s="101"/>
      <c r="AB178" s="101"/>
      <c r="AC178" s="101"/>
      <c r="AD178" s="102"/>
      <c r="AE178" s="102"/>
      <c r="AF178" s="102"/>
      <c r="AG178" s="102"/>
      <c r="AH178" s="102"/>
      <c r="AI178" s="102"/>
      <c r="AJ178" s="102"/>
    </row>
    <row r="179" outlineLevel="1">
      <c r="A179" s="154">
        <v>167.0</v>
      </c>
      <c r="B179" s="251">
        <v>20.0</v>
      </c>
      <c r="C179" s="252" t="s">
        <v>472</v>
      </c>
      <c r="D179" s="161">
        <v>45857.0</v>
      </c>
      <c r="E179" s="156" t="s">
        <v>515</v>
      </c>
      <c r="F179" s="156">
        <v>9.566969226E9</v>
      </c>
      <c r="G179" s="62"/>
      <c r="H179" s="240"/>
      <c r="I179" s="223" t="s">
        <v>516</v>
      </c>
      <c r="J179" s="224" t="s">
        <v>43</v>
      </c>
      <c r="K179" s="156" t="s">
        <v>37</v>
      </c>
      <c r="L179" s="156" t="s">
        <v>326</v>
      </c>
      <c r="M179" s="156" t="s">
        <v>408</v>
      </c>
      <c r="N179" s="224">
        <v>28500.0</v>
      </c>
      <c r="O179" s="224">
        <v>5000.0</v>
      </c>
      <c r="P179" s="267">
        <v>45857.0</v>
      </c>
      <c r="Q179" s="224">
        <v>23500.0</v>
      </c>
      <c r="R179" s="161">
        <v>45859.0</v>
      </c>
      <c r="S179" s="149"/>
      <c r="T179" s="241"/>
      <c r="U179" s="149"/>
      <c r="V179" s="149"/>
      <c r="W179" s="149"/>
      <c r="X179" s="149"/>
      <c r="Y179" s="224">
        <v>0.0</v>
      </c>
      <c r="Z179" s="161"/>
      <c r="AA179" s="62"/>
      <c r="AB179" s="62"/>
      <c r="AC179" s="62"/>
      <c r="AD179" s="160"/>
      <c r="AE179" s="160"/>
      <c r="AF179" s="160"/>
      <c r="AG179" s="160"/>
      <c r="AH179" s="160"/>
      <c r="AI179" s="160"/>
      <c r="AJ179" s="160"/>
    </row>
    <row r="180" outlineLevel="1">
      <c r="A180" s="251">
        <v>168.0</v>
      </c>
      <c r="B180" s="251">
        <v>21.0</v>
      </c>
      <c r="C180" s="252" t="s">
        <v>472</v>
      </c>
      <c r="D180" s="161">
        <v>45859.0</v>
      </c>
      <c r="E180" s="156" t="s">
        <v>517</v>
      </c>
      <c r="F180" s="156">
        <v>9.363515407E9</v>
      </c>
      <c r="G180" s="62"/>
      <c r="H180" s="240"/>
      <c r="I180" s="223" t="s">
        <v>518</v>
      </c>
      <c r="J180" s="224" t="s">
        <v>43</v>
      </c>
      <c r="K180" s="156" t="s">
        <v>44</v>
      </c>
      <c r="L180" s="62"/>
      <c r="M180" s="156" t="s">
        <v>19</v>
      </c>
      <c r="N180" s="224">
        <v>32500.0</v>
      </c>
      <c r="O180" s="224">
        <v>32500.0</v>
      </c>
      <c r="P180" s="267">
        <v>45859.0</v>
      </c>
      <c r="Q180" s="149"/>
      <c r="R180" s="147"/>
      <c r="S180" s="149"/>
      <c r="T180" s="241"/>
      <c r="U180" s="149"/>
      <c r="V180" s="149"/>
      <c r="W180" s="149"/>
      <c r="X180" s="149"/>
      <c r="Y180" s="224">
        <v>0.0</v>
      </c>
      <c r="Z180" s="268"/>
      <c r="AA180" s="62"/>
      <c r="AB180" s="62"/>
      <c r="AC180" s="62"/>
      <c r="AD180" s="160"/>
      <c r="AE180" s="160"/>
      <c r="AF180" s="160"/>
      <c r="AG180" s="160"/>
      <c r="AH180" s="160"/>
      <c r="AI180" s="160"/>
      <c r="AJ180" s="160"/>
    </row>
    <row r="181" outlineLevel="1">
      <c r="A181" s="57">
        <v>169.0</v>
      </c>
      <c r="B181" s="238">
        <v>22.0</v>
      </c>
      <c r="C181" s="250" t="s">
        <v>472</v>
      </c>
      <c r="D181" s="195">
        <v>45861.0</v>
      </c>
      <c r="E181" s="67" t="s">
        <v>519</v>
      </c>
      <c r="F181" s="67">
        <v>6.369346139E9</v>
      </c>
      <c r="G181" s="62"/>
      <c r="H181" s="253"/>
      <c r="I181" s="66" t="s">
        <v>520</v>
      </c>
      <c r="J181" s="227" t="s">
        <v>36</v>
      </c>
      <c r="K181" s="67" t="s">
        <v>44</v>
      </c>
      <c r="L181" s="232"/>
      <c r="M181" s="67" t="s">
        <v>408</v>
      </c>
      <c r="N181" s="227">
        <v>32500.0</v>
      </c>
      <c r="O181" s="227">
        <v>2000.0</v>
      </c>
      <c r="P181" s="269">
        <v>45861.0</v>
      </c>
      <c r="Q181" s="215"/>
      <c r="R181" s="166"/>
      <c r="S181" s="215"/>
      <c r="T181" s="228"/>
      <c r="U181" s="215"/>
      <c r="V181" s="215"/>
      <c r="W181" s="215"/>
      <c r="X181" s="215"/>
      <c r="Y181" s="227">
        <v>30500.0</v>
      </c>
      <c r="Z181" s="195">
        <v>45936.0</v>
      </c>
      <c r="AA181" s="74" t="s">
        <v>521</v>
      </c>
      <c r="AB181" s="3"/>
      <c r="AC181" s="3"/>
    </row>
    <row r="182" outlineLevel="1">
      <c r="A182" s="251">
        <v>170.0</v>
      </c>
      <c r="B182" s="251">
        <v>23.0</v>
      </c>
      <c r="C182" s="252" t="s">
        <v>472</v>
      </c>
      <c r="D182" s="161">
        <v>45862.0</v>
      </c>
      <c r="E182" s="156" t="s">
        <v>522</v>
      </c>
      <c r="F182" s="156">
        <v>9.890016145E9</v>
      </c>
      <c r="G182" s="62"/>
      <c r="H182" s="240"/>
      <c r="I182" s="223" t="s">
        <v>523</v>
      </c>
      <c r="J182" s="224" t="s">
        <v>43</v>
      </c>
      <c r="K182" s="156" t="s">
        <v>37</v>
      </c>
      <c r="L182" s="62"/>
      <c r="M182" s="156" t="s">
        <v>408</v>
      </c>
      <c r="N182" s="224">
        <v>15000.0</v>
      </c>
      <c r="O182" s="224">
        <v>5000.0</v>
      </c>
      <c r="P182" s="267">
        <v>45862.0</v>
      </c>
      <c r="Q182" s="224">
        <v>10000.0</v>
      </c>
      <c r="R182" s="267">
        <v>45866.0</v>
      </c>
      <c r="S182" s="149"/>
      <c r="T182" s="241"/>
      <c r="U182" s="149"/>
      <c r="V182" s="224"/>
      <c r="W182" s="149"/>
      <c r="X182" s="149"/>
      <c r="Y182" s="224">
        <v>0.0</v>
      </c>
      <c r="Z182" s="268"/>
      <c r="AA182" s="62"/>
      <c r="AB182" s="62"/>
      <c r="AC182" s="62"/>
      <c r="AD182" s="160"/>
      <c r="AE182" s="160"/>
      <c r="AF182" s="160"/>
      <c r="AG182" s="160"/>
      <c r="AH182" s="160"/>
      <c r="AI182" s="160"/>
      <c r="AJ182" s="160"/>
    </row>
    <row r="183" outlineLevel="1">
      <c r="A183" s="75">
        <v>171.0</v>
      </c>
      <c r="B183" s="171">
        <v>24.0</v>
      </c>
      <c r="C183" s="249" t="s">
        <v>472</v>
      </c>
      <c r="D183" s="100">
        <v>45866.0</v>
      </c>
      <c r="E183" s="96" t="s">
        <v>524</v>
      </c>
      <c r="F183" s="96">
        <v>9.96286209E9</v>
      </c>
      <c r="G183" s="62"/>
      <c r="H183" s="231"/>
      <c r="I183" s="106" t="s">
        <v>525</v>
      </c>
      <c r="J183" s="191" t="s">
        <v>43</v>
      </c>
      <c r="K183" s="96" t="s">
        <v>44</v>
      </c>
      <c r="L183" s="101"/>
      <c r="M183" s="96" t="s">
        <v>6</v>
      </c>
      <c r="N183" s="191">
        <v>30000.0</v>
      </c>
      <c r="O183" s="191">
        <v>2000.0</v>
      </c>
      <c r="P183" s="230">
        <v>45862.0</v>
      </c>
      <c r="Q183" s="191">
        <v>15000.0</v>
      </c>
      <c r="R183" s="230">
        <v>45866.0</v>
      </c>
      <c r="S183" s="191">
        <v>13000.0</v>
      </c>
      <c r="T183" s="230">
        <v>45869.0</v>
      </c>
      <c r="U183" s="169"/>
      <c r="V183" s="169"/>
      <c r="W183" s="169"/>
      <c r="X183" s="169"/>
      <c r="Y183" s="191">
        <v>0.0</v>
      </c>
      <c r="Z183" s="235"/>
      <c r="AA183" s="101"/>
      <c r="AB183" s="101"/>
      <c r="AC183" s="101"/>
      <c r="AD183" s="102"/>
      <c r="AE183" s="102"/>
      <c r="AF183" s="102"/>
      <c r="AG183" s="102"/>
      <c r="AH183" s="102"/>
      <c r="AI183" s="102"/>
      <c r="AJ183" s="102"/>
    </row>
    <row r="184" outlineLevel="1">
      <c r="A184" s="251">
        <v>172.0</v>
      </c>
      <c r="B184" s="251">
        <v>25.0</v>
      </c>
      <c r="C184" s="252" t="s">
        <v>472</v>
      </c>
      <c r="D184" s="161">
        <v>45868.0</v>
      </c>
      <c r="E184" s="156" t="s">
        <v>526</v>
      </c>
      <c r="F184" s="156">
        <v>9.884864416E9</v>
      </c>
      <c r="G184" s="62"/>
      <c r="H184" s="240"/>
      <c r="I184" s="223" t="s">
        <v>527</v>
      </c>
      <c r="J184" s="224" t="s">
        <v>43</v>
      </c>
      <c r="K184" s="156" t="s">
        <v>44</v>
      </c>
      <c r="L184" s="62"/>
      <c r="M184" s="156" t="s">
        <v>6</v>
      </c>
      <c r="N184" s="224">
        <v>30000.0</v>
      </c>
      <c r="O184" s="224">
        <v>1000.0</v>
      </c>
      <c r="P184" s="267">
        <v>45868.0</v>
      </c>
      <c r="Q184" s="157">
        <v>29000.0</v>
      </c>
      <c r="R184" s="161">
        <v>45905.0</v>
      </c>
      <c r="S184" s="149"/>
      <c r="T184" s="241"/>
      <c r="U184" s="149"/>
      <c r="V184" s="149"/>
      <c r="W184" s="149"/>
      <c r="X184" s="149"/>
      <c r="Y184" s="224">
        <v>0.0</v>
      </c>
      <c r="Z184" s="161"/>
      <c r="AA184" s="62"/>
      <c r="AB184" s="156"/>
      <c r="AC184" s="62"/>
      <c r="AD184" s="160"/>
      <c r="AE184" s="160"/>
      <c r="AF184" s="160"/>
      <c r="AG184" s="160"/>
      <c r="AH184" s="160"/>
      <c r="AI184" s="160"/>
      <c r="AJ184" s="160"/>
    </row>
    <row r="185" outlineLevel="1">
      <c r="A185" s="57">
        <v>173.0</v>
      </c>
      <c r="B185" s="270">
        <v>26.0</v>
      </c>
      <c r="C185" s="250" t="s">
        <v>472</v>
      </c>
      <c r="D185" s="195">
        <v>45869.0</v>
      </c>
      <c r="E185" s="67" t="s">
        <v>528</v>
      </c>
      <c r="F185" s="67">
        <v>9.025675264E9</v>
      </c>
      <c r="G185" s="62"/>
      <c r="H185" s="253"/>
      <c r="I185" s="66" t="s">
        <v>529</v>
      </c>
      <c r="J185" s="227" t="s">
        <v>36</v>
      </c>
      <c r="K185" s="67" t="s">
        <v>44</v>
      </c>
      <c r="L185" s="232"/>
      <c r="M185" s="67" t="s">
        <v>6</v>
      </c>
      <c r="N185" s="227">
        <v>32500.0</v>
      </c>
      <c r="O185" s="227">
        <v>1000.0</v>
      </c>
      <c r="P185" s="195">
        <v>45869.0</v>
      </c>
      <c r="Q185" s="215"/>
      <c r="R185" s="166"/>
      <c r="S185" s="215"/>
      <c r="T185" s="228"/>
      <c r="U185" s="215"/>
      <c r="V185" s="215"/>
      <c r="W185" s="215"/>
      <c r="X185" s="215"/>
      <c r="Y185" s="227">
        <v>31500.0</v>
      </c>
      <c r="Z185" s="195">
        <v>45963.0</v>
      </c>
      <c r="AA185" s="3"/>
      <c r="AB185" s="3"/>
      <c r="AC185" s="3"/>
    </row>
    <row r="186">
      <c r="A186" s="244"/>
      <c r="B186" s="244"/>
      <c r="C186" s="261" t="s">
        <v>530</v>
      </c>
      <c r="D186" s="271"/>
      <c r="E186" s="50"/>
      <c r="F186" s="50"/>
      <c r="G186" s="50"/>
      <c r="H186" s="246"/>
      <c r="I186" s="247"/>
      <c r="J186" s="52"/>
      <c r="K186" s="50"/>
      <c r="L186" s="49"/>
      <c r="M186" s="50"/>
      <c r="N186" s="52">
        <v>685000.0</v>
      </c>
      <c r="O186" s="52">
        <v>622829.0</v>
      </c>
      <c r="P186" s="53" t="s">
        <v>31</v>
      </c>
      <c r="Q186" s="52">
        <v>622829.0</v>
      </c>
      <c r="R186" s="53" t="s">
        <v>32</v>
      </c>
      <c r="S186" s="52">
        <v>0.0</v>
      </c>
      <c r="T186" s="54"/>
      <c r="U186" s="51"/>
      <c r="V186" s="51"/>
      <c r="W186" s="51"/>
      <c r="X186" s="51"/>
      <c r="Y186" s="52"/>
      <c r="Z186" s="245"/>
      <c r="AA186" s="49"/>
      <c r="AB186" s="49"/>
      <c r="AC186" s="49"/>
      <c r="AD186" s="213"/>
      <c r="AE186" s="213"/>
      <c r="AF186" s="213"/>
      <c r="AG186" s="213"/>
      <c r="AH186" s="213"/>
      <c r="AI186" s="213"/>
      <c r="AJ186" s="213"/>
    </row>
    <row r="187" outlineLevel="1">
      <c r="A187" s="251">
        <v>174.0</v>
      </c>
      <c r="B187" s="251">
        <v>1.0</v>
      </c>
      <c r="C187" s="252" t="s">
        <v>530</v>
      </c>
      <c r="D187" s="267">
        <v>45870.0</v>
      </c>
      <c r="E187" s="96" t="s">
        <v>531</v>
      </c>
      <c r="F187" s="156">
        <v>9.940522522E9</v>
      </c>
      <c r="G187" s="156" t="s">
        <v>532</v>
      </c>
      <c r="H187" s="240"/>
      <c r="I187" s="223" t="s">
        <v>533</v>
      </c>
      <c r="J187" s="224" t="s">
        <v>43</v>
      </c>
      <c r="K187" s="156" t="s">
        <v>37</v>
      </c>
      <c r="L187" s="62"/>
      <c r="M187" s="156" t="s">
        <v>6</v>
      </c>
      <c r="N187" s="224">
        <v>15000.0</v>
      </c>
      <c r="O187" s="224">
        <v>2000.0</v>
      </c>
      <c r="P187" s="267">
        <v>45870.0</v>
      </c>
      <c r="Q187" s="224">
        <v>13000.0</v>
      </c>
      <c r="R187" s="158">
        <v>45873.0</v>
      </c>
      <c r="S187" s="149"/>
      <c r="T187" s="241"/>
      <c r="U187" s="149"/>
      <c r="V187" s="149"/>
      <c r="W187" s="149"/>
      <c r="X187" s="149"/>
      <c r="Y187" s="224">
        <v>0.0</v>
      </c>
      <c r="Z187" s="161"/>
      <c r="AA187" s="62"/>
      <c r="AB187" s="62"/>
      <c r="AC187" s="62"/>
      <c r="AD187" s="160"/>
      <c r="AE187" s="160"/>
      <c r="AF187" s="160"/>
      <c r="AG187" s="160"/>
      <c r="AH187" s="160"/>
      <c r="AI187" s="160"/>
      <c r="AJ187" s="160"/>
    </row>
    <row r="188" outlineLevel="1">
      <c r="A188" s="154">
        <v>175.0</v>
      </c>
      <c r="B188" s="251">
        <v>2.0</v>
      </c>
      <c r="C188" s="252" t="s">
        <v>530</v>
      </c>
      <c r="D188" s="267">
        <v>45871.0</v>
      </c>
      <c r="E188" s="156" t="s">
        <v>534</v>
      </c>
      <c r="F188" s="156">
        <v>9.66552785316E11</v>
      </c>
      <c r="G188" s="156" t="s">
        <v>532</v>
      </c>
      <c r="H188" s="240"/>
      <c r="I188" s="223" t="s">
        <v>535</v>
      </c>
      <c r="J188" s="224" t="s">
        <v>36</v>
      </c>
      <c r="K188" s="156" t="s">
        <v>37</v>
      </c>
      <c r="L188" s="62"/>
      <c r="M188" s="156" t="s">
        <v>536</v>
      </c>
      <c r="N188" s="149"/>
      <c r="O188" s="224">
        <v>26129.0</v>
      </c>
      <c r="P188" s="267">
        <v>45871.0</v>
      </c>
      <c r="Q188" s="149"/>
      <c r="R188" s="147"/>
      <c r="S188" s="149"/>
      <c r="T188" s="241"/>
      <c r="U188" s="149"/>
      <c r="V188" s="149"/>
      <c r="W188" s="149"/>
      <c r="X188" s="149"/>
      <c r="Y188" s="224">
        <v>0.0</v>
      </c>
      <c r="Z188" s="268"/>
      <c r="AA188" s="62"/>
      <c r="AB188" s="62"/>
      <c r="AC188" s="62"/>
      <c r="AD188" s="160"/>
      <c r="AE188" s="160"/>
      <c r="AF188" s="160"/>
      <c r="AG188" s="160"/>
      <c r="AH188" s="160"/>
      <c r="AI188" s="160"/>
      <c r="AJ188" s="160"/>
    </row>
    <row r="189" outlineLevel="1">
      <c r="A189" s="251">
        <v>176.0</v>
      </c>
      <c r="B189" s="251">
        <v>3.0</v>
      </c>
      <c r="C189" s="252" t="s">
        <v>530</v>
      </c>
      <c r="D189" s="267">
        <v>45873.0</v>
      </c>
      <c r="E189" s="156" t="s">
        <v>537</v>
      </c>
      <c r="F189" s="156">
        <v>9.500216407E9</v>
      </c>
      <c r="G189" s="62"/>
      <c r="H189" s="240"/>
      <c r="I189" s="223" t="s">
        <v>538</v>
      </c>
      <c r="J189" s="224" t="s">
        <v>36</v>
      </c>
      <c r="K189" s="156" t="s">
        <v>37</v>
      </c>
      <c r="L189" s="62"/>
      <c r="M189" s="156" t="s">
        <v>408</v>
      </c>
      <c r="N189" s="224">
        <v>15000.0</v>
      </c>
      <c r="O189" s="224">
        <v>2000.0</v>
      </c>
      <c r="P189" s="267">
        <v>45873.0</v>
      </c>
      <c r="Q189" s="224">
        <v>13000.0</v>
      </c>
      <c r="R189" s="158">
        <v>45874.0</v>
      </c>
      <c r="S189" s="149"/>
      <c r="T189" s="241"/>
      <c r="U189" s="149"/>
      <c r="V189" s="149"/>
      <c r="W189" s="149"/>
      <c r="X189" s="149"/>
      <c r="Y189" s="224">
        <v>0.0</v>
      </c>
      <c r="Z189" s="161"/>
      <c r="AA189" s="62"/>
      <c r="AB189" s="62"/>
      <c r="AC189" s="62"/>
      <c r="AD189" s="160"/>
      <c r="AE189" s="160"/>
      <c r="AF189" s="160"/>
      <c r="AG189" s="160"/>
      <c r="AH189" s="160"/>
      <c r="AI189" s="160"/>
      <c r="AJ189" s="160"/>
    </row>
    <row r="190" outlineLevel="1">
      <c r="A190" s="238">
        <v>177.0</v>
      </c>
      <c r="B190" s="238">
        <v>4.0</v>
      </c>
      <c r="C190" s="250" t="s">
        <v>530</v>
      </c>
      <c r="D190" s="269">
        <v>45874.0</v>
      </c>
      <c r="E190" s="67" t="s">
        <v>539</v>
      </c>
      <c r="F190" s="67">
        <v>8.870518981E9</v>
      </c>
      <c r="G190" s="62"/>
      <c r="H190" s="240"/>
      <c r="I190" s="66" t="s">
        <v>540</v>
      </c>
      <c r="J190" s="227" t="s">
        <v>43</v>
      </c>
      <c r="K190" s="67" t="s">
        <v>44</v>
      </c>
      <c r="L190" s="232"/>
      <c r="M190" s="67" t="s">
        <v>6</v>
      </c>
      <c r="N190" s="68">
        <v>32500.0</v>
      </c>
      <c r="O190" s="68">
        <v>2000.0</v>
      </c>
      <c r="P190" s="195">
        <v>45874.0</v>
      </c>
      <c r="Q190" s="70">
        <v>5000.0</v>
      </c>
      <c r="R190" s="214">
        <v>45901.0</v>
      </c>
      <c r="S190" s="227">
        <v>10000.0</v>
      </c>
      <c r="T190" s="269">
        <v>45904.0</v>
      </c>
      <c r="U190" s="71"/>
      <c r="V190" s="71"/>
      <c r="W190" s="71"/>
      <c r="X190" s="70" t="s">
        <v>0</v>
      </c>
      <c r="Y190" s="72">
        <f>(N190-O190-Q190-S190-W190)</f>
        <v>15500</v>
      </c>
      <c r="Z190" s="195">
        <v>45964.0</v>
      </c>
      <c r="AA190" s="3"/>
      <c r="AB190" s="3"/>
      <c r="AC190" s="3"/>
    </row>
    <row r="191" outlineLevel="1">
      <c r="A191" s="272">
        <v>178.0</v>
      </c>
      <c r="B191" s="238">
        <v>5.0</v>
      </c>
      <c r="C191" s="250" t="s">
        <v>530</v>
      </c>
      <c r="D191" s="269">
        <v>45874.0</v>
      </c>
      <c r="E191" s="67" t="s">
        <v>541</v>
      </c>
      <c r="F191" s="67">
        <v>9.618149736E9</v>
      </c>
      <c r="G191" s="62"/>
      <c r="H191" s="240"/>
      <c r="I191" s="66" t="s">
        <v>542</v>
      </c>
      <c r="J191" s="227" t="s">
        <v>36</v>
      </c>
      <c r="K191" s="67" t="s">
        <v>37</v>
      </c>
      <c r="L191" s="232"/>
      <c r="M191" s="67" t="s">
        <v>6</v>
      </c>
      <c r="N191" s="227">
        <v>15000.0</v>
      </c>
      <c r="O191" s="227">
        <v>2000.0</v>
      </c>
      <c r="P191" s="269">
        <v>45874.0</v>
      </c>
      <c r="Q191" s="215"/>
      <c r="R191" s="166"/>
      <c r="S191" s="215"/>
      <c r="T191" s="228"/>
      <c r="U191" s="215"/>
      <c r="V191" s="215"/>
      <c r="W191" s="215"/>
      <c r="X191" s="215"/>
      <c r="Y191" s="227">
        <v>13000.0</v>
      </c>
      <c r="Z191" s="195">
        <v>45938.0</v>
      </c>
      <c r="AA191" s="3"/>
      <c r="AB191" s="74" t="s">
        <v>543</v>
      </c>
      <c r="AC191" s="3"/>
    </row>
    <row r="192" outlineLevel="1">
      <c r="A192" s="263">
        <v>179.0</v>
      </c>
      <c r="B192" s="251">
        <v>6.0</v>
      </c>
      <c r="C192" s="252" t="s">
        <v>530</v>
      </c>
      <c r="D192" s="267">
        <v>45874.0</v>
      </c>
      <c r="E192" s="156" t="s">
        <v>544</v>
      </c>
      <c r="F192" s="156">
        <v>9.099919277E9</v>
      </c>
      <c r="G192" s="62"/>
      <c r="H192" s="240"/>
      <c r="I192" s="223" t="s">
        <v>545</v>
      </c>
      <c r="J192" s="224" t="s">
        <v>36</v>
      </c>
      <c r="K192" s="156" t="s">
        <v>457</v>
      </c>
      <c r="L192" s="62"/>
      <c r="M192" s="156" t="s">
        <v>431</v>
      </c>
      <c r="N192" s="224">
        <v>12000.0</v>
      </c>
      <c r="O192" s="224">
        <v>12000.0</v>
      </c>
      <c r="P192" s="267">
        <v>45874.0</v>
      </c>
      <c r="Q192" s="149"/>
      <c r="R192" s="147"/>
      <c r="S192" s="149"/>
      <c r="T192" s="241"/>
      <c r="U192" s="149"/>
      <c r="V192" s="149"/>
      <c r="W192" s="149"/>
      <c r="X192" s="149"/>
      <c r="Y192" s="224">
        <v>0.0</v>
      </c>
      <c r="Z192" s="161"/>
      <c r="AA192" s="62"/>
      <c r="AB192" s="62"/>
      <c r="AC192" s="62"/>
      <c r="AD192" s="160"/>
      <c r="AE192" s="160"/>
      <c r="AF192" s="160"/>
      <c r="AG192" s="160"/>
      <c r="AH192" s="160"/>
      <c r="AI192" s="160"/>
      <c r="AJ192" s="160"/>
    </row>
    <row r="193" outlineLevel="1">
      <c r="A193" s="263">
        <v>180.0</v>
      </c>
      <c r="B193" s="251">
        <v>7.0</v>
      </c>
      <c r="C193" s="252" t="s">
        <v>530</v>
      </c>
      <c r="D193" s="267">
        <v>45877.0</v>
      </c>
      <c r="E193" s="156" t="s">
        <v>546</v>
      </c>
      <c r="F193" s="156">
        <v>8.148652986E9</v>
      </c>
      <c r="G193" s="62"/>
      <c r="H193" s="240"/>
      <c r="I193" s="223" t="s">
        <v>547</v>
      </c>
      <c r="J193" s="224" t="s">
        <v>36</v>
      </c>
      <c r="K193" s="156" t="s">
        <v>37</v>
      </c>
      <c r="L193" s="62"/>
      <c r="M193" s="156" t="s">
        <v>6</v>
      </c>
      <c r="N193" s="224">
        <v>15000.0</v>
      </c>
      <c r="O193" s="224">
        <v>2000.0</v>
      </c>
      <c r="P193" s="267">
        <v>45877.0</v>
      </c>
      <c r="Q193" s="224">
        <v>13000.0</v>
      </c>
      <c r="R193" s="158">
        <v>45878.0</v>
      </c>
      <c r="S193" s="149"/>
      <c r="T193" s="241"/>
      <c r="U193" s="149"/>
      <c r="V193" s="149"/>
      <c r="W193" s="149"/>
      <c r="X193" s="149"/>
      <c r="Y193" s="224">
        <v>0.0</v>
      </c>
      <c r="Z193" s="161"/>
      <c r="AA193" s="62"/>
      <c r="AB193" s="62"/>
      <c r="AC193" s="62"/>
      <c r="AD193" s="160"/>
      <c r="AE193" s="160"/>
      <c r="AF193" s="160"/>
      <c r="AG193" s="160"/>
      <c r="AH193" s="160"/>
      <c r="AI193" s="160"/>
      <c r="AJ193" s="160"/>
    </row>
    <row r="194" outlineLevel="1">
      <c r="A194" s="263">
        <v>181.0</v>
      </c>
      <c r="B194" s="251">
        <v>8.0</v>
      </c>
      <c r="C194" s="252" t="s">
        <v>530</v>
      </c>
      <c r="D194" s="267">
        <v>45877.0</v>
      </c>
      <c r="E194" s="156" t="s">
        <v>548</v>
      </c>
      <c r="F194" s="156">
        <v>9.790701253E9</v>
      </c>
      <c r="G194" s="62"/>
      <c r="H194" s="240"/>
      <c r="I194" s="223" t="s">
        <v>549</v>
      </c>
      <c r="J194" s="224" t="s">
        <v>43</v>
      </c>
      <c r="K194" s="156"/>
      <c r="L194" s="156" t="s">
        <v>123</v>
      </c>
      <c r="M194" s="156" t="s">
        <v>536</v>
      </c>
      <c r="N194" s="224">
        <v>25000.0</v>
      </c>
      <c r="O194" s="224">
        <v>2000.0</v>
      </c>
      <c r="P194" s="267">
        <v>45877.0</v>
      </c>
      <c r="Q194" s="224">
        <v>12000.0</v>
      </c>
      <c r="R194" s="158">
        <v>45880.0</v>
      </c>
      <c r="S194" s="224">
        <v>11000.0</v>
      </c>
      <c r="T194" s="158">
        <v>45890.0</v>
      </c>
      <c r="U194" s="149"/>
      <c r="V194" s="149"/>
      <c r="W194" s="149"/>
      <c r="X194" s="149"/>
      <c r="Y194" s="224">
        <v>0.0</v>
      </c>
      <c r="Z194" s="161"/>
      <c r="AA194" s="62"/>
      <c r="AB194" s="62"/>
      <c r="AC194" s="62"/>
      <c r="AD194" s="160"/>
      <c r="AE194" s="160"/>
      <c r="AF194" s="160"/>
      <c r="AG194" s="160"/>
      <c r="AH194" s="160"/>
      <c r="AI194" s="160"/>
      <c r="AJ194" s="160"/>
    </row>
    <row r="195" outlineLevel="1">
      <c r="A195" s="263">
        <v>182.0</v>
      </c>
      <c r="B195" s="251">
        <v>9.0</v>
      </c>
      <c r="C195" s="252" t="s">
        <v>530</v>
      </c>
      <c r="D195" s="267">
        <v>45878.0</v>
      </c>
      <c r="E195" s="156" t="s">
        <v>550</v>
      </c>
      <c r="F195" s="156">
        <v>8.688367203E9</v>
      </c>
      <c r="G195" s="156" t="s">
        <v>551</v>
      </c>
      <c r="H195" s="240"/>
      <c r="I195" s="223" t="s">
        <v>552</v>
      </c>
      <c r="J195" s="224" t="s">
        <v>36</v>
      </c>
      <c r="K195" s="156" t="s">
        <v>44</v>
      </c>
      <c r="L195" s="62"/>
      <c r="M195" s="156" t="s">
        <v>408</v>
      </c>
      <c r="N195" s="224">
        <v>32500.0</v>
      </c>
      <c r="O195" s="224">
        <v>2000.0</v>
      </c>
      <c r="P195" s="267">
        <v>45878.0</v>
      </c>
      <c r="Q195" s="224">
        <v>15500.0</v>
      </c>
      <c r="R195" s="158">
        <v>45886.0</v>
      </c>
      <c r="S195" s="224">
        <v>15000.0</v>
      </c>
      <c r="T195" s="158">
        <v>45916.0</v>
      </c>
      <c r="U195" s="149"/>
      <c r="V195" s="149"/>
      <c r="W195" s="149"/>
      <c r="X195" s="149"/>
      <c r="Y195" s="224">
        <v>0.0</v>
      </c>
      <c r="Z195" s="161"/>
      <c r="AA195" s="62"/>
      <c r="AB195" s="62"/>
      <c r="AC195" s="62"/>
      <c r="AD195" s="160"/>
      <c r="AE195" s="160"/>
      <c r="AF195" s="160"/>
      <c r="AG195" s="160"/>
      <c r="AH195" s="160"/>
      <c r="AI195" s="160"/>
      <c r="AJ195" s="160"/>
    </row>
    <row r="196" outlineLevel="1">
      <c r="A196" s="263">
        <v>183.0</v>
      </c>
      <c r="B196" s="251">
        <v>10.0</v>
      </c>
      <c r="C196" s="252" t="s">
        <v>530</v>
      </c>
      <c r="D196" s="267">
        <v>45878.0</v>
      </c>
      <c r="E196" s="156" t="s">
        <v>553</v>
      </c>
      <c r="F196" s="156">
        <v>9.36339417E9</v>
      </c>
      <c r="G196" s="156" t="s">
        <v>554</v>
      </c>
      <c r="H196" s="240"/>
      <c r="I196" s="223" t="s">
        <v>555</v>
      </c>
      <c r="J196" s="224" t="s">
        <v>43</v>
      </c>
      <c r="K196" s="156" t="s">
        <v>76</v>
      </c>
      <c r="L196" s="62"/>
      <c r="M196" s="156" t="s">
        <v>408</v>
      </c>
      <c r="N196" s="224">
        <v>70000.0</v>
      </c>
      <c r="O196" s="224">
        <v>2000.0</v>
      </c>
      <c r="P196" s="267">
        <v>45878.0</v>
      </c>
      <c r="Q196" s="224">
        <v>20000.0</v>
      </c>
      <c r="R196" s="158">
        <v>45880.0</v>
      </c>
      <c r="S196" s="224">
        <v>48000.0</v>
      </c>
      <c r="T196" s="158">
        <v>45883.0</v>
      </c>
      <c r="U196" s="149"/>
      <c r="V196" s="149"/>
      <c r="W196" s="149"/>
      <c r="X196" s="149"/>
      <c r="Y196" s="224">
        <v>0.0</v>
      </c>
      <c r="Z196" s="161"/>
      <c r="AA196" s="62"/>
      <c r="AB196" s="62"/>
      <c r="AC196" s="62"/>
      <c r="AD196" s="160"/>
      <c r="AE196" s="160"/>
      <c r="AF196" s="160"/>
      <c r="AG196" s="160"/>
      <c r="AH196" s="160"/>
      <c r="AI196" s="160"/>
      <c r="AJ196" s="160"/>
    </row>
    <row r="197" outlineLevel="1">
      <c r="A197" s="263">
        <v>184.0</v>
      </c>
      <c r="B197" s="251">
        <v>11.0</v>
      </c>
      <c r="C197" s="252" t="s">
        <v>530</v>
      </c>
      <c r="D197" s="267">
        <v>45882.0</v>
      </c>
      <c r="E197" s="156" t="s">
        <v>556</v>
      </c>
      <c r="F197" s="156">
        <v>9.443186106E9</v>
      </c>
      <c r="G197" s="62"/>
      <c r="H197" s="240"/>
      <c r="I197" s="223" t="s">
        <v>557</v>
      </c>
      <c r="J197" s="224" t="s">
        <v>36</v>
      </c>
      <c r="K197" s="156" t="s">
        <v>44</v>
      </c>
      <c r="L197" s="62"/>
      <c r="M197" s="156" t="s">
        <v>6</v>
      </c>
      <c r="N197" s="224">
        <v>32500.0</v>
      </c>
      <c r="O197" s="224">
        <v>2000.0</v>
      </c>
      <c r="P197" s="267">
        <v>45882.0</v>
      </c>
      <c r="Q197" s="224">
        <v>15000.0</v>
      </c>
      <c r="R197" s="158">
        <v>45886.0</v>
      </c>
      <c r="S197" s="224">
        <v>15500.0</v>
      </c>
      <c r="T197" s="158">
        <v>45910.0</v>
      </c>
      <c r="U197" s="149"/>
      <c r="V197" s="149"/>
      <c r="W197" s="149"/>
      <c r="X197" s="149"/>
      <c r="Y197" s="224">
        <v>0.0</v>
      </c>
      <c r="Z197" s="161"/>
      <c r="AA197" s="62"/>
      <c r="AB197" s="62"/>
      <c r="AC197" s="62"/>
      <c r="AD197" s="160"/>
      <c r="AE197" s="160"/>
      <c r="AF197" s="160"/>
      <c r="AG197" s="160"/>
      <c r="AH197" s="160"/>
      <c r="AI197" s="160"/>
      <c r="AJ197" s="160"/>
    </row>
    <row r="198" outlineLevel="1">
      <c r="A198" s="272">
        <v>185.0</v>
      </c>
      <c r="B198" s="238">
        <v>12.0</v>
      </c>
      <c r="C198" s="250" t="s">
        <v>530</v>
      </c>
      <c r="D198" s="269">
        <v>45882.0</v>
      </c>
      <c r="E198" s="67" t="s">
        <v>558</v>
      </c>
      <c r="F198" s="67">
        <v>9.842424144E9</v>
      </c>
      <c r="G198" s="156" t="s">
        <v>551</v>
      </c>
      <c r="H198" s="253"/>
      <c r="I198" s="66" t="s">
        <v>559</v>
      </c>
      <c r="J198" s="227" t="s">
        <v>36</v>
      </c>
      <c r="K198" s="67" t="s">
        <v>44</v>
      </c>
      <c r="L198" s="232"/>
      <c r="M198" s="67" t="s">
        <v>6</v>
      </c>
      <c r="N198" s="227">
        <v>32500.0</v>
      </c>
      <c r="O198" s="227">
        <v>2000.0</v>
      </c>
      <c r="P198" s="269">
        <v>45882.0</v>
      </c>
      <c r="Q198" s="215"/>
      <c r="R198" s="166"/>
      <c r="S198" s="215"/>
      <c r="T198" s="228"/>
      <c r="U198" s="215"/>
      <c r="V198" s="215"/>
      <c r="W198" s="215"/>
      <c r="X198" s="215"/>
      <c r="Y198" s="227">
        <v>30500.0</v>
      </c>
      <c r="Z198" s="195">
        <v>46023.0</v>
      </c>
      <c r="AA198" s="3"/>
      <c r="AB198" s="3"/>
      <c r="AC198" s="3"/>
    </row>
    <row r="199" outlineLevel="1">
      <c r="A199" s="272">
        <v>186.0</v>
      </c>
      <c r="B199" s="238">
        <v>13.0</v>
      </c>
      <c r="C199" s="250" t="s">
        <v>530</v>
      </c>
      <c r="D199" s="269">
        <v>45884.0</v>
      </c>
      <c r="E199" s="67" t="s">
        <v>560</v>
      </c>
      <c r="F199" s="67">
        <v>8.248020633E9</v>
      </c>
      <c r="G199" s="62"/>
      <c r="H199" s="253"/>
      <c r="I199" s="66" t="s">
        <v>561</v>
      </c>
      <c r="J199" s="227" t="s">
        <v>36</v>
      </c>
      <c r="K199" s="67" t="s">
        <v>44</v>
      </c>
      <c r="L199" s="232"/>
      <c r="M199" s="67" t="s">
        <v>6</v>
      </c>
      <c r="N199" s="227">
        <v>32500.0</v>
      </c>
      <c r="O199" s="227">
        <v>2000.0</v>
      </c>
      <c r="P199" s="269">
        <v>45884.0</v>
      </c>
      <c r="Q199" s="215"/>
      <c r="R199" s="166"/>
      <c r="S199" s="215"/>
      <c r="T199" s="228"/>
      <c r="U199" s="215"/>
      <c r="V199" s="215"/>
      <c r="W199" s="215"/>
      <c r="X199" s="215"/>
      <c r="Y199" s="227">
        <v>30500.0</v>
      </c>
      <c r="Z199" s="195">
        <v>45964.0</v>
      </c>
      <c r="AA199" s="3"/>
      <c r="AB199" s="3"/>
      <c r="AC199" s="3"/>
    </row>
    <row r="200" outlineLevel="1">
      <c r="A200" s="263">
        <v>187.0</v>
      </c>
      <c r="B200" s="251">
        <v>14.0</v>
      </c>
      <c r="C200" s="252" t="s">
        <v>530</v>
      </c>
      <c r="D200" s="267">
        <v>45884.0</v>
      </c>
      <c r="E200" s="156" t="s">
        <v>442</v>
      </c>
      <c r="F200" s="156">
        <v>9.959317866E9</v>
      </c>
      <c r="G200" s="62"/>
      <c r="H200" s="240"/>
      <c r="I200" s="223" t="s">
        <v>562</v>
      </c>
      <c r="J200" s="224" t="s">
        <v>36</v>
      </c>
      <c r="K200" s="156" t="s">
        <v>563</v>
      </c>
      <c r="L200" s="62"/>
      <c r="M200" s="156" t="s">
        <v>6</v>
      </c>
      <c r="N200" s="224">
        <v>8000.0</v>
      </c>
      <c r="O200" s="224">
        <v>8000.0</v>
      </c>
      <c r="P200" s="267">
        <v>45884.0</v>
      </c>
      <c r="Q200" s="149"/>
      <c r="R200" s="147"/>
      <c r="S200" s="149"/>
      <c r="T200" s="241"/>
      <c r="U200" s="149"/>
      <c r="V200" s="149"/>
      <c r="W200" s="149"/>
      <c r="X200" s="149"/>
      <c r="Y200" s="224">
        <v>0.0</v>
      </c>
      <c r="Z200" s="161"/>
      <c r="AA200" s="62"/>
      <c r="AB200" s="62"/>
      <c r="AC200" s="62"/>
      <c r="AD200" s="160"/>
      <c r="AE200" s="160"/>
      <c r="AF200" s="160"/>
      <c r="AG200" s="160"/>
      <c r="AH200" s="160"/>
      <c r="AI200" s="160"/>
      <c r="AJ200" s="160"/>
    </row>
    <row r="201" outlineLevel="1">
      <c r="A201" s="263">
        <v>188.0</v>
      </c>
      <c r="B201" s="251">
        <v>15.0</v>
      </c>
      <c r="C201" s="252" t="s">
        <v>530</v>
      </c>
      <c r="D201" s="267">
        <v>45885.0</v>
      </c>
      <c r="E201" s="156" t="s">
        <v>564</v>
      </c>
      <c r="F201" s="156">
        <v>9.694087117E9</v>
      </c>
      <c r="G201" s="156" t="s">
        <v>554</v>
      </c>
      <c r="H201" s="240"/>
      <c r="I201" s="223" t="s">
        <v>565</v>
      </c>
      <c r="J201" s="224" t="s">
        <v>36</v>
      </c>
      <c r="K201" s="156" t="s">
        <v>72</v>
      </c>
      <c r="L201" s="62"/>
      <c r="M201" s="156" t="s">
        <v>536</v>
      </c>
      <c r="N201" s="224">
        <v>20000.0</v>
      </c>
      <c r="O201" s="224">
        <v>4000.0</v>
      </c>
      <c r="P201" s="267">
        <v>45885.0</v>
      </c>
      <c r="Q201" s="224">
        <v>16000.0</v>
      </c>
      <c r="R201" s="267">
        <v>45893.0</v>
      </c>
      <c r="S201" s="149"/>
      <c r="T201" s="241"/>
      <c r="U201" s="149"/>
      <c r="V201" s="149"/>
      <c r="W201" s="149"/>
      <c r="X201" s="149"/>
      <c r="Y201" s="224">
        <v>0.0</v>
      </c>
      <c r="Z201" s="161"/>
      <c r="AA201" s="62"/>
      <c r="AB201" s="62"/>
      <c r="AC201" s="62"/>
      <c r="AD201" s="160"/>
      <c r="AE201" s="160"/>
      <c r="AF201" s="160"/>
      <c r="AG201" s="160"/>
      <c r="AH201" s="160"/>
      <c r="AI201" s="160"/>
      <c r="AJ201" s="160"/>
    </row>
    <row r="202" outlineLevel="1">
      <c r="A202" s="272">
        <v>189.0</v>
      </c>
      <c r="B202" s="238">
        <v>16.0</v>
      </c>
      <c r="C202" s="250" t="s">
        <v>530</v>
      </c>
      <c r="D202" s="269">
        <v>45886.0</v>
      </c>
      <c r="E202" s="67" t="s">
        <v>566</v>
      </c>
      <c r="F202" s="67">
        <v>9.360287675E9</v>
      </c>
      <c r="G202" s="156" t="s">
        <v>532</v>
      </c>
      <c r="H202" s="253"/>
      <c r="I202" s="66" t="s">
        <v>567</v>
      </c>
      <c r="J202" s="227" t="s">
        <v>43</v>
      </c>
      <c r="K202" s="67" t="s">
        <v>44</v>
      </c>
      <c r="L202" s="232"/>
      <c r="M202" s="67" t="s">
        <v>6</v>
      </c>
      <c r="N202" s="227">
        <v>32500.0</v>
      </c>
      <c r="O202" s="227">
        <v>2000.0</v>
      </c>
      <c r="P202" s="269">
        <v>45886.0</v>
      </c>
      <c r="Q202" s="215"/>
      <c r="R202" s="166"/>
      <c r="S202" s="215"/>
      <c r="T202" s="228"/>
      <c r="U202" s="215"/>
      <c r="V202" s="215"/>
      <c r="W202" s="215"/>
      <c r="X202" s="215"/>
      <c r="Y202" s="227">
        <v>30500.0</v>
      </c>
      <c r="Z202" s="195">
        <v>45974.0</v>
      </c>
      <c r="AA202" s="3"/>
      <c r="AB202" s="3"/>
      <c r="AC202" s="3"/>
    </row>
    <row r="203" outlineLevel="1">
      <c r="A203" s="263">
        <v>190.0</v>
      </c>
      <c r="B203" s="251">
        <v>17.0</v>
      </c>
      <c r="C203" s="252" t="s">
        <v>530</v>
      </c>
      <c r="D203" s="267">
        <v>45888.0</v>
      </c>
      <c r="E203" s="156" t="s">
        <v>568</v>
      </c>
      <c r="F203" s="156">
        <v>8.248372228E9</v>
      </c>
      <c r="G203" s="156" t="s">
        <v>554</v>
      </c>
      <c r="H203" s="240"/>
      <c r="I203" s="223" t="s">
        <v>569</v>
      </c>
      <c r="J203" s="224" t="s">
        <v>43</v>
      </c>
      <c r="K203" s="156" t="s">
        <v>457</v>
      </c>
      <c r="L203" s="62"/>
      <c r="M203" s="156" t="s">
        <v>6</v>
      </c>
      <c r="N203" s="224">
        <v>25000.0</v>
      </c>
      <c r="O203" s="224">
        <v>5000.0</v>
      </c>
      <c r="P203" s="267">
        <v>45888.0</v>
      </c>
      <c r="Q203" s="224">
        <v>20000.0</v>
      </c>
      <c r="R203" s="267">
        <v>45890.0</v>
      </c>
      <c r="S203" s="149"/>
      <c r="T203" s="241"/>
      <c r="U203" s="149"/>
      <c r="V203" s="149"/>
      <c r="W203" s="149"/>
      <c r="X203" s="149"/>
      <c r="Y203" s="224">
        <v>0.0</v>
      </c>
      <c r="Z203" s="267"/>
      <c r="AA203" s="62"/>
      <c r="AB203" s="62"/>
      <c r="AC203" s="62"/>
      <c r="AD203" s="160"/>
      <c r="AE203" s="160"/>
      <c r="AF203" s="160"/>
      <c r="AG203" s="160"/>
      <c r="AH203" s="160"/>
      <c r="AI203" s="160"/>
      <c r="AJ203" s="160"/>
    </row>
    <row r="204" outlineLevel="1">
      <c r="A204" s="263">
        <v>191.0</v>
      </c>
      <c r="B204" s="251">
        <v>18.0</v>
      </c>
      <c r="C204" s="252" t="s">
        <v>530</v>
      </c>
      <c r="D204" s="267">
        <v>45889.0</v>
      </c>
      <c r="E204" s="156" t="s">
        <v>570</v>
      </c>
      <c r="F204" s="156">
        <v>8.248950449E9</v>
      </c>
      <c r="G204" s="62"/>
      <c r="H204" s="240"/>
      <c r="I204" s="223" t="s">
        <v>571</v>
      </c>
      <c r="J204" s="224" t="s">
        <v>43</v>
      </c>
      <c r="K204" s="156" t="s">
        <v>37</v>
      </c>
      <c r="L204" s="62"/>
      <c r="M204" s="156" t="s">
        <v>6</v>
      </c>
      <c r="N204" s="157">
        <v>15000.0</v>
      </c>
      <c r="O204" s="157">
        <v>2000.0</v>
      </c>
      <c r="P204" s="161">
        <v>45889.0</v>
      </c>
      <c r="Q204" s="224">
        <v>13000.0</v>
      </c>
      <c r="R204" s="267">
        <v>45901.0</v>
      </c>
      <c r="S204" s="150"/>
      <c r="T204" s="146"/>
      <c r="U204" s="150"/>
      <c r="V204" s="150"/>
      <c r="W204" s="150"/>
      <c r="X204" s="148" t="s">
        <v>0</v>
      </c>
      <c r="Y204" s="273">
        <f>(N204-O204-Q204-S204-W204)</f>
        <v>0</v>
      </c>
      <c r="Z204" s="161"/>
      <c r="AA204" s="62"/>
      <c r="AB204" s="62"/>
      <c r="AC204" s="62"/>
      <c r="AD204" s="160"/>
      <c r="AE204" s="160"/>
      <c r="AF204" s="160"/>
      <c r="AG204" s="160"/>
      <c r="AH204" s="160"/>
      <c r="AI204" s="160"/>
      <c r="AJ204" s="160"/>
    </row>
    <row r="205" outlineLevel="1">
      <c r="A205" s="272">
        <v>192.0</v>
      </c>
      <c r="B205" s="238">
        <v>19.0</v>
      </c>
      <c r="C205" s="250" t="s">
        <v>530</v>
      </c>
      <c r="D205" s="269">
        <v>45889.0</v>
      </c>
      <c r="E205" s="67" t="s">
        <v>572</v>
      </c>
      <c r="F205" s="67">
        <v>9.933296579E9</v>
      </c>
      <c r="G205" s="156" t="s">
        <v>573</v>
      </c>
      <c r="H205" s="253"/>
      <c r="I205" s="66" t="s">
        <v>574</v>
      </c>
      <c r="J205" s="227" t="s">
        <v>43</v>
      </c>
      <c r="K205" s="67" t="s">
        <v>44</v>
      </c>
      <c r="L205" s="232"/>
      <c r="M205" s="67" t="s">
        <v>6</v>
      </c>
      <c r="N205" s="227">
        <v>30000.0</v>
      </c>
      <c r="O205" s="227">
        <v>2000.0</v>
      </c>
      <c r="P205" s="269">
        <v>45889.0</v>
      </c>
      <c r="Q205" s="227">
        <v>13000.0</v>
      </c>
      <c r="R205" s="269">
        <v>45890.0</v>
      </c>
      <c r="S205" s="215"/>
      <c r="T205" s="228"/>
      <c r="U205" s="215"/>
      <c r="V205" s="215"/>
      <c r="W205" s="215"/>
      <c r="X205" s="215"/>
      <c r="Y205" s="227">
        <v>15000.0</v>
      </c>
      <c r="Z205" s="195">
        <v>45940.0</v>
      </c>
      <c r="AA205" s="3"/>
      <c r="AB205" s="3"/>
      <c r="AC205" s="3"/>
    </row>
    <row r="206" outlineLevel="1">
      <c r="A206" s="274">
        <v>193.0</v>
      </c>
      <c r="B206" s="275">
        <v>20.0</v>
      </c>
      <c r="C206" s="276" t="s">
        <v>530</v>
      </c>
      <c r="D206" s="166">
        <v>45891.0</v>
      </c>
      <c r="E206" s="277" t="s">
        <v>575</v>
      </c>
      <c r="F206" s="278">
        <v>9.840478558E9</v>
      </c>
      <c r="G206" s="62" t="s">
        <v>573</v>
      </c>
      <c r="H206" s="279"/>
      <c r="I206" s="280" t="s">
        <v>576</v>
      </c>
      <c r="J206" s="215" t="s">
        <v>36</v>
      </c>
      <c r="K206" s="277" t="s">
        <v>44</v>
      </c>
      <c r="L206" s="281"/>
      <c r="M206" s="282" t="s">
        <v>6</v>
      </c>
      <c r="N206" s="228">
        <v>30000.0</v>
      </c>
      <c r="O206" s="228">
        <v>2000.0</v>
      </c>
      <c r="P206" s="166">
        <v>45891.0</v>
      </c>
      <c r="Q206" s="283"/>
      <c r="R206" s="284"/>
      <c r="S206" s="283"/>
      <c r="T206" s="283"/>
      <c r="U206" s="283"/>
      <c r="V206" s="283"/>
      <c r="W206" s="283"/>
      <c r="X206" s="283"/>
      <c r="Y206" s="228">
        <v>28000.0</v>
      </c>
      <c r="Z206" s="59">
        <v>45967.0</v>
      </c>
      <c r="AA206" s="285"/>
      <c r="AB206" s="285"/>
      <c r="AC206" s="285"/>
      <c r="AD206" s="285"/>
      <c r="AE206" s="285"/>
      <c r="AF206" s="285"/>
      <c r="AG206" s="285"/>
      <c r="AH206" s="285"/>
      <c r="AI206" s="285"/>
      <c r="AJ206" s="285"/>
    </row>
    <row r="207" outlineLevel="1">
      <c r="A207" s="274">
        <v>194.0</v>
      </c>
      <c r="B207" s="275">
        <v>21.0</v>
      </c>
      <c r="C207" s="276" t="s">
        <v>530</v>
      </c>
      <c r="D207" s="166">
        <v>45891.0</v>
      </c>
      <c r="E207" s="67" t="s">
        <v>577</v>
      </c>
      <c r="F207" s="278">
        <v>9.655647499E9</v>
      </c>
      <c r="G207" s="62" t="s">
        <v>532</v>
      </c>
      <c r="H207" s="279"/>
      <c r="I207" s="286" t="s">
        <v>578</v>
      </c>
      <c r="J207" s="215" t="s">
        <v>36</v>
      </c>
      <c r="K207" s="277" t="s">
        <v>44</v>
      </c>
      <c r="L207" s="232" t="s">
        <v>123</v>
      </c>
      <c r="M207" s="282" t="s">
        <v>6</v>
      </c>
      <c r="N207" s="228">
        <v>50000.0</v>
      </c>
      <c r="O207" s="228">
        <v>2000.0</v>
      </c>
      <c r="P207" s="166">
        <v>45891.0</v>
      </c>
      <c r="Q207" s="227">
        <v>10000.0</v>
      </c>
      <c r="R207" s="269">
        <v>45894.0</v>
      </c>
      <c r="S207" s="227">
        <v>18000.0</v>
      </c>
      <c r="T207" s="269">
        <v>45909.0</v>
      </c>
      <c r="U207" s="283"/>
      <c r="V207" s="283"/>
      <c r="W207" s="283"/>
      <c r="X207" s="283"/>
      <c r="Y207" s="239">
        <v>20000.0</v>
      </c>
      <c r="Z207" s="195">
        <v>45960.0</v>
      </c>
      <c r="AA207" s="285"/>
      <c r="AB207" s="285"/>
      <c r="AC207" s="285"/>
      <c r="AD207" s="285"/>
      <c r="AE207" s="285"/>
      <c r="AF207" s="285"/>
      <c r="AG207" s="285"/>
      <c r="AH207" s="285"/>
      <c r="AI207" s="285"/>
      <c r="AJ207" s="285"/>
    </row>
    <row r="208" outlineLevel="1">
      <c r="A208" s="287">
        <v>195.0</v>
      </c>
      <c r="B208" s="288">
        <v>22.0</v>
      </c>
      <c r="C208" s="289" t="s">
        <v>530</v>
      </c>
      <c r="D208" s="147">
        <v>45891.0</v>
      </c>
      <c r="E208" s="290" t="s">
        <v>579</v>
      </c>
      <c r="F208" s="291">
        <v>7.829220465E9</v>
      </c>
      <c r="G208" s="292"/>
      <c r="H208" s="293"/>
      <c r="I208" s="280" t="s">
        <v>580</v>
      </c>
      <c r="J208" s="149" t="s">
        <v>36</v>
      </c>
      <c r="K208" s="290" t="s">
        <v>176</v>
      </c>
      <c r="L208" s="292"/>
      <c r="M208" s="290" t="s">
        <v>431</v>
      </c>
      <c r="N208" s="241">
        <v>20000.0</v>
      </c>
      <c r="O208" s="241">
        <v>20000.0</v>
      </c>
      <c r="P208" s="147">
        <v>45891.0</v>
      </c>
      <c r="Q208" s="294"/>
      <c r="R208" s="295"/>
      <c r="S208" s="294"/>
      <c r="T208" s="294"/>
      <c r="U208" s="294"/>
      <c r="V208" s="294"/>
      <c r="W208" s="294"/>
      <c r="X208" s="294"/>
      <c r="Y208" s="241">
        <v>0.0</v>
      </c>
      <c r="Z208" s="295"/>
      <c r="AA208" s="292"/>
      <c r="AB208" s="292"/>
      <c r="AC208" s="292"/>
      <c r="AD208" s="292"/>
      <c r="AE208" s="292"/>
      <c r="AF208" s="292"/>
      <c r="AG208" s="292"/>
      <c r="AH208" s="292"/>
      <c r="AI208" s="292"/>
      <c r="AJ208" s="292"/>
    </row>
    <row r="209" outlineLevel="1">
      <c r="A209" s="263">
        <v>196.0</v>
      </c>
      <c r="B209" s="251">
        <v>23.0</v>
      </c>
      <c r="C209" s="289" t="s">
        <v>530</v>
      </c>
      <c r="D209" s="267">
        <v>45892.0</v>
      </c>
      <c r="E209" s="156" t="s">
        <v>581</v>
      </c>
      <c r="F209" s="156">
        <v>9.789223671E9</v>
      </c>
      <c r="G209" s="156" t="s">
        <v>582</v>
      </c>
      <c r="H209" s="240"/>
      <c r="I209" s="280" t="s">
        <v>583</v>
      </c>
      <c r="J209" s="224" t="s">
        <v>43</v>
      </c>
      <c r="K209" s="156" t="s">
        <v>44</v>
      </c>
      <c r="L209" s="62"/>
      <c r="M209" s="156" t="s">
        <v>6</v>
      </c>
      <c r="N209" s="224">
        <v>30000.0</v>
      </c>
      <c r="O209" s="224">
        <v>5000.0</v>
      </c>
      <c r="P209" s="267">
        <v>45892.0</v>
      </c>
      <c r="Q209" s="224">
        <v>25000.0</v>
      </c>
      <c r="R209" s="267">
        <v>45908.0</v>
      </c>
      <c r="S209" s="149"/>
      <c r="T209" s="241"/>
      <c r="U209" s="149"/>
      <c r="V209" s="149"/>
      <c r="W209" s="149"/>
      <c r="X209" s="149"/>
      <c r="Y209" s="224">
        <v>0.0</v>
      </c>
      <c r="Z209" s="161"/>
      <c r="AA209" s="62"/>
      <c r="AB209" s="62"/>
      <c r="AC209" s="62"/>
      <c r="AD209" s="160"/>
      <c r="AE209" s="160"/>
      <c r="AF209" s="160"/>
      <c r="AG209" s="160"/>
      <c r="AH209" s="160"/>
      <c r="AI209" s="160"/>
      <c r="AJ209" s="160"/>
    </row>
    <row r="210" outlineLevel="1">
      <c r="A210" s="263">
        <v>197.0</v>
      </c>
      <c r="B210" s="251">
        <v>24.0</v>
      </c>
      <c r="C210" s="289" t="s">
        <v>530</v>
      </c>
      <c r="D210" s="267">
        <v>45924.0</v>
      </c>
      <c r="E210" s="156" t="s">
        <v>584</v>
      </c>
      <c r="F210" s="156">
        <v>9.791238862E9</v>
      </c>
      <c r="G210" s="156" t="s">
        <v>532</v>
      </c>
      <c r="H210" s="240"/>
      <c r="I210" s="280" t="s">
        <v>585</v>
      </c>
      <c r="J210" s="224" t="s">
        <v>36</v>
      </c>
      <c r="K210" s="156" t="s">
        <v>72</v>
      </c>
      <c r="L210" s="156" t="s">
        <v>123</v>
      </c>
      <c r="M210" s="156" t="s">
        <v>6</v>
      </c>
      <c r="N210" s="224">
        <v>40000.0</v>
      </c>
      <c r="O210" s="224">
        <v>40000.0</v>
      </c>
      <c r="P210" s="267">
        <v>45893.0</v>
      </c>
      <c r="Q210" s="149"/>
      <c r="R210" s="147"/>
      <c r="S210" s="149"/>
      <c r="T210" s="241"/>
      <c r="U210" s="149"/>
      <c r="V210" s="149"/>
      <c r="W210" s="149"/>
      <c r="X210" s="149"/>
      <c r="Y210" s="224">
        <v>0.0</v>
      </c>
      <c r="Z210" s="161"/>
      <c r="AA210" s="62"/>
      <c r="AB210" s="62"/>
      <c r="AC210" s="62"/>
      <c r="AD210" s="160"/>
      <c r="AE210" s="160"/>
      <c r="AF210" s="160"/>
      <c r="AG210" s="160"/>
      <c r="AH210" s="160"/>
      <c r="AI210" s="160"/>
      <c r="AJ210" s="160"/>
    </row>
    <row r="211" outlineLevel="1">
      <c r="A211" s="263">
        <v>198.0</v>
      </c>
      <c r="B211" s="251">
        <v>25.0</v>
      </c>
      <c r="C211" s="289" t="s">
        <v>530</v>
      </c>
      <c r="D211" s="267">
        <v>45893.0</v>
      </c>
      <c r="E211" s="156" t="s">
        <v>586</v>
      </c>
      <c r="F211" s="156">
        <v>8.637422631E9</v>
      </c>
      <c r="G211" s="156" t="s">
        <v>554</v>
      </c>
      <c r="H211" s="240"/>
      <c r="I211" s="280" t="s">
        <v>587</v>
      </c>
      <c r="J211" s="224" t="s">
        <v>36</v>
      </c>
      <c r="K211" s="156" t="s">
        <v>44</v>
      </c>
      <c r="L211" s="62"/>
      <c r="M211" s="156" t="s">
        <v>6</v>
      </c>
      <c r="N211" s="224">
        <v>25000.0</v>
      </c>
      <c r="O211" s="224">
        <v>2000.0</v>
      </c>
      <c r="P211" s="267">
        <v>45893.0</v>
      </c>
      <c r="Q211" s="224">
        <v>23000.0</v>
      </c>
      <c r="R211" s="267">
        <v>45896.0</v>
      </c>
      <c r="S211" s="149"/>
      <c r="T211" s="241"/>
      <c r="U211" s="149"/>
      <c r="V211" s="149"/>
      <c r="W211" s="149"/>
      <c r="X211" s="149"/>
      <c r="Y211" s="224">
        <v>0.0</v>
      </c>
      <c r="Z211" s="161"/>
      <c r="AA211" s="62"/>
      <c r="AB211" s="62"/>
      <c r="AC211" s="62"/>
      <c r="AD211" s="160"/>
      <c r="AE211" s="160"/>
      <c r="AF211" s="160"/>
      <c r="AG211" s="160"/>
      <c r="AH211" s="160"/>
      <c r="AI211" s="160"/>
      <c r="AJ211" s="160"/>
    </row>
    <row r="212" outlineLevel="1">
      <c r="A212" s="263">
        <v>199.0</v>
      </c>
      <c r="B212" s="251">
        <v>26.0</v>
      </c>
      <c r="C212" s="289" t="s">
        <v>530</v>
      </c>
      <c r="D212" s="267">
        <v>45894.0</v>
      </c>
      <c r="E212" s="156" t="s">
        <v>588</v>
      </c>
      <c r="F212" s="156">
        <v>9.7897504E9</v>
      </c>
      <c r="G212" s="156" t="s">
        <v>573</v>
      </c>
      <c r="H212" s="240"/>
      <c r="I212" s="280" t="s">
        <v>576</v>
      </c>
      <c r="J212" s="224" t="s">
        <v>43</v>
      </c>
      <c r="K212" s="156" t="s">
        <v>44</v>
      </c>
      <c r="L212" s="62"/>
      <c r="M212" s="156" t="s">
        <v>408</v>
      </c>
      <c r="N212" s="224">
        <v>25000.0</v>
      </c>
      <c r="O212" s="224">
        <v>10000.0</v>
      </c>
      <c r="P212" s="267">
        <v>45894.0</v>
      </c>
      <c r="Q212" s="224">
        <v>15000.0</v>
      </c>
      <c r="R212" s="267">
        <v>45912.0</v>
      </c>
      <c r="S212" s="149"/>
      <c r="T212" s="241"/>
      <c r="U212" s="149"/>
      <c r="V212" s="149"/>
      <c r="W212" s="149"/>
      <c r="X212" s="149"/>
      <c r="Y212" s="224">
        <v>0.0</v>
      </c>
      <c r="Z212" s="161"/>
      <c r="AA212" s="62"/>
      <c r="AB212" s="62"/>
      <c r="AC212" s="62"/>
      <c r="AD212" s="160"/>
      <c r="AE212" s="160"/>
      <c r="AF212" s="160"/>
      <c r="AG212" s="160"/>
      <c r="AH212" s="160"/>
      <c r="AI212" s="160"/>
      <c r="AJ212" s="160"/>
    </row>
    <row r="213">
      <c r="A213" s="263">
        <v>200.0</v>
      </c>
      <c r="B213" s="251">
        <v>1.0</v>
      </c>
      <c r="C213" s="296" t="s">
        <v>589</v>
      </c>
      <c r="D213" s="267">
        <v>45901.0</v>
      </c>
      <c r="E213" s="156" t="s">
        <v>590</v>
      </c>
      <c r="F213" s="156">
        <v>9.500902869E9</v>
      </c>
      <c r="G213" s="156" t="s">
        <v>554</v>
      </c>
      <c r="H213" s="240"/>
      <c r="I213" s="223" t="s">
        <v>591</v>
      </c>
      <c r="J213" s="224" t="s">
        <v>43</v>
      </c>
      <c r="K213" s="156" t="s">
        <v>172</v>
      </c>
      <c r="L213" s="62"/>
      <c r="M213" s="156" t="s">
        <v>6</v>
      </c>
      <c r="N213" s="157">
        <v>125000.0</v>
      </c>
      <c r="O213" s="157">
        <v>5000.0</v>
      </c>
      <c r="P213" s="161">
        <v>45901.0</v>
      </c>
      <c r="Q213" s="157">
        <v>120000.0</v>
      </c>
      <c r="R213" s="161">
        <v>45905.0</v>
      </c>
      <c r="S213" s="150"/>
      <c r="T213" s="146"/>
      <c r="U213" s="150"/>
      <c r="V213" s="150"/>
      <c r="W213" s="150"/>
      <c r="X213" s="148" t="s">
        <v>0</v>
      </c>
      <c r="Y213" s="273">
        <f>(N213-O213-Q213-S213-W213)</f>
        <v>0</v>
      </c>
      <c r="Z213" s="161"/>
      <c r="AA213" s="62"/>
      <c r="AB213" s="62"/>
      <c r="AC213" s="62"/>
      <c r="AD213" s="160"/>
      <c r="AE213" s="160"/>
      <c r="AF213" s="160"/>
      <c r="AG213" s="160"/>
      <c r="AH213" s="160"/>
      <c r="AI213" s="160"/>
      <c r="AJ213" s="160"/>
    </row>
    <row r="214">
      <c r="A214" s="272">
        <v>201.0</v>
      </c>
      <c r="B214" s="238">
        <v>2.0</v>
      </c>
      <c r="C214" s="297" t="s">
        <v>589</v>
      </c>
      <c r="D214" s="269">
        <v>45905.0</v>
      </c>
      <c r="E214" s="67" t="s">
        <v>592</v>
      </c>
      <c r="F214" s="67">
        <v>9.597846328E9</v>
      </c>
      <c r="G214" s="156" t="s">
        <v>593</v>
      </c>
      <c r="H214" s="253"/>
      <c r="I214" s="223" t="s">
        <v>594</v>
      </c>
      <c r="J214" s="227" t="s">
        <v>43</v>
      </c>
      <c r="K214" s="67" t="s">
        <v>44</v>
      </c>
      <c r="L214" s="232"/>
      <c r="M214" s="67" t="s">
        <v>408</v>
      </c>
      <c r="N214" s="227">
        <v>30000.0</v>
      </c>
      <c r="O214" s="227">
        <v>2000.0</v>
      </c>
      <c r="P214" s="269">
        <v>45905.0</v>
      </c>
      <c r="Q214" s="227">
        <v>5000.0</v>
      </c>
      <c r="R214" s="269">
        <v>45936.0</v>
      </c>
      <c r="S214" s="215"/>
      <c r="T214" s="228"/>
      <c r="U214" s="215"/>
      <c r="V214" s="215"/>
      <c r="W214" s="215"/>
      <c r="X214" s="215"/>
      <c r="Y214" s="227">
        <v>23000.0</v>
      </c>
      <c r="Z214" s="195">
        <v>45969.0</v>
      </c>
      <c r="AA214" s="3"/>
      <c r="AB214" s="3"/>
      <c r="AC214" s="3"/>
    </row>
    <row r="215">
      <c r="A215" s="272">
        <v>202.0</v>
      </c>
      <c r="B215" s="238">
        <v>3.0</v>
      </c>
      <c r="C215" s="297" t="s">
        <v>589</v>
      </c>
      <c r="D215" s="269">
        <v>45906.0</v>
      </c>
      <c r="E215" s="67" t="s">
        <v>595</v>
      </c>
      <c r="F215" s="67">
        <v>9.025093703E9</v>
      </c>
      <c r="G215" s="156" t="s">
        <v>573</v>
      </c>
      <c r="H215" s="253"/>
      <c r="I215" s="223" t="s">
        <v>596</v>
      </c>
      <c r="J215" s="227" t="s">
        <v>43</v>
      </c>
      <c r="K215" s="67" t="s">
        <v>44</v>
      </c>
      <c r="L215" s="232"/>
      <c r="M215" s="67" t="s">
        <v>6</v>
      </c>
      <c r="N215" s="239">
        <v>32500.0</v>
      </c>
      <c r="O215" s="228">
        <v>2000.0</v>
      </c>
      <c r="P215" s="214">
        <v>45906.0</v>
      </c>
      <c r="Q215" s="239">
        <v>15000.0</v>
      </c>
      <c r="R215" s="214">
        <v>45922.0</v>
      </c>
      <c r="S215" s="298" t="s">
        <v>0</v>
      </c>
      <c r="T215" s="283"/>
      <c r="U215" s="283"/>
      <c r="V215" s="283"/>
      <c r="W215" s="283"/>
      <c r="X215" s="283"/>
      <c r="Y215" s="239">
        <v>15500.0</v>
      </c>
      <c r="Z215" s="195">
        <v>45950.0</v>
      </c>
      <c r="AA215" s="3"/>
      <c r="AB215" s="3"/>
      <c r="AC215" s="3"/>
    </row>
    <row r="216">
      <c r="A216" s="272">
        <v>203.0</v>
      </c>
      <c r="B216" s="272">
        <v>4.0</v>
      </c>
      <c r="C216" s="297" t="s">
        <v>589</v>
      </c>
      <c r="D216" s="269">
        <v>45906.0</v>
      </c>
      <c r="E216" s="67" t="s">
        <v>597</v>
      </c>
      <c r="F216" s="67">
        <v>9.959317866E9</v>
      </c>
      <c r="G216" s="156" t="s">
        <v>573</v>
      </c>
      <c r="H216" s="253"/>
      <c r="I216" s="223" t="s">
        <v>598</v>
      </c>
      <c r="J216" s="227" t="s">
        <v>36</v>
      </c>
      <c r="K216" s="67" t="s">
        <v>44</v>
      </c>
      <c r="L216" s="62"/>
      <c r="M216" s="67" t="s">
        <v>6</v>
      </c>
      <c r="N216" s="239">
        <v>30000.0</v>
      </c>
      <c r="O216" s="228">
        <v>2000.0</v>
      </c>
      <c r="P216" s="214">
        <v>45906.0</v>
      </c>
      <c r="Q216" s="227"/>
      <c r="R216" s="269"/>
      <c r="S216" s="283"/>
      <c r="T216" s="283"/>
      <c r="U216" s="283"/>
      <c r="V216" s="283"/>
      <c r="W216" s="283"/>
      <c r="X216" s="283"/>
      <c r="Y216" s="239">
        <f>SUM(N216-O22)</f>
        <v>28000</v>
      </c>
      <c r="Z216" s="195">
        <v>46174.0</v>
      </c>
      <c r="AA216" s="3"/>
      <c r="AB216" s="3"/>
      <c r="AC216" s="3"/>
    </row>
    <row r="217">
      <c r="A217" s="263">
        <v>204.0</v>
      </c>
      <c r="B217" s="263">
        <v>5.0</v>
      </c>
      <c r="C217" s="296" t="s">
        <v>589</v>
      </c>
      <c r="D217" s="267">
        <v>45906.0</v>
      </c>
      <c r="E217" s="156" t="s">
        <v>267</v>
      </c>
      <c r="F217" s="156">
        <v>9.025889435E9</v>
      </c>
      <c r="G217" s="156" t="s">
        <v>554</v>
      </c>
      <c r="H217" s="240"/>
      <c r="I217" s="223" t="s">
        <v>599</v>
      </c>
      <c r="J217" s="224" t="s">
        <v>43</v>
      </c>
      <c r="K217" s="156" t="s">
        <v>44</v>
      </c>
      <c r="L217" s="62"/>
      <c r="M217" s="156" t="s">
        <v>6</v>
      </c>
      <c r="N217" s="299">
        <v>30000.0</v>
      </c>
      <c r="O217" s="241">
        <v>2000.0</v>
      </c>
      <c r="P217" s="158">
        <v>45906.0</v>
      </c>
      <c r="Q217" s="299">
        <v>28000.0</v>
      </c>
      <c r="R217" s="158">
        <v>45908.0</v>
      </c>
      <c r="S217" s="294"/>
      <c r="T217" s="294"/>
      <c r="U217" s="294"/>
      <c r="V217" s="294"/>
      <c r="W217" s="294"/>
      <c r="X217" s="294"/>
      <c r="Y217" s="299">
        <v>0.0</v>
      </c>
      <c r="Z217" s="161"/>
      <c r="AA217" s="62"/>
      <c r="AB217" s="62"/>
      <c r="AC217" s="62"/>
      <c r="AD217" s="160"/>
      <c r="AE217" s="160"/>
      <c r="AF217" s="160"/>
      <c r="AG217" s="160"/>
      <c r="AH217" s="160"/>
      <c r="AI217" s="160"/>
      <c r="AJ217" s="160"/>
    </row>
    <row r="218">
      <c r="A218" s="272">
        <v>205.0</v>
      </c>
      <c r="B218" s="272">
        <v>6.0</v>
      </c>
      <c r="C218" s="297" t="s">
        <v>589</v>
      </c>
      <c r="D218" s="269">
        <v>45906.0</v>
      </c>
      <c r="E218" s="67" t="s">
        <v>600</v>
      </c>
      <c r="F218" s="67">
        <v>9.345457235E9</v>
      </c>
      <c r="G218" s="156" t="s">
        <v>573</v>
      </c>
      <c r="H218" s="253"/>
      <c r="I218" s="223" t="s">
        <v>601</v>
      </c>
      <c r="J218" s="227" t="s">
        <v>43</v>
      </c>
      <c r="K218" s="67" t="s">
        <v>44</v>
      </c>
      <c r="L218" s="232"/>
      <c r="M218" s="67" t="s">
        <v>6</v>
      </c>
      <c r="N218" s="239">
        <v>32500.0</v>
      </c>
      <c r="O218" s="228">
        <v>2000.0</v>
      </c>
      <c r="P218" s="214">
        <v>45906.0</v>
      </c>
      <c r="Q218" s="239">
        <v>15000.0</v>
      </c>
      <c r="R218" s="214">
        <v>45922.0</v>
      </c>
      <c r="S218" s="298" t="s">
        <v>0</v>
      </c>
      <c r="T218" s="283"/>
      <c r="U218" s="283"/>
      <c r="V218" s="283"/>
      <c r="W218" s="283"/>
      <c r="X218" s="283"/>
      <c r="Y218" s="239">
        <v>15500.0</v>
      </c>
      <c r="Z218" s="195">
        <v>45950.0</v>
      </c>
      <c r="AA218" s="3"/>
      <c r="AB218" s="3"/>
      <c r="AC218" s="3"/>
    </row>
    <row r="219">
      <c r="A219" s="263">
        <v>206.0</v>
      </c>
      <c r="B219" s="263">
        <v>7.0</v>
      </c>
      <c r="C219" s="296" t="s">
        <v>589</v>
      </c>
      <c r="D219" s="267">
        <v>45906.0</v>
      </c>
      <c r="E219" s="156" t="s">
        <v>602</v>
      </c>
      <c r="F219" s="156">
        <v>9.879004819E9</v>
      </c>
      <c r="G219" s="156" t="s">
        <v>603</v>
      </c>
      <c r="H219" s="240"/>
      <c r="I219" s="223" t="s">
        <v>604</v>
      </c>
      <c r="J219" s="224" t="s">
        <v>36</v>
      </c>
      <c r="K219" s="156" t="s">
        <v>37</v>
      </c>
      <c r="L219" s="62"/>
      <c r="M219" s="156" t="s">
        <v>408</v>
      </c>
      <c r="N219" s="224">
        <v>15000.0</v>
      </c>
      <c r="O219" s="224">
        <v>2000.0</v>
      </c>
      <c r="P219" s="267">
        <v>45906.0</v>
      </c>
      <c r="Q219" s="224">
        <v>13000.0</v>
      </c>
      <c r="R219" s="267">
        <v>45909.0</v>
      </c>
      <c r="S219" s="149"/>
      <c r="T219" s="241"/>
      <c r="U219" s="149"/>
      <c r="V219" s="149"/>
      <c r="W219" s="149"/>
      <c r="X219" s="149"/>
      <c r="Y219" s="299">
        <v>0.0</v>
      </c>
      <c r="Z219" s="161"/>
      <c r="AA219" s="62"/>
      <c r="AB219" s="62"/>
      <c r="AC219" s="62"/>
      <c r="AD219" s="160"/>
      <c r="AE219" s="160"/>
      <c r="AF219" s="160"/>
      <c r="AG219" s="160"/>
      <c r="AH219" s="160"/>
      <c r="AI219" s="160"/>
      <c r="AJ219" s="160"/>
    </row>
    <row r="220">
      <c r="A220" s="272">
        <v>207.0</v>
      </c>
      <c r="B220" s="272">
        <v>8.0</v>
      </c>
      <c r="C220" s="297" t="s">
        <v>589</v>
      </c>
      <c r="D220" s="269">
        <v>45906.0</v>
      </c>
      <c r="E220" s="67" t="s">
        <v>605</v>
      </c>
      <c r="F220" s="67">
        <v>9.66533963191E11</v>
      </c>
      <c r="G220" s="67" t="s">
        <v>532</v>
      </c>
      <c r="H220" s="253"/>
      <c r="I220" s="66" t="s">
        <v>606</v>
      </c>
      <c r="J220" s="227" t="s">
        <v>36</v>
      </c>
      <c r="K220" s="67" t="s">
        <v>44</v>
      </c>
      <c r="L220" s="232"/>
      <c r="M220" s="67" t="s">
        <v>431</v>
      </c>
      <c r="N220" s="227">
        <v>44000.0</v>
      </c>
      <c r="O220" s="227">
        <v>26000.0</v>
      </c>
      <c r="P220" s="269">
        <v>45908.0</v>
      </c>
      <c r="Q220" s="215"/>
      <c r="R220" s="166"/>
      <c r="S220" s="215"/>
      <c r="T220" s="228"/>
      <c r="U220" s="215"/>
      <c r="V220" s="215"/>
      <c r="W220" s="215"/>
      <c r="X220" s="215"/>
      <c r="Y220" s="239">
        <v>18000.0</v>
      </c>
      <c r="Z220" s="195">
        <v>45938.0</v>
      </c>
      <c r="AA220" s="62"/>
      <c r="AB220" s="62"/>
      <c r="AC220" s="62"/>
      <c r="AD220" s="160"/>
      <c r="AE220" s="160"/>
      <c r="AF220" s="160"/>
      <c r="AG220" s="160"/>
      <c r="AH220" s="160"/>
      <c r="AI220" s="160"/>
      <c r="AJ220" s="160"/>
    </row>
    <row r="221">
      <c r="A221" s="272">
        <v>208.0</v>
      </c>
      <c r="B221" s="272">
        <v>9.0</v>
      </c>
      <c r="C221" s="297" t="s">
        <v>589</v>
      </c>
      <c r="D221" s="269">
        <v>45909.0</v>
      </c>
      <c r="E221" s="67" t="s">
        <v>607</v>
      </c>
      <c r="F221" s="67">
        <v>7.845485888E9</v>
      </c>
      <c r="G221" s="156" t="s">
        <v>554</v>
      </c>
      <c r="H221" s="253"/>
      <c r="I221" s="223" t="s">
        <v>608</v>
      </c>
      <c r="J221" s="227" t="s">
        <v>43</v>
      </c>
      <c r="K221" s="67" t="s">
        <v>44</v>
      </c>
      <c r="L221" s="232"/>
      <c r="M221" s="67" t="s">
        <v>6</v>
      </c>
      <c r="N221" s="239">
        <v>32500.0</v>
      </c>
      <c r="O221" s="228">
        <v>2000.0</v>
      </c>
      <c r="P221" s="214">
        <v>45909.0</v>
      </c>
      <c r="Q221" s="239">
        <v>15000.0</v>
      </c>
      <c r="R221" s="214">
        <v>45913.0</v>
      </c>
      <c r="S221" s="298" t="s">
        <v>0</v>
      </c>
      <c r="T221" s="283"/>
      <c r="U221" s="283"/>
      <c r="V221" s="283"/>
      <c r="W221" s="283"/>
      <c r="X221" s="283"/>
      <c r="Y221" s="239">
        <v>15500.0</v>
      </c>
      <c r="Z221" s="195">
        <v>45938.0</v>
      </c>
      <c r="AA221" s="3"/>
      <c r="AB221" s="3"/>
      <c r="AC221" s="3"/>
    </row>
    <row r="222">
      <c r="A222" s="272">
        <v>209.0</v>
      </c>
      <c r="B222" s="272">
        <v>10.0</v>
      </c>
      <c r="C222" s="297" t="s">
        <v>589</v>
      </c>
      <c r="D222" s="269">
        <v>45910.0</v>
      </c>
      <c r="E222" s="67" t="s">
        <v>609</v>
      </c>
      <c r="F222" s="67">
        <v>9.087772088E9</v>
      </c>
      <c r="G222" s="156" t="s">
        <v>532</v>
      </c>
      <c r="H222" s="253"/>
      <c r="I222" s="223" t="s">
        <v>610</v>
      </c>
      <c r="J222" s="227" t="s">
        <v>36</v>
      </c>
      <c r="K222" s="67" t="s">
        <v>44</v>
      </c>
      <c r="L222" s="232"/>
      <c r="M222" s="67" t="s">
        <v>408</v>
      </c>
      <c r="N222" s="239">
        <v>30000.0</v>
      </c>
      <c r="O222" s="228">
        <v>2000.0</v>
      </c>
      <c r="P222" s="214">
        <v>45910.0</v>
      </c>
      <c r="Q222" s="227"/>
      <c r="R222" s="269"/>
      <c r="S222" s="298" t="s">
        <v>0</v>
      </c>
      <c r="T222" s="283"/>
      <c r="U222" s="283"/>
      <c r="V222" s="283"/>
      <c r="W222" s="283"/>
      <c r="X222" s="283"/>
      <c r="Y222" s="239">
        <f>N222-O222</f>
        <v>28000</v>
      </c>
      <c r="Z222" s="195">
        <v>45943.0</v>
      </c>
      <c r="AA222" s="74"/>
      <c r="AB222" s="3"/>
      <c r="AC222" s="3"/>
    </row>
    <row r="223">
      <c r="A223" s="263">
        <v>210.0</v>
      </c>
      <c r="B223" s="263">
        <v>11.0</v>
      </c>
      <c r="C223" s="296" t="s">
        <v>589</v>
      </c>
      <c r="D223" s="267">
        <v>45908.0</v>
      </c>
      <c r="E223" s="156" t="s">
        <v>611</v>
      </c>
      <c r="F223" s="156">
        <v>6.797908339E9</v>
      </c>
      <c r="G223" s="62"/>
      <c r="H223" s="240"/>
      <c r="I223" s="223" t="s">
        <v>612</v>
      </c>
      <c r="J223" s="224" t="s">
        <v>36</v>
      </c>
      <c r="K223" s="156"/>
      <c r="L223" s="62"/>
      <c r="M223" s="156" t="s">
        <v>431</v>
      </c>
      <c r="N223" s="299">
        <v>88000.0</v>
      </c>
      <c r="O223" s="299">
        <v>88000.0</v>
      </c>
      <c r="P223" s="158">
        <v>45923.0</v>
      </c>
      <c r="Q223" s="149"/>
      <c r="R223" s="147"/>
      <c r="S223" s="149"/>
      <c r="T223" s="241"/>
      <c r="U223" s="149"/>
      <c r="V223" s="149"/>
      <c r="W223" s="149"/>
      <c r="X223" s="149"/>
      <c r="Y223" s="224">
        <v>0.0</v>
      </c>
      <c r="Z223" s="161"/>
      <c r="AA223" s="62"/>
      <c r="AB223" s="62"/>
      <c r="AC223" s="62"/>
      <c r="AD223" s="160"/>
      <c r="AE223" s="160"/>
      <c r="AF223" s="160"/>
      <c r="AG223" s="160"/>
      <c r="AH223" s="160"/>
      <c r="AI223" s="160"/>
      <c r="AJ223" s="160"/>
    </row>
    <row r="224">
      <c r="A224" s="263">
        <v>211.0</v>
      </c>
      <c r="B224" s="263">
        <v>12.0</v>
      </c>
      <c r="C224" s="296" t="s">
        <v>589</v>
      </c>
      <c r="D224" s="267">
        <v>45908.0</v>
      </c>
      <c r="E224" s="156" t="s">
        <v>613</v>
      </c>
      <c r="F224" s="156">
        <v>6.797908649E9</v>
      </c>
      <c r="G224" s="62"/>
      <c r="H224" s="240"/>
      <c r="I224" s="223" t="s">
        <v>614</v>
      </c>
      <c r="J224" s="224" t="s">
        <v>36</v>
      </c>
      <c r="K224" s="156"/>
      <c r="L224" s="62"/>
      <c r="M224" s="156" t="s">
        <v>431</v>
      </c>
      <c r="N224" s="299">
        <v>88000.0</v>
      </c>
      <c r="O224" s="299">
        <v>88000.0</v>
      </c>
      <c r="P224" s="158">
        <v>45923.0</v>
      </c>
      <c r="Q224" s="149"/>
      <c r="R224" s="147"/>
      <c r="S224" s="149"/>
      <c r="T224" s="241"/>
      <c r="U224" s="149"/>
      <c r="V224" s="149"/>
      <c r="W224" s="149"/>
      <c r="X224" s="149"/>
      <c r="Y224" s="224">
        <v>0.0</v>
      </c>
      <c r="Z224" s="161"/>
      <c r="AA224" s="62"/>
      <c r="AB224" s="62"/>
      <c r="AC224" s="62"/>
      <c r="AD224" s="160"/>
      <c r="AE224" s="160"/>
      <c r="AF224" s="160"/>
      <c r="AG224" s="160"/>
      <c r="AH224" s="160"/>
      <c r="AI224" s="160"/>
      <c r="AJ224" s="160"/>
    </row>
    <row r="225">
      <c r="A225" s="263">
        <v>212.0</v>
      </c>
      <c r="B225" s="263">
        <v>13.0</v>
      </c>
      <c r="C225" s="296" t="s">
        <v>589</v>
      </c>
      <c r="D225" s="267">
        <v>45908.0</v>
      </c>
      <c r="E225" s="156" t="s">
        <v>615</v>
      </c>
      <c r="F225" s="156">
        <v>6.797908836E9</v>
      </c>
      <c r="G225" s="62"/>
      <c r="H225" s="240"/>
      <c r="I225" s="223" t="s">
        <v>616</v>
      </c>
      <c r="J225" s="224" t="s">
        <v>36</v>
      </c>
      <c r="K225" s="156"/>
      <c r="L225" s="62"/>
      <c r="M225" s="156" t="s">
        <v>431</v>
      </c>
      <c r="N225" s="299">
        <v>88000.0</v>
      </c>
      <c r="O225" s="299">
        <v>88000.0</v>
      </c>
      <c r="P225" s="158">
        <v>45923.0</v>
      </c>
      <c r="Q225" s="149"/>
      <c r="R225" s="147"/>
      <c r="S225" s="149"/>
      <c r="T225" s="241"/>
      <c r="U225" s="149"/>
      <c r="V225" s="149"/>
      <c r="W225" s="149"/>
      <c r="X225" s="149"/>
      <c r="Y225" s="224">
        <v>0.0</v>
      </c>
      <c r="Z225" s="161"/>
      <c r="AA225" s="62"/>
      <c r="AB225" s="62"/>
      <c r="AC225" s="62"/>
      <c r="AD225" s="160"/>
      <c r="AE225" s="160"/>
      <c r="AF225" s="160"/>
      <c r="AG225" s="160"/>
      <c r="AH225" s="160"/>
      <c r="AI225" s="160"/>
      <c r="AJ225" s="160"/>
    </row>
    <row r="226">
      <c r="A226" s="263">
        <v>213.0</v>
      </c>
      <c r="B226" s="263">
        <v>14.0</v>
      </c>
      <c r="C226" s="296" t="s">
        <v>589</v>
      </c>
      <c r="D226" s="267">
        <v>45908.0</v>
      </c>
      <c r="E226" s="156" t="s">
        <v>617</v>
      </c>
      <c r="F226" s="156">
        <v>6.797908598E9</v>
      </c>
      <c r="G226" s="62"/>
      <c r="H226" s="240"/>
      <c r="I226" s="223" t="s">
        <v>618</v>
      </c>
      <c r="J226" s="224" t="s">
        <v>36</v>
      </c>
      <c r="K226" s="156"/>
      <c r="L226" s="62"/>
      <c r="M226" s="156" t="s">
        <v>431</v>
      </c>
      <c r="N226" s="299">
        <v>88000.0</v>
      </c>
      <c r="O226" s="299">
        <v>88000.0</v>
      </c>
      <c r="P226" s="158">
        <v>45923.0</v>
      </c>
      <c r="Q226" s="149"/>
      <c r="R226" s="147"/>
      <c r="S226" s="149"/>
      <c r="T226" s="241"/>
      <c r="U226" s="149"/>
      <c r="V226" s="149"/>
      <c r="W226" s="149"/>
      <c r="X226" s="149"/>
      <c r="Y226" s="224">
        <v>0.0</v>
      </c>
      <c r="Z226" s="161"/>
      <c r="AA226" s="62"/>
      <c r="AB226" s="62"/>
      <c r="AC226" s="62"/>
      <c r="AD226" s="160"/>
      <c r="AE226" s="160"/>
      <c r="AF226" s="160"/>
      <c r="AG226" s="160"/>
      <c r="AH226" s="160"/>
      <c r="AI226" s="160"/>
      <c r="AJ226" s="160"/>
    </row>
    <row r="227">
      <c r="A227" s="263">
        <v>214.0</v>
      </c>
      <c r="B227" s="263">
        <v>15.0</v>
      </c>
      <c r="C227" s="296" t="s">
        <v>589</v>
      </c>
      <c r="D227" s="267">
        <v>45913.0</v>
      </c>
      <c r="E227" s="156" t="s">
        <v>619</v>
      </c>
      <c r="F227" s="156">
        <v>9.500052714E9</v>
      </c>
      <c r="G227" s="156" t="s">
        <v>554</v>
      </c>
      <c r="H227" s="240"/>
      <c r="I227" s="223" t="s">
        <v>620</v>
      </c>
      <c r="J227" s="224" t="s">
        <v>43</v>
      </c>
      <c r="K227" s="156" t="s">
        <v>37</v>
      </c>
      <c r="L227" s="62"/>
      <c r="M227" s="156" t="s">
        <v>6</v>
      </c>
      <c r="N227" s="299">
        <v>37800.0</v>
      </c>
      <c r="O227" s="299">
        <v>37800.0</v>
      </c>
      <c r="P227" s="158">
        <v>45913.0</v>
      </c>
      <c r="Q227" s="224"/>
      <c r="R227" s="267"/>
      <c r="S227" s="300" t="s">
        <v>0</v>
      </c>
      <c r="T227" s="294"/>
      <c r="U227" s="294"/>
      <c r="V227" s="294"/>
      <c r="W227" s="294"/>
      <c r="X227" s="294"/>
      <c r="Y227" s="299">
        <v>0.0</v>
      </c>
      <c r="Z227" s="161"/>
      <c r="AA227" s="62"/>
      <c r="AB227" s="62"/>
      <c r="AC227" s="62"/>
      <c r="AD227" s="160"/>
      <c r="AE227" s="160"/>
      <c r="AF227" s="160"/>
      <c r="AG227" s="160"/>
      <c r="AH227" s="160"/>
      <c r="AI227" s="160"/>
      <c r="AJ227" s="160"/>
    </row>
    <row r="228">
      <c r="A228" s="263">
        <v>215.0</v>
      </c>
      <c r="B228" s="263">
        <v>16.0</v>
      </c>
      <c r="C228" s="296" t="s">
        <v>589</v>
      </c>
      <c r="D228" s="267">
        <v>45916.0</v>
      </c>
      <c r="E228" s="156" t="s">
        <v>621</v>
      </c>
      <c r="F228" s="156">
        <v>7.200942524E9</v>
      </c>
      <c r="G228" s="156" t="s">
        <v>554</v>
      </c>
      <c r="H228" s="240"/>
      <c r="I228" s="223" t="s">
        <v>622</v>
      </c>
      <c r="J228" s="224" t="s">
        <v>43</v>
      </c>
      <c r="K228" s="156" t="s">
        <v>76</v>
      </c>
      <c r="L228" s="62"/>
      <c r="M228" s="156" t="s">
        <v>6</v>
      </c>
      <c r="N228" s="299">
        <v>80000.0</v>
      </c>
      <c r="O228" s="299">
        <v>5000.0</v>
      </c>
      <c r="P228" s="158">
        <v>45916.0</v>
      </c>
      <c r="Q228" s="299">
        <v>75000.0</v>
      </c>
      <c r="R228" s="161">
        <v>45917.0</v>
      </c>
      <c r="S228" s="149"/>
      <c r="T228" s="241"/>
      <c r="U228" s="149"/>
      <c r="V228" s="149"/>
      <c r="W228" s="149"/>
      <c r="X228" s="149"/>
      <c r="Y228" s="299">
        <v>0.0</v>
      </c>
      <c r="Z228" s="161"/>
      <c r="AA228" s="62"/>
      <c r="AB228" s="62"/>
      <c r="AC228" s="62"/>
      <c r="AD228" s="160"/>
      <c r="AE228" s="160"/>
      <c r="AF228" s="160"/>
      <c r="AG228" s="160"/>
      <c r="AH228" s="160"/>
      <c r="AI228" s="160"/>
      <c r="AJ228" s="160"/>
    </row>
    <row r="229">
      <c r="A229" s="263">
        <v>216.0</v>
      </c>
      <c r="B229" s="263">
        <v>17.0</v>
      </c>
      <c r="C229" s="296" t="s">
        <v>589</v>
      </c>
      <c r="D229" s="267">
        <v>45917.0</v>
      </c>
      <c r="E229" s="156" t="s">
        <v>623</v>
      </c>
      <c r="F229" s="156">
        <v>8.072843918E9</v>
      </c>
      <c r="G229" s="156" t="s">
        <v>532</v>
      </c>
      <c r="H229" s="240"/>
      <c r="I229" s="223" t="s">
        <v>624</v>
      </c>
      <c r="J229" s="224" t="s">
        <v>43</v>
      </c>
      <c r="K229" s="156" t="s">
        <v>37</v>
      </c>
      <c r="L229" s="62"/>
      <c r="M229" s="156" t="s">
        <v>6</v>
      </c>
      <c r="N229" s="299">
        <v>15000.0</v>
      </c>
      <c r="O229" s="299">
        <v>15000.0</v>
      </c>
      <c r="P229" s="158">
        <v>45917.0</v>
      </c>
      <c r="Q229" s="149"/>
      <c r="R229" s="147"/>
      <c r="S229" s="149"/>
      <c r="T229" s="241"/>
      <c r="U229" s="149"/>
      <c r="V229" s="149"/>
      <c r="W229" s="149"/>
      <c r="X229" s="149"/>
      <c r="Y229" s="224">
        <v>0.0</v>
      </c>
      <c r="Z229" s="161"/>
      <c r="AA229" s="62"/>
      <c r="AB229" s="62"/>
      <c r="AC229" s="62"/>
      <c r="AD229" s="160"/>
      <c r="AE229" s="160"/>
      <c r="AF229" s="160"/>
      <c r="AG229" s="160"/>
      <c r="AH229" s="160"/>
      <c r="AI229" s="160"/>
      <c r="AJ229" s="160"/>
    </row>
    <row r="230">
      <c r="A230" s="272">
        <v>217.0</v>
      </c>
      <c r="B230" s="272">
        <v>18.0</v>
      </c>
      <c r="C230" s="297" t="s">
        <v>589</v>
      </c>
      <c r="D230" s="269">
        <v>45917.0</v>
      </c>
      <c r="E230" s="67" t="s">
        <v>625</v>
      </c>
      <c r="F230" s="67">
        <v>9.790871792E9</v>
      </c>
      <c r="G230" s="156" t="s">
        <v>554</v>
      </c>
      <c r="H230" s="240"/>
      <c r="I230" s="223" t="s">
        <v>626</v>
      </c>
      <c r="J230" s="227" t="s">
        <v>43</v>
      </c>
      <c r="K230" s="67" t="s">
        <v>44</v>
      </c>
      <c r="L230" s="232"/>
      <c r="M230" s="67" t="s">
        <v>6</v>
      </c>
      <c r="N230" s="239">
        <v>30000.0</v>
      </c>
      <c r="O230" s="228">
        <v>2000.0</v>
      </c>
      <c r="P230" s="214">
        <v>45917.0</v>
      </c>
      <c r="Q230" s="239">
        <v>13000.0</v>
      </c>
      <c r="R230" s="214">
        <v>45922.0</v>
      </c>
      <c r="S230" s="215"/>
      <c r="T230" s="228"/>
      <c r="U230" s="215"/>
      <c r="V230" s="215"/>
      <c r="W230" s="215"/>
      <c r="X230" s="215"/>
      <c r="Y230" s="227">
        <v>15000.0</v>
      </c>
      <c r="Z230" s="195">
        <v>45945.0</v>
      </c>
      <c r="AA230" s="3"/>
      <c r="AB230" s="3"/>
      <c r="AC230" s="3"/>
    </row>
    <row r="231">
      <c r="A231" s="272">
        <v>218.0</v>
      </c>
      <c r="B231" s="272">
        <v>19.0</v>
      </c>
      <c r="C231" s="297" t="s">
        <v>589</v>
      </c>
      <c r="D231" s="269">
        <v>45919.0</v>
      </c>
      <c r="E231" s="67" t="s">
        <v>627</v>
      </c>
      <c r="F231" s="67">
        <v>8.41889902E9</v>
      </c>
      <c r="G231" s="62"/>
      <c r="H231" s="253"/>
      <c r="I231" s="223" t="s">
        <v>628</v>
      </c>
      <c r="J231" s="227" t="s">
        <v>36</v>
      </c>
      <c r="K231" s="67" t="s">
        <v>44</v>
      </c>
      <c r="L231" s="232"/>
      <c r="M231" s="67" t="s">
        <v>629</v>
      </c>
      <c r="N231" s="239">
        <v>30000.0</v>
      </c>
      <c r="O231" s="228">
        <v>2000.0</v>
      </c>
      <c r="P231" s="214">
        <v>45919.0</v>
      </c>
      <c r="Q231" s="215"/>
      <c r="R231" s="166"/>
      <c r="S231" s="215"/>
      <c r="T231" s="228"/>
      <c r="U231" s="215"/>
      <c r="V231" s="215"/>
      <c r="W231" s="215"/>
      <c r="X231" s="215"/>
      <c r="Y231" s="227">
        <v>28000.0</v>
      </c>
      <c r="Z231" s="195">
        <v>45940.0</v>
      </c>
      <c r="AA231" s="3"/>
      <c r="AB231" s="3"/>
      <c r="AC231" s="3"/>
    </row>
    <row r="232">
      <c r="A232" s="272">
        <v>219.0</v>
      </c>
      <c r="B232" s="272">
        <v>20.0</v>
      </c>
      <c r="C232" s="297" t="s">
        <v>589</v>
      </c>
      <c r="D232" s="269">
        <v>45919.0</v>
      </c>
      <c r="E232" s="67" t="s">
        <v>630</v>
      </c>
      <c r="F232" s="67">
        <v>9.003888253E9</v>
      </c>
      <c r="G232" s="156" t="s">
        <v>532</v>
      </c>
      <c r="H232" s="253"/>
      <c r="I232" s="223" t="s">
        <v>631</v>
      </c>
      <c r="J232" s="227" t="s">
        <v>36</v>
      </c>
      <c r="K232" s="67" t="s">
        <v>76</v>
      </c>
      <c r="L232" s="232"/>
      <c r="M232" s="67" t="s">
        <v>6</v>
      </c>
      <c r="N232" s="239">
        <v>75000.0</v>
      </c>
      <c r="O232" s="239">
        <v>5000.0</v>
      </c>
      <c r="P232" s="214">
        <v>45919.0</v>
      </c>
      <c r="Q232" s="239">
        <v>20000.0</v>
      </c>
      <c r="R232" s="214">
        <v>45930.0</v>
      </c>
      <c r="S232" s="215"/>
      <c r="T232" s="228"/>
      <c r="U232" s="215"/>
      <c r="V232" s="215"/>
      <c r="W232" s="215"/>
      <c r="X232" s="215"/>
      <c r="Y232" s="227">
        <v>50000.0</v>
      </c>
      <c r="Z232" s="195">
        <v>45952.0</v>
      </c>
      <c r="AA232" s="3"/>
      <c r="AB232" s="3"/>
      <c r="AC232" s="3"/>
    </row>
    <row r="233">
      <c r="A233" s="272">
        <v>220.0</v>
      </c>
      <c r="B233" s="272">
        <v>21.0</v>
      </c>
      <c r="C233" s="297" t="s">
        <v>589</v>
      </c>
      <c r="D233" s="269">
        <v>45922.0</v>
      </c>
      <c r="E233" s="67" t="s">
        <v>632</v>
      </c>
      <c r="F233" s="67">
        <v>9.025292345E9</v>
      </c>
      <c r="G233" s="156" t="s">
        <v>551</v>
      </c>
      <c r="H233" s="253"/>
      <c r="I233" s="223" t="s">
        <v>633</v>
      </c>
      <c r="J233" s="227" t="s">
        <v>36</v>
      </c>
      <c r="K233" s="67" t="s">
        <v>37</v>
      </c>
      <c r="L233" s="232"/>
      <c r="M233" s="67" t="s">
        <v>6</v>
      </c>
      <c r="N233" s="227">
        <v>18000.0</v>
      </c>
      <c r="O233" s="239">
        <v>2000.0</v>
      </c>
      <c r="P233" s="214">
        <v>45922.0</v>
      </c>
      <c r="Q233" s="215"/>
      <c r="R233" s="166"/>
      <c r="S233" s="215"/>
      <c r="T233" s="228"/>
      <c r="U233" s="215"/>
      <c r="V233" s="215"/>
      <c r="W233" s="215"/>
      <c r="X233" s="215"/>
      <c r="Y233" s="227">
        <v>16000.0</v>
      </c>
      <c r="Z233" s="195">
        <v>45936.0</v>
      </c>
      <c r="AA233" s="3"/>
      <c r="AB233" s="3"/>
      <c r="AC233" s="3"/>
    </row>
    <row r="234">
      <c r="A234" s="272">
        <v>221.0</v>
      </c>
      <c r="B234" s="272">
        <v>22.0</v>
      </c>
      <c r="C234" s="297" t="s">
        <v>589</v>
      </c>
      <c r="D234" s="269">
        <v>45923.0</v>
      </c>
      <c r="E234" s="67" t="s">
        <v>634</v>
      </c>
      <c r="F234" s="67">
        <v>9.7158964E7</v>
      </c>
      <c r="G234" s="62"/>
      <c r="H234" s="253"/>
      <c r="I234" s="223" t="s">
        <v>635</v>
      </c>
      <c r="J234" s="227" t="s">
        <v>36</v>
      </c>
      <c r="K234" s="67" t="s">
        <v>269</v>
      </c>
      <c r="L234" s="67"/>
      <c r="M234" s="67" t="s">
        <v>6</v>
      </c>
      <c r="N234" s="227">
        <v>25000.0</v>
      </c>
      <c r="O234" s="239">
        <v>5000.0</v>
      </c>
      <c r="P234" s="214">
        <v>45923.0</v>
      </c>
      <c r="Q234" s="215"/>
      <c r="R234" s="166"/>
      <c r="S234" s="215"/>
      <c r="T234" s="228"/>
      <c r="U234" s="215"/>
      <c r="V234" s="215"/>
      <c r="W234" s="215"/>
      <c r="X234" s="215"/>
      <c r="Y234" s="227">
        <v>20000.0</v>
      </c>
      <c r="Z234" s="195">
        <v>45941.0</v>
      </c>
      <c r="AA234" s="3"/>
      <c r="AB234" s="3"/>
      <c r="AC234" s="3"/>
    </row>
    <row r="235">
      <c r="A235" s="272">
        <v>222.0</v>
      </c>
      <c r="B235" s="272">
        <v>23.0</v>
      </c>
      <c r="C235" s="297" t="s">
        <v>589</v>
      </c>
      <c r="D235" s="269">
        <v>45923.0</v>
      </c>
      <c r="E235" s="67" t="s">
        <v>636</v>
      </c>
      <c r="F235" s="232">
        <f>6589273265</f>
        <v>6589273265</v>
      </c>
      <c r="G235" s="156" t="s">
        <v>532</v>
      </c>
      <c r="H235" s="253"/>
      <c r="I235" s="223" t="s">
        <v>637</v>
      </c>
      <c r="J235" s="227" t="s">
        <v>43</v>
      </c>
      <c r="K235" s="67" t="s">
        <v>44</v>
      </c>
      <c r="L235" s="232"/>
      <c r="M235" s="67" t="s">
        <v>6</v>
      </c>
      <c r="N235" s="227">
        <v>30000.0</v>
      </c>
      <c r="O235" s="239">
        <v>2000.0</v>
      </c>
      <c r="P235" s="214">
        <v>45923.0</v>
      </c>
      <c r="Q235" s="215"/>
      <c r="R235" s="166"/>
      <c r="S235" s="215"/>
      <c r="T235" s="228"/>
      <c r="U235" s="215"/>
      <c r="V235" s="215"/>
      <c r="W235" s="215"/>
      <c r="X235" s="215"/>
      <c r="Y235" s="227">
        <v>28000.0</v>
      </c>
      <c r="Z235" s="195">
        <v>45945.0</v>
      </c>
      <c r="AA235" s="3"/>
      <c r="AB235" s="3"/>
      <c r="AC235" s="3"/>
    </row>
    <row r="236">
      <c r="A236" s="263">
        <v>223.0</v>
      </c>
      <c r="B236" s="263">
        <v>24.0</v>
      </c>
      <c r="C236" s="296" t="s">
        <v>589</v>
      </c>
      <c r="D236" s="267">
        <v>45926.0</v>
      </c>
      <c r="E236" s="156" t="s">
        <v>638</v>
      </c>
      <c r="F236" s="156">
        <v>9.566764337E9</v>
      </c>
      <c r="G236" s="156" t="s">
        <v>573</v>
      </c>
      <c r="H236" s="240"/>
      <c r="I236" s="223" t="s">
        <v>639</v>
      </c>
      <c r="J236" s="224" t="s">
        <v>36</v>
      </c>
      <c r="K236" s="156" t="s">
        <v>269</v>
      </c>
      <c r="L236" s="62"/>
      <c r="M236" s="156" t="s">
        <v>6</v>
      </c>
      <c r="N236" s="224">
        <v>12000.0</v>
      </c>
      <c r="O236" s="299">
        <v>12000.0</v>
      </c>
      <c r="P236" s="158">
        <v>45926.0</v>
      </c>
      <c r="Q236" s="149"/>
      <c r="R236" s="147"/>
      <c r="S236" s="149"/>
      <c r="T236" s="241"/>
      <c r="U236" s="149"/>
      <c r="V236" s="149"/>
      <c r="W236" s="149"/>
      <c r="X236" s="149"/>
      <c r="Y236" s="224">
        <v>0.0</v>
      </c>
      <c r="Z236" s="161"/>
      <c r="AA236" s="62"/>
      <c r="AB236" s="62"/>
      <c r="AC236" s="62"/>
      <c r="AD236" s="160"/>
      <c r="AE236" s="160"/>
      <c r="AF236" s="160"/>
      <c r="AG236" s="160"/>
      <c r="AH236" s="160"/>
      <c r="AI236" s="160"/>
      <c r="AJ236" s="160"/>
    </row>
    <row r="237">
      <c r="A237" s="272">
        <v>224.0</v>
      </c>
      <c r="B237" s="272">
        <v>25.0</v>
      </c>
      <c r="C237" s="296" t="s">
        <v>589</v>
      </c>
      <c r="D237" s="269">
        <v>45929.0</v>
      </c>
      <c r="E237" s="67" t="s">
        <v>640</v>
      </c>
      <c r="F237" s="67">
        <v>9.994186406E9</v>
      </c>
      <c r="G237" s="156" t="s">
        <v>551</v>
      </c>
      <c r="H237" s="253"/>
      <c r="I237" s="223" t="s">
        <v>641</v>
      </c>
      <c r="J237" s="227" t="s">
        <v>36</v>
      </c>
      <c r="K237" s="67" t="s">
        <v>44</v>
      </c>
      <c r="L237" s="232"/>
      <c r="M237" s="67" t="s">
        <v>6</v>
      </c>
      <c r="N237" s="227">
        <v>30000.0</v>
      </c>
      <c r="O237" s="239">
        <v>2000.0</v>
      </c>
      <c r="P237" s="214">
        <v>45929.0</v>
      </c>
      <c r="Q237" s="215"/>
      <c r="R237" s="166"/>
      <c r="S237" s="215"/>
      <c r="T237" s="228"/>
      <c r="U237" s="215"/>
      <c r="V237" s="215"/>
      <c r="W237" s="215"/>
      <c r="X237" s="215"/>
      <c r="Y237" s="227">
        <v>28000.0</v>
      </c>
      <c r="Z237" s="195">
        <v>45943.0</v>
      </c>
      <c r="AA237" s="3"/>
      <c r="AB237" s="3"/>
      <c r="AC237" s="3"/>
    </row>
    <row r="238">
      <c r="A238" s="272">
        <v>225.0</v>
      </c>
      <c r="B238" s="272">
        <v>26.0</v>
      </c>
      <c r="C238" s="296" t="s">
        <v>589</v>
      </c>
      <c r="D238" s="269">
        <v>45930.0</v>
      </c>
      <c r="E238" s="67" t="s">
        <v>642</v>
      </c>
      <c r="F238" s="67">
        <v>9.176551944E9</v>
      </c>
      <c r="G238" s="156" t="s">
        <v>532</v>
      </c>
      <c r="H238" s="253"/>
      <c r="I238" s="223" t="s">
        <v>643</v>
      </c>
      <c r="J238" s="227" t="s">
        <v>36</v>
      </c>
      <c r="K238" s="67" t="s">
        <v>44</v>
      </c>
      <c r="L238" s="232"/>
      <c r="M238" s="67" t="s">
        <v>6</v>
      </c>
      <c r="N238" s="227">
        <v>30000.0</v>
      </c>
      <c r="O238" s="239">
        <v>1000.0</v>
      </c>
      <c r="P238" s="214">
        <v>45929.0</v>
      </c>
      <c r="Q238" s="215"/>
      <c r="R238" s="166"/>
      <c r="S238" s="215"/>
      <c r="T238" s="228"/>
      <c r="U238" s="215"/>
      <c r="V238" s="215"/>
      <c r="W238" s="215"/>
      <c r="X238" s="215"/>
      <c r="Y238" s="227">
        <v>29000.0</v>
      </c>
      <c r="Z238" s="195">
        <v>45943.0</v>
      </c>
      <c r="AA238" s="3"/>
      <c r="AB238" s="3"/>
      <c r="AC238" s="3"/>
    </row>
    <row r="239">
      <c r="A239" s="272"/>
      <c r="B239" s="272"/>
      <c r="C239" s="297"/>
      <c r="D239" s="269"/>
      <c r="E239" s="67"/>
      <c r="F239" s="232"/>
      <c r="G239" s="62"/>
      <c r="H239" s="253"/>
      <c r="I239" s="253"/>
      <c r="J239" s="227"/>
      <c r="K239" s="67"/>
      <c r="L239" s="232"/>
      <c r="M239" s="67"/>
      <c r="N239" s="227"/>
      <c r="O239" s="227"/>
      <c r="P239" s="301"/>
      <c r="Q239" s="215"/>
      <c r="R239" s="166"/>
      <c r="S239" s="215"/>
      <c r="T239" s="228"/>
      <c r="U239" s="215"/>
      <c r="V239" s="215"/>
      <c r="W239" s="215"/>
      <c r="X239" s="215"/>
      <c r="Y239" s="227"/>
      <c r="Z239" s="195"/>
      <c r="AA239" s="3"/>
      <c r="AB239" s="3"/>
      <c r="AC239" s="3"/>
    </row>
    <row r="240">
      <c r="A240" s="272"/>
      <c r="B240" s="272"/>
      <c r="C240" s="297"/>
      <c r="D240" s="269"/>
      <c r="E240" s="67"/>
      <c r="F240" s="232"/>
      <c r="G240" s="62"/>
      <c r="H240" s="253"/>
      <c r="I240" s="253"/>
      <c r="J240" s="227"/>
      <c r="K240" s="67"/>
      <c r="L240" s="232"/>
      <c r="M240" s="67"/>
      <c r="N240" s="227"/>
      <c r="O240" s="227"/>
      <c r="P240" s="301"/>
      <c r="Q240" s="215"/>
      <c r="R240" s="166"/>
      <c r="S240" s="215"/>
      <c r="T240" s="228"/>
      <c r="U240" s="215"/>
      <c r="V240" s="215"/>
      <c r="W240" s="215"/>
      <c r="X240" s="215"/>
      <c r="Y240" s="227"/>
      <c r="Z240" s="195"/>
      <c r="AA240" s="3"/>
      <c r="AB240" s="3"/>
      <c r="AC240" s="3"/>
    </row>
    <row r="241">
      <c r="A241" s="16"/>
      <c r="B241" s="16"/>
      <c r="C241" s="250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302">
        <f>SUM(N7:N81)</f>
        <v>3967285</v>
      </c>
      <c r="O241" s="20"/>
      <c r="P241" s="20"/>
      <c r="Q241" s="20"/>
      <c r="R241" s="21"/>
      <c r="S241" s="20"/>
      <c r="T241" s="21"/>
      <c r="U241" s="20"/>
      <c r="V241" s="20"/>
      <c r="W241" s="20"/>
      <c r="X241" s="20"/>
      <c r="Y241" s="303">
        <f>SUM(Y7:Y81)</f>
        <v>485500</v>
      </c>
      <c r="Z241" s="304">
        <f>N241-Y241</f>
        <v>3481785</v>
      </c>
      <c r="AA241" s="3"/>
      <c r="AB241" s="3"/>
      <c r="AC241" s="3"/>
    </row>
    <row r="242">
      <c r="R242" s="305"/>
      <c r="T242" s="305"/>
    </row>
    <row r="243">
      <c r="R243" s="305"/>
      <c r="T243" s="305"/>
    </row>
    <row r="244">
      <c r="R244" s="305"/>
      <c r="T244" s="305"/>
    </row>
    <row r="245">
      <c r="R245" s="305"/>
      <c r="T245" s="305"/>
    </row>
    <row r="246">
      <c r="R246" s="305"/>
      <c r="T246" s="305"/>
    </row>
    <row r="247">
      <c r="E247" s="306"/>
      <c r="R247" s="305"/>
      <c r="T247" s="305"/>
    </row>
    <row r="248">
      <c r="R248" s="305"/>
      <c r="T248" s="305"/>
    </row>
    <row r="249">
      <c r="R249" s="305"/>
      <c r="T249" s="305"/>
    </row>
    <row r="250">
      <c r="R250" s="305"/>
      <c r="T250" s="305"/>
    </row>
    <row r="251">
      <c r="R251" s="305"/>
      <c r="T251" s="305"/>
    </row>
    <row r="252">
      <c r="R252" s="305"/>
      <c r="T252" s="305"/>
    </row>
    <row r="253">
      <c r="R253" s="305"/>
      <c r="T253" s="305"/>
    </row>
    <row r="254">
      <c r="R254" s="305"/>
      <c r="T254" s="305"/>
    </row>
    <row r="255">
      <c r="R255" s="305"/>
      <c r="T255" s="305"/>
    </row>
    <row r="256">
      <c r="R256" s="305"/>
      <c r="T256" s="305"/>
    </row>
    <row r="257">
      <c r="R257" s="305"/>
      <c r="T257" s="305"/>
    </row>
    <row r="258">
      <c r="R258" s="305"/>
      <c r="T258" s="305"/>
    </row>
    <row r="259">
      <c r="R259" s="305"/>
      <c r="T259" s="305"/>
    </row>
    <row r="260">
      <c r="R260" s="305"/>
      <c r="T260" s="305"/>
    </row>
    <row r="261">
      <c r="R261" s="305"/>
      <c r="T261" s="305"/>
    </row>
    <row r="262">
      <c r="R262" s="305"/>
      <c r="T262" s="305"/>
    </row>
    <row r="263">
      <c r="R263" s="305"/>
      <c r="T263" s="305"/>
    </row>
    <row r="264">
      <c r="R264" s="305"/>
      <c r="T264" s="305"/>
    </row>
    <row r="265">
      <c r="R265" s="305"/>
      <c r="T265" s="305"/>
    </row>
    <row r="266">
      <c r="R266" s="305"/>
      <c r="T266" s="305"/>
    </row>
    <row r="267">
      <c r="R267" s="305"/>
      <c r="T267" s="305"/>
    </row>
    <row r="268">
      <c r="R268" s="305"/>
      <c r="T268" s="305"/>
    </row>
    <row r="269">
      <c r="R269" s="305"/>
      <c r="T269" s="305"/>
    </row>
    <row r="270">
      <c r="R270" s="305"/>
      <c r="T270" s="305"/>
    </row>
    <row r="271">
      <c r="R271" s="305"/>
      <c r="T271" s="305"/>
    </row>
    <row r="272">
      <c r="R272" s="305"/>
      <c r="T272" s="305"/>
    </row>
    <row r="273">
      <c r="R273" s="305"/>
      <c r="T273" s="305"/>
    </row>
    <row r="274">
      <c r="R274" s="305"/>
      <c r="T274" s="305"/>
    </row>
    <row r="275">
      <c r="R275" s="305"/>
      <c r="T275" s="305"/>
    </row>
    <row r="276">
      <c r="R276" s="305"/>
      <c r="T276" s="305"/>
    </row>
    <row r="277">
      <c r="R277" s="305"/>
      <c r="T277" s="305"/>
    </row>
    <row r="278">
      <c r="R278" s="305"/>
      <c r="T278" s="305"/>
    </row>
    <row r="279">
      <c r="R279" s="305"/>
      <c r="T279" s="305"/>
    </row>
    <row r="280">
      <c r="R280" s="305"/>
      <c r="T280" s="305"/>
    </row>
    <row r="281">
      <c r="R281" s="305"/>
      <c r="T281" s="305"/>
    </row>
    <row r="282">
      <c r="R282" s="305"/>
      <c r="T282" s="305"/>
    </row>
    <row r="283">
      <c r="R283" s="305"/>
      <c r="T283" s="305"/>
    </row>
    <row r="284">
      <c r="R284" s="305"/>
      <c r="T284" s="305"/>
    </row>
    <row r="285">
      <c r="R285" s="305"/>
      <c r="T285" s="305"/>
    </row>
    <row r="286">
      <c r="R286" s="305"/>
      <c r="T286" s="305"/>
    </row>
    <row r="287">
      <c r="R287" s="305"/>
      <c r="T287" s="305"/>
    </row>
    <row r="288">
      <c r="R288" s="305"/>
      <c r="T288" s="305"/>
    </row>
    <row r="289">
      <c r="R289" s="305"/>
      <c r="T289" s="305"/>
    </row>
    <row r="290">
      <c r="R290" s="305"/>
      <c r="T290" s="305"/>
    </row>
    <row r="291">
      <c r="R291" s="305"/>
      <c r="T291" s="305"/>
    </row>
    <row r="292">
      <c r="R292" s="305"/>
      <c r="T292" s="305"/>
    </row>
    <row r="293">
      <c r="R293" s="305"/>
      <c r="T293" s="305"/>
    </row>
    <row r="294">
      <c r="R294" s="305"/>
      <c r="T294" s="305"/>
    </row>
    <row r="295">
      <c r="R295" s="305"/>
      <c r="T295" s="305"/>
    </row>
    <row r="296">
      <c r="R296" s="305"/>
      <c r="T296" s="305"/>
    </row>
    <row r="297">
      <c r="R297" s="305"/>
      <c r="T297" s="305"/>
    </row>
    <row r="298">
      <c r="R298" s="305"/>
      <c r="T298" s="305"/>
    </row>
    <row r="299">
      <c r="R299" s="305"/>
      <c r="T299" s="305"/>
    </row>
    <row r="300">
      <c r="R300" s="305"/>
      <c r="T300" s="305"/>
    </row>
    <row r="301">
      <c r="R301" s="305"/>
      <c r="T301" s="305"/>
    </row>
    <row r="302">
      <c r="R302" s="305"/>
      <c r="T302" s="305"/>
    </row>
    <row r="303">
      <c r="R303" s="305"/>
      <c r="T303" s="305"/>
    </row>
    <row r="304">
      <c r="R304" s="305"/>
      <c r="T304" s="305"/>
    </row>
    <row r="305">
      <c r="R305" s="305"/>
      <c r="T305" s="305"/>
    </row>
    <row r="306">
      <c r="R306" s="305"/>
      <c r="T306" s="305"/>
    </row>
    <row r="307">
      <c r="R307" s="305"/>
      <c r="T307" s="305"/>
    </row>
    <row r="308">
      <c r="R308" s="305"/>
      <c r="T308" s="305"/>
    </row>
    <row r="309">
      <c r="R309" s="305"/>
      <c r="T309" s="305"/>
    </row>
    <row r="310">
      <c r="R310" s="305"/>
      <c r="T310" s="305"/>
    </row>
    <row r="311">
      <c r="R311" s="305"/>
      <c r="T311" s="305"/>
    </row>
    <row r="312">
      <c r="R312" s="305"/>
      <c r="T312" s="305"/>
    </row>
    <row r="313">
      <c r="R313" s="305"/>
      <c r="T313" s="305"/>
    </row>
    <row r="314">
      <c r="R314" s="305"/>
      <c r="T314" s="305"/>
    </row>
    <row r="315">
      <c r="R315" s="305"/>
      <c r="T315" s="305"/>
    </row>
    <row r="316">
      <c r="R316" s="305"/>
      <c r="T316" s="305"/>
    </row>
    <row r="317">
      <c r="R317" s="305"/>
      <c r="T317" s="305"/>
    </row>
    <row r="318">
      <c r="R318" s="305"/>
      <c r="T318" s="305"/>
    </row>
    <row r="319">
      <c r="R319" s="305"/>
      <c r="T319" s="305"/>
    </row>
    <row r="320">
      <c r="R320" s="305"/>
      <c r="T320" s="305"/>
    </row>
    <row r="321">
      <c r="R321" s="305"/>
      <c r="T321" s="305"/>
    </row>
    <row r="322">
      <c r="R322" s="305"/>
      <c r="T322" s="305"/>
    </row>
    <row r="323">
      <c r="R323" s="305"/>
      <c r="T323" s="305"/>
    </row>
    <row r="324">
      <c r="R324" s="305"/>
      <c r="T324" s="305"/>
    </row>
    <row r="325">
      <c r="R325" s="305"/>
      <c r="T325" s="305"/>
    </row>
    <row r="326">
      <c r="R326" s="305"/>
      <c r="T326" s="305"/>
    </row>
    <row r="327">
      <c r="R327" s="305"/>
      <c r="T327" s="305"/>
    </row>
    <row r="328">
      <c r="R328" s="305"/>
      <c r="T328" s="305"/>
    </row>
    <row r="329">
      <c r="R329" s="305"/>
      <c r="T329" s="305"/>
    </row>
    <row r="330">
      <c r="R330" s="305"/>
      <c r="T330" s="305"/>
    </row>
    <row r="331">
      <c r="R331" s="305"/>
      <c r="T331" s="305"/>
    </row>
    <row r="332">
      <c r="R332" s="305"/>
      <c r="T332" s="305"/>
    </row>
    <row r="333">
      <c r="R333" s="305"/>
      <c r="T333" s="305"/>
    </row>
    <row r="334">
      <c r="R334" s="305"/>
      <c r="T334" s="305"/>
    </row>
    <row r="335">
      <c r="R335" s="305"/>
      <c r="T335" s="305"/>
    </row>
    <row r="336">
      <c r="R336" s="305"/>
      <c r="T336" s="305"/>
    </row>
    <row r="337">
      <c r="R337" s="305"/>
      <c r="T337" s="305"/>
    </row>
    <row r="338">
      <c r="R338" s="305"/>
      <c r="T338" s="305"/>
    </row>
    <row r="339">
      <c r="R339" s="305"/>
      <c r="T339" s="305"/>
    </row>
    <row r="340">
      <c r="R340" s="305"/>
      <c r="T340" s="305"/>
    </row>
    <row r="341">
      <c r="R341" s="305"/>
      <c r="T341" s="305"/>
    </row>
    <row r="342">
      <c r="R342" s="305"/>
      <c r="T342" s="305"/>
    </row>
    <row r="343">
      <c r="R343" s="305"/>
      <c r="T343" s="305"/>
    </row>
    <row r="344">
      <c r="R344" s="305"/>
      <c r="T344" s="305"/>
    </row>
    <row r="345">
      <c r="R345" s="305"/>
      <c r="T345" s="305"/>
    </row>
    <row r="346">
      <c r="R346" s="305"/>
      <c r="T346" s="305"/>
    </row>
    <row r="347">
      <c r="R347" s="305"/>
      <c r="T347" s="305"/>
    </row>
    <row r="348">
      <c r="R348" s="305"/>
      <c r="T348" s="305"/>
    </row>
    <row r="349">
      <c r="R349" s="305"/>
      <c r="T349" s="305"/>
    </row>
    <row r="350">
      <c r="R350" s="305"/>
      <c r="T350" s="305"/>
    </row>
    <row r="351">
      <c r="R351" s="305"/>
      <c r="T351" s="305"/>
    </row>
    <row r="352">
      <c r="R352" s="305"/>
      <c r="T352" s="305"/>
    </row>
    <row r="353">
      <c r="R353" s="305"/>
      <c r="T353" s="305"/>
    </row>
    <row r="354">
      <c r="R354" s="305"/>
      <c r="T354" s="305"/>
    </row>
    <row r="355">
      <c r="R355" s="305"/>
      <c r="T355" s="305"/>
    </row>
    <row r="356">
      <c r="R356" s="305"/>
      <c r="T356" s="305"/>
    </row>
    <row r="357">
      <c r="R357" s="305"/>
      <c r="T357" s="305"/>
    </row>
    <row r="358">
      <c r="R358" s="305"/>
      <c r="T358" s="305"/>
    </row>
    <row r="359">
      <c r="R359" s="305"/>
      <c r="T359" s="305"/>
    </row>
    <row r="360">
      <c r="R360" s="305"/>
      <c r="T360" s="305"/>
    </row>
    <row r="361">
      <c r="R361" s="305"/>
      <c r="T361" s="305"/>
    </row>
    <row r="362">
      <c r="R362" s="305"/>
      <c r="T362" s="305"/>
    </row>
    <row r="363">
      <c r="R363" s="305"/>
      <c r="T363" s="305"/>
    </row>
    <row r="364">
      <c r="R364" s="305"/>
      <c r="T364" s="305"/>
    </row>
    <row r="365">
      <c r="R365" s="305"/>
      <c r="T365" s="305"/>
    </row>
    <row r="366">
      <c r="R366" s="305"/>
      <c r="T366" s="305"/>
    </row>
    <row r="367">
      <c r="R367" s="305"/>
      <c r="T367" s="305"/>
    </row>
    <row r="368">
      <c r="R368" s="305"/>
      <c r="T368" s="305"/>
    </row>
    <row r="369">
      <c r="R369" s="305"/>
      <c r="T369" s="305"/>
    </row>
    <row r="370">
      <c r="R370" s="305"/>
      <c r="T370" s="305"/>
    </row>
    <row r="371">
      <c r="R371" s="305"/>
      <c r="T371" s="305"/>
    </row>
    <row r="372">
      <c r="R372" s="305"/>
      <c r="T372" s="305"/>
    </row>
    <row r="373">
      <c r="R373" s="305"/>
      <c r="T373" s="305"/>
    </row>
    <row r="374">
      <c r="R374" s="305"/>
      <c r="T374" s="305"/>
    </row>
    <row r="375">
      <c r="R375" s="305"/>
      <c r="T375" s="305"/>
    </row>
    <row r="376">
      <c r="R376" s="305"/>
      <c r="T376" s="305"/>
    </row>
    <row r="377">
      <c r="R377" s="305"/>
      <c r="T377" s="305"/>
    </row>
    <row r="378">
      <c r="R378" s="305"/>
      <c r="T378" s="305"/>
    </row>
    <row r="379">
      <c r="R379" s="305"/>
      <c r="T379" s="305"/>
    </row>
    <row r="380">
      <c r="R380" s="305"/>
      <c r="T380" s="305"/>
    </row>
    <row r="381">
      <c r="R381" s="305"/>
      <c r="T381" s="305"/>
    </row>
    <row r="382">
      <c r="R382" s="305"/>
      <c r="T382" s="305"/>
    </row>
    <row r="383">
      <c r="R383" s="305"/>
      <c r="T383" s="305"/>
    </row>
    <row r="384">
      <c r="R384" s="305"/>
      <c r="T384" s="305"/>
    </row>
    <row r="385">
      <c r="R385" s="305"/>
      <c r="T385" s="305"/>
    </row>
    <row r="386">
      <c r="R386" s="305"/>
      <c r="T386" s="305"/>
    </row>
    <row r="387">
      <c r="R387" s="305"/>
      <c r="T387" s="305"/>
    </row>
    <row r="388">
      <c r="R388" s="305"/>
      <c r="T388" s="305"/>
    </row>
    <row r="389">
      <c r="R389" s="305"/>
      <c r="T389" s="305"/>
    </row>
    <row r="390">
      <c r="R390" s="305"/>
      <c r="T390" s="305"/>
    </row>
    <row r="391">
      <c r="R391" s="305"/>
      <c r="T391" s="305"/>
    </row>
    <row r="392">
      <c r="R392" s="305"/>
      <c r="T392" s="305"/>
    </row>
    <row r="393">
      <c r="R393" s="305"/>
      <c r="T393" s="305"/>
    </row>
    <row r="394">
      <c r="R394" s="305"/>
      <c r="T394" s="305"/>
    </row>
    <row r="395">
      <c r="R395" s="305"/>
      <c r="T395" s="305"/>
    </row>
    <row r="396">
      <c r="R396" s="305"/>
      <c r="T396" s="305"/>
    </row>
    <row r="397">
      <c r="R397" s="305"/>
      <c r="T397" s="305"/>
    </row>
    <row r="398">
      <c r="R398" s="305"/>
      <c r="T398" s="305"/>
    </row>
    <row r="399">
      <c r="R399" s="305"/>
      <c r="T399" s="305"/>
    </row>
    <row r="400">
      <c r="R400" s="305"/>
      <c r="T400" s="305"/>
    </row>
    <row r="401">
      <c r="R401" s="305"/>
      <c r="T401" s="305"/>
    </row>
    <row r="402">
      <c r="R402" s="305"/>
      <c r="T402" s="305"/>
    </row>
    <row r="403">
      <c r="R403" s="305"/>
      <c r="T403" s="305"/>
    </row>
    <row r="404">
      <c r="R404" s="305"/>
      <c r="T404" s="305"/>
    </row>
    <row r="405">
      <c r="R405" s="305"/>
      <c r="T405" s="305"/>
    </row>
    <row r="406">
      <c r="R406" s="305"/>
      <c r="T406" s="305"/>
    </row>
    <row r="407">
      <c r="R407" s="305"/>
      <c r="T407" s="305"/>
    </row>
    <row r="408">
      <c r="R408" s="305"/>
      <c r="T408" s="305"/>
    </row>
    <row r="409">
      <c r="R409" s="305"/>
      <c r="T409" s="305"/>
    </row>
    <row r="410">
      <c r="R410" s="305"/>
      <c r="T410" s="305"/>
    </row>
    <row r="411">
      <c r="R411" s="305"/>
      <c r="T411" s="305"/>
    </row>
    <row r="412">
      <c r="R412" s="305"/>
      <c r="T412" s="305"/>
    </row>
    <row r="413">
      <c r="R413" s="305"/>
      <c r="T413" s="305"/>
    </row>
    <row r="414">
      <c r="R414" s="305"/>
      <c r="T414" s="305"/>
    </row>
    <row r="415">
      <c r="R415" s="305"/>
      <c r="T415" s="305"/>
    </row>
    <row r="416">
      <c r="R416" s="305"/>
      <c r="T416" s="305"/>
    </row>
    <row r="417">
      <c r="R417" s="305"/>
      <c r="T417" s="305"/>
    </row>
    <row r="418">
      <c r="R418" s="305"/>
      <c r="T418" s="305"/>
    </row>
    <row r="419">
      <c r="R419" s="305"/>
      <c r="T419" s="305"/>
    </row>
    <row r="420">
      <c r="R420" s="305"/>
      <c r="T420" s="305"/>
    </row>
    <row r="421">
      <c r="R421" s="305"/>
      <c r="T421" s="305"/>
    </row>
    <row r="422">
      <c r="R422" s="305"/>
      <c r="T422" s="305"/>
    </row>
    <row r="423">
      <c r="R423" s="305"/>
      <c r="T423" s="305"/>
    </row>
    <row r="424">
      <c r="R424" s="305"/>
      <c r="T424" s="305"/>
    </row>
    <row r="425">
      <c r="R425" s="305"/>
      <c r="T425" s="305"/>
    </row>
    <row r="426">
      <c r="R426" s="305"/>
      <c r="T426" s="305"/>
    </row>
    <row r="427">
      <c r="R427" s="305"/>
      <c r="T427" s="305"/>
    </row>
    <row r="428">
      <c r="R428" s="305"/>
      <c r="T428" s="305"/>
    </row>
    <row r="429">
      <c r="R429" s="305"/>
      <c r="T429" s="305"/>
    </row>
    <row r="430">
      <c r="R430" s="305"/>
      <c r="T430" s="305"/>
    </row>
    <row r="431">
      <c r="R431" s="305"/>
      <c r="T431" s="305"/>
    </row>
    <row r="432">
      <c r="R432" s="305"/>
      <c r="T432" s="305"/>
    </row>
    <row r="433">
      <c r="R433" s="305"/>
      <c r="T433" s="305"/>
    </row>
    <row r="434">
      <c r="R434" s="305"/>
      <c r="T434" s="305"/>
    </row>
    <row r="435">
      <c r="R435" s="305"/>
      <c r="T435" s="305"/>
    </row>
    <row r="436">
      <c r="R436" s="305"/>
      <c r="T436" s="305"/>
    </row>
    <row r="437">
      <c r="R437" s="305"/>
      <c r="T437" s="305"/>
    </row>
    <row r="438">
      <c r="R438" s="305"/>
      <c r="T438" s="305"/>
    </row>
    <row r="439">
      <c r="R439" s="305"/>
      <c r="T439" s="305"/>
    </row>
    <row r="440">
      <c r="R440" s="305"/>
      <c r="T440" s="305"/>
    </row>
    <row r="441">
      <c r="R441" s="305"/>
      <c r="T441" s="305"/>
    </row>
    <row r="442">
      <c r="R442" s="305"/>
      <c r="T442" s="305"/>
    </row>
    <row r="443">
      <c r="R443" s="305"/>
      <c r="T443" s="305"/>
    </row>
    <row r="444">
      <c r="R444" s="305"/>
      <c r="T444" s="305"/>
    </row>
    <row r="445">
      <c r="R445" s="305"/>
      <c r="T445" s="305"/>
    </row>
    <row r="446">
      <c r="R446" s="305"/>
      <c r="T446" s="305"/>
    </row>
    <row r="447">
      <c r="R447" s="305"/>
      <c r="T447" s="305"/>
    </row>
    <row r="448">
      <c r="R448" s="305"/>
      <c r="T448" s="305"/>
    </row>
    <row r="449">
      <c r="R449" s="305"/>
      <c r="T449" s="305"/>
    </row>
    <row r="450">
      <c r="R450" s="305"/>
      <c r="T450" s="305"/>
    </row>
    <row r="451">
      <c r="R451" s="305"/>
      <c r="T451" s="305"/>
    </row>
    <row r="452">
      <c r="R452" s="305"/>
      <c r="T452" s="305"/>
    </row>
    <row r="453">
      <c r="R453" s="305"/>
      <c r="T453" s="305"/>
    </row>
    <row r="454">
      <c r="R454" s="305"/>
      <c r="T454" s="305"/>
    </row>
    <row r="455">
      <c r="R455" s="305"/>
      <c r="T455" s="305"/>
    </row>
    <row r="456">
      <c r="R456" s="305"/>
      <c r="T456" s="305"/>
    </row>
    <row r="457">
      <c r="R457" s="305"/>
      <c r="T457" s="305"/>
    </row>
    <row r="458">
      <c r="R458" s="305"/>
      <c r="T458" s="305"/>
    </row>
    <row r="459">
      <c r="R459" s="305"/>
      <c r="T459" s="305"/>
    </row>
    <row r="460">
      <c r="R460" s="305"/>
      <c r="T460" s="305"/>
    </row>
    <row r="461">
      <c r="R461" s="305"/>
      <c r="T461" s="305"/>
    </row>
    <row r="462">
      <c r="R462" s="305"/>
      <c r="T462" s="305"/>
    </row>
    <row r="463">
      <c r="R463" s="305"/>
      <c r="T463" s="305"/>
    </row>
    <row r="464">
      <c r="R464" s="305"/>
      <c r="T464" s="305"/>
    </row>
    <row r="465">
      <c r="R465" s="305"/>
      <c r="T465" s="305"/>
    </row>
    <row r="466">
      <c r="R466" s="305"/>
      <c r="T466" s="305"/>
    </row>
    <row r="467">
      <c r="R467" s="305"/>
      <c r="T467" s="305"/>
    </row>
    <row r="468">
      <c r="R468" s="305"/>
      <c r="T468" s="305"/>
    </row>
    <row r="469">
      <c r="R469" s="305"/>
      <c r="T469" s="305"/>
    </row>
    <row r="470">
      <c r="R470" s="305"/>
      <c r="T470" s="305"/>
    </row>
    <row r="471">
      <c r="R471" s="305"/>
      <c r="T471" s="305"/>
    </row>
    <row r="472">
      <c r="R472" s="305"/>
      <c r="T472" s="305"/>
    </row>
    <row r="473">
      <c r="R473" s="305"/>
      <c r="T473" s="305"/>
    </row>
    <row r="474">
      <c r="R474" s="305"/>
      <c r="T474" s="305"/>
    </row>
    <row r="475">
      <c r="R475" s="305"/>
      <c r="T475" s="305"/>
    </row>
    <row r="476">
      <c r="R476" s="305"/>
      <c r="T476" s="305"/>
    </row>
    <row r="477">
      <c r="R477" s="305"/>
      <c r="T477" s="305"/>
    </row>
    <row r="478">
      <c r="R478" s="305"/>
      <c r="T478" s="305"/>
    </row>
    <row r="479">
      <c r="R479" s="305"/>
      <c r="T479" s="305"/>
    </row>
    <row r="480">
      <c r="R480" s="305"/>
      <c r="T480" s="305"/>
    </row>
    <row r="481">
      <c r="R481" s="305"/>
      <c r="T481" s="305"/>
    </row>
    <row r="482">
      <c r="R482" s="305"/>
      <c r="T482" s="305"/>
    </row>
    <row r="483">
      <c r="R483" s="305"/>
      <c r="T483" s="305"/>
    </row>
    <row r="484">
      <c r="R484" s="305"/>
      <c r="T484" s="305"/>
    </row>
    <row r="485">
      <c r="R485" s="305"/>
      <c r="T485" s="305"/>
    </row>
    <row r="486">
      <c r="R486" s="305"/>
      <c r="T486" s="305"/>
    </row>
    <row r="487">
      <c r="R487" s="305"/>
      <c r="T487" s="305"/>
    </row>
    <row r="488">
      <c r="R488" s="305"/>
      <c r="T488" s="305"/>
    </row>
    <row r="489">
      <c r="R489" s="305"/>
      <c r="T489" s="305"/>
    </row>
    <row r="490">
      <c r="R490" s="305"/>
      <c r="T490" s="305"/>
    </row>
    <row r="491">
      <c r="R491" s="305"/>
      <c r="T491" s="305"/>
    </row>
    <row r="492">
      <c r="R492" s="305"/>
      <c r="T492" s="305"/>
    </row>
    <row r="493">
      <c r="R493" s="305"/>
      <c r="T493" s="305"/>
    </row>
    <row r="494">
      <c r="R494" s="305"/>
      <c r="T494" s="305"/>
    </row>
    <row r="495">
      <c r="R495" s="305"/>
      <c r="T495" s="305"/>
    </row>
    <row r="496">
      <c r="R496" s="305"/>
      <c r="T496" s="305"/>
    </row>
    <row r="497">
      <c r="R497" s="305"/>
      <c r="T497" s="305"/>
    </row>
    <row r="498">
      <c r="R498" s="305"/>
      <c r="T498" s="305"/>
    </row>
    <row r="499">
      <c r="R499" s="305"/>
      <c r="T499" s="305"/>
    </row>
    <row r="500">
      <c r="R500" s="305"/>
      <c r="T500" s="305"/>
    </row>
    <row r="501">
      <c r="R501" s="305"/>
      <c r="T501" s="305"/>
    </row>
    <row r="502">
      <c r="R502" s="305"/>
      <c r="T502" s="305"/>
    </row>
    <row r="503">
      <c r="R503" s="305"/>
      <c r="T503" s="305"/>
    </row>
    <row r="504">
      <c r="R504" s="305"/>
      <c r="T504" s="305"/>
    </row>
    <row r="505">
      <c r="R505" s="305"/>
      <c r="T505" s="305"/>
    </row>
    <row r="506">
      <c r="R506" s="305"/>
      <c r="T506" s="305"/>
    </row>
    <row r="507">
      <c r="R507" s="305"/>
      <c r="T507" s="305"/>
    </row>
    <row r="508">
      <c r="R508" s="305"/>
      <c r="T508" s="305"/>
    </row>
    <row r="509">
      <c r="R509" s="305"/>
      <c r="T509" s="305"/>
    </row>
    <row r="510">
      <c r="R510" s="305"/>
      <c r="T510" s="305"/>
    </row>
    <row r="511">
      <c r="R511" s="305"/>
      <c r="T511" s="305"/>
    </row>
    <row r="512">
      <c r="R512" s="305"/>
      <c r="T512" s="305"/>
    </row>
    <row r="513">
      <c r="R513" s="305"/>
      <c r="T513" s="305"/>
    </row>
    <row r="514">
      <c r="R514" s="305"/>
      <c r="T514" s="305"/>
    </row>
    <row r="515">
      <c r="R515" s="305"/>
      <c r="T515" s="305"/>
    </row>
    <row r="516">
      <c r="R516" s="305"/>
      <c r="T516" s="305"/>
    </row>
    <row r="517">
      <c r="R517" s="305"/>
      <c r="T517" s="305"/>
    </row>
    <row r="518">
      <c r="R518" s="305"/>
      <c r="T518" s="305"/>
    </row>
    <row r="519">
      <c r="R519" s="305"/>
      <c r="T519" s="305"/>
    </row>
    <row r="520">
      <c r="R520" s="305"/>
      <c r="T520" s="305"/>
    </row>
    <row r="521">
      <c r="R521" s="305"/>
      <c r="T521" s="305"/>
    </row>
    <row r="522">
      <c r="R522" s="305"/>
      <c r="T522" s="305"/>
    </row>
    <row r="523">
      <c r="R523" s="305"/>
      <c r="T523" s="305"/>
    </row>
    <row r="524">
      <c r="R524" s="305"/>
      <c r="T524" s="305"/>
    </row>
    <row r="525">
      <c r="R525" s="305"/>
      <c r="T525" s="305"/>
    </row>
    <row r="526">
      <c r="R526" s="305"/>
      <c r="T526" s="305"/>
    </row>
    <row r="527">
      <c r="R527" s="305"/>
      <c r="T527" s="305"/>
    </row>
    <row r="528">
      <c r="R528" s="305"/>
      <c r="T528" s="305"/>
    </row>
    <row r="529">
      <c r="R529" s="305"/>
      <c r="T529" s="305"/>
    </row>
    <row r="530">
      <c r="R530" s="305"/>
      <c r="T530" s="305"/>
    </row>
    <row r="531">
      <c r="R531" s="305"/>
      <c r="T531" s="305"/>
    </row>
    <row r="532">
      <c r="R532" s="305"/>
      <c r="T532" s="305"/>
    </row>
    <row r="533">
      <c r="R533" s="305"/>
      <c r="T533" s="305"/>
    </row>
    <row r="534">
      <c r="R534" s="305"/>
      <c r="T534" s="305"/>
    </row>
    <row r="535">
      <c r="R535" s="305"/>
      <c r="T535" s="305"/>
    </row>
    <row r="536">
      <c r="R536" s="305"/>
      <c r="T536" s="305"/>
    </row>
    <row r="537">
      <c r="R537" s="305"/>
      <c r="T537" s="305"/>
    </row>
    <row r="538">
      <c r="R538" s="305"/>
      <c r="T538" s="305"/>
    </row>
    <row r="539">
      <c r="R539" s="305"/>
      <c r="T539" s="305"/>
    </row>
    <row r="540">
      <c r="R540" s="305"/>
      <c r="T540" s="305"/>
    </row>
    <row r="541">
      <c r="R541" s="305"/>
      <c r="T541" s="305"/>
    </row>
    <row r="542">
      <c r="R542" s="305"/>
      <c r="T542" s="305"/>
    </row>
    <row r="543">
      <c r="R543" s="305"/>
      <c r="T543" s="305"/>
    </row>
    <row r="544">
      <c r="R544" s="305"/>
      <c r="T544" s="305"/>
    </row>
    <row r="545">
      <c r="R545" s="305"/>
      <c r="T545" s="305"/>
    </row>
    <row r="546">
      <c r="R546" s="305"/>
      <c r="T546" s="305"/>
    </row>
    <row r="547">
      <c r="R547" s="305"/>
      <c r="T547" s="305"/>
    </row>
    <row r="548">
      <c r="R548" s="305"/>
      <c r="T548" s="305"/>
    </row>
    <row r="549">
      <c r="R549" s="305"/>
      <c r="T549" s="305"/>
    </row>
    <row r="550">
      <c r="R550" s="305"/>
      <c r="T550" s="305"/>
    </row>
    <row r="551">
      <c r="R551" s="305"/>
      <c r="T551" s="305"/>
    </row>
    <row r="552">
      <c r="R552" s="305"/>
      <c r="T552" s="305"/>
    </row>
    <row r="553">
      <c r="R553" s="305"/>
      <c r="T553" s="305"/>
    </row>
    <row r="554">
      <c r="R554" s="305"/>
      <c r="T554" s="305"/>
    </row>
    <row r="555">
      <c r="R555" s="305"/>
      <c r="T555" s="305"/>
    </row>
    <row r="556">
      <c r="R556" s="305"/>
      <c r="T556" s="305"/>
    </row>
    <row r="557">
      <c r="R557" s="305"/>
      <c r="T557" s="305"/>
    </row>
    <row r="558">
      <c r="R558" s="305"/>
      <c r="T558" s="305"/>
    </row>
    <row r="559">
      <c r="R559" s="305"/>
      <c r="T559" s="305"/>
    </row>
    <row r="560">
      <c r="R560" s="305"/>
      <c r="T560" s="305"/>
    </row>
    <row r="561">
      <c r="R561" s="305"/>
      <c r="T561" s="305"/>
    </row>
    <row r="562">
      <c r="R562" s="305"/>
      <c r="T562" s="305"/>
    </row>
    <row r="563">
      <c r="R563" s="305"/>
      <c r="T563" s="305"/>
    </row>
    <row r="564">
      <c r="R564" s="305"/>
      <c r="T564" s="305"/>
    </row>
    <row r="565">
      <c r="R565" s="305"/>
      <c r="T565" s="305"/>
    </row>
    <row r="566">
      <c r="R566" s="305"/>
      <c r="T566" s="305"/>
    </row>
    <row r="567">
      <c r="R567" s="305"/>
      <c r="T567" s="305"/>
    </row>
    <row r="568">
      <c r="R568" s="305"/>
      <c r="T568" s="305"/>
    </row>
    <row r="569">
      <c r="R569" s="305"/>
      <c r="T569" s="305"/>
    </row>
    <row r="570">
      <c r="R570" s="305"/>
      <c r="T570" s="305"/>
    </row>
    <row r="571">
      <c r="R571" s="305"/>
      <c r="T571" s="305"/>
    </row>
    <row r="572">
      <c r="R572" s="305"/>
      <c r="T572" s="305"/>
    </row>
    <row r="573">
      <c r="R573" s="305"/>
      <c r="T573" s="305"/>
    </row>
    <row r="574">
      <c r="R574" s="305"/>
      <c r="T574" s="305"/>
    </row>
    <row r="575">
      <c r="R575" s="305"/>
      <c r="T575" s="305"/>
    </row>
    <row r="576">
      <c r="R576" s="305"/>
      <c r="T576" s="305"/>
    </row>
    <row r="577">
      <c r="R577" s="305"/>
      <c r="T577" s="305"/>
    </row>
    <row r="578">
      <c r="R578" s="305"/>
      <c r="T578" s="305"/>
    </row>
    <row r="579">
      <c r="R579" s="305"/>
      <c r="T579" s="305"/>
    </row>
    <row r="580">
      <c r="R580" s="305"/>
      <c r="T580" s="305"/>
    </row>
    <row r="581">
      <c r="R581" s="305"/>
      <c r="T581" s="305"/>
    </row>
    <row r="582">
      <c r="R582" s="305"/>
      <c r="T582" s="305"/>
    </row>
    <row r="583">
      <c r="R583" s="305"/>
      <c r="T583" s="305"/>
    </row>
    <row r="584">
      <c r="R584" s="305"/>
      <c r="T584" s="305"/>
    </row>
    <row r="585">
      <c r="R585" s="305"/>
      <c r="T585" s="305"/>
    </row>
    <row r="586">
      <c r="R586" s="305"/>
      <c r="T586" s="305"/>
    </row>
    <row r="587">
      <c r="R587" s="305"/>
      <c r="T587" s="305"/>
    </row>
    <row r="588">
      <c r="R588" s="305"/>
      <c r="T588" s="305"/>
    </row>
    <row r="589">
      <c r="R589" s="305"/>
      <c r="T589" s="305"/>
    </row>
    <row r="590">
      <c r="R590" s="305"/>
      <c r="T590" s="305"/>
    </row>
    <row r="591">
      <c r="R591" s="305"/>
      <c r="T591" s="305"/>
    </row>
    <row r="592">
      <c r="R592" s="305"/>
      <c r="T592" s="305"/>
    </row>
    <row r="593">
      <c r="R593" s="305"/>
      <c r="T593" s="305"/>
    </row>
    <row r="594">
      <c r="R594" s="305"/>
      <c r="T594" s="305"/>
    </row>
    <row r="595">
      <c r="R595" s="305"/>
      <c r="T595" s="305"/>
    </row>
    <row r="596">
      <c r="R596" s="305"/>
      <c r="T596" s="305"/>
    </row>
    <row r="597">
      <c r="R597" s="305"/>
      <c r="T597" s="305"/>
    </row>
    <row r="598">
      <c r="R598" s="305"/>
      <c r="T598" s="305"/>
    </row>
    <row r="599">
      <c r="R599" s="305"/>
      <c r="T599" s="305"/>
    </row>
    <row r="600">
      <c r="R600" s="305"/>
      <c r="T600" s="305"/>
    </row>
    <row r="601">
      <c r="R601" s="305"/>
      <c r="T601" s="305"/>
    </row>
    <row r="602">
      <c r="R602" s="305"/>
      <c r="T602" s="305"/>
    </row>
    <row r="603">
      <c r="R603" s="305"/>
      <c r="T603" s="305"/>
    </row>
    <row r="604">
      <c r="R604" s="305"/>
      <c r="T604" s="305"/>
    </row>
    <row r="605">
      <c r="R605" s="305"/>
      <c r="T605" s="305"/>
    </row>
    <row r="606">
      <c r="R606" s="305"/>
      <c r="T606" s="305"/>
    </row>
    <row r="607">
      <c r="R607" s="305"/>
      <c r="T607" s="305"/>
    </row>
    <row r="608">
      <c r="R608" s="305"/>
      <c r="T608" s="305"/>
    </row>
    <row r="609">
      <c r="R609" s="305"/>
      <c r="T609" s="305"/>
    </row>
    <row r="610">
      <c r="R610" s="305"/>
      <c r="T610" s="305"/>
    </row>
    <row r="611">
      <c r="R611" s="305"/>
      <c r="T611" s="305"/>
    </row>
    <row r="612">
      <c r="R612" s="305"/>
      <c r="T612" s="305"/>
    </row>
    <row r="613">
      <c r="R613" s="305"/>
      <c r="T613" s="305"/>
    </row>
    <row r="614">
      <c r="R614" s="305"/>
      <c r="T614" s="305"/>
    </row>
    <row r="615">
      <c r="R615" s="305"/>
      <c r="T615" s="305"/>
    </row>
    <row r="616">
      <c r="R616" s="305"/>
      <c r="T616" s="305"/>
    </row>
    <row r="617">
      <c r="R617" s="305"/>
      <c r="T617" s="305"/>
    </row>
    <row r="618">
      <c r="R618" s="305"/>
      <c r="T618" s="305"/>
    </row>
    <row r="619">
      <c r="R619" s="305"/>
      <c r="T619" s="305"/>
    </row>
    <row r="620">
      <c r="R620" s="305"/>
      <c r="T620" s="305"/>
    </row>
    <row r="621">
      <c r="R621" s="305"/>
      <c r="T621" s="305"/>
    </row>
    <row r="622">
      <c r="R622" s="305"/>
      <c r="T622" s="305"/>
    </row>
    <row r="623">
      <c r="R623" s="305"/>
      <c r="T623" s="305"/>
    </row>
    <row r="624">
      <c r="R624" s="305"/>
      <c r="T624" s="305"/>
    </row>
    <row r="625">
      <c r="R625" s="305"/>
      <c r="T625" s="305"/>
    </row>
    <row r="626">
      <c r="R626" s="305"/>
      <c r="T626" s="305"/>
    </row>
    <row r="627">
      <c r="R627" s="305"/>
      <c r="T627" s="305"/>
    </row>
    <row r="628">
      <c r="R628" s="305"/>
      <c r="T628" s="305"/>
    </row>
    <row r="629">
      <c r="R629" s="305"/>
      <c r="T629" s="305"/>
    </row>
    <row r="630">
      <c r="R630" s="305"/>
      <c r="T630" s="305"/>
    </row>
    <row r="631">
      <c r="R631" s="305"/>
      <c r="T631" s="305"/>
    </row>
    <row r="632">
      <c r="R632" s="305"/>
      <c r="T632" s="305"/>
    </row>
    <row r="633">
      <c r="R633" s="305"/>
      <c r="T633" s="305"/>
    </row>
    <row r="634">
      <c r="R634" s="305"/>
      <c r="T634" s="305"/>
    </row>
    <row r="635">
      <c r="R635" s="305"/>
      <c r="T635" s="305"/>
    </row>
    <row r="636">
      <c r="R636" s="305"/>
      <c r="T636" s="305"/>
    </row>
    <row r="637">
      <c r="R637" s="305"/>
      <c r="T637" s="305"/>
    </row>
    <row r="638">
      <c r="R638" s="305"/>
      <c r="T638" s="305"/>
    </row>
    <row r="639">
      <c r="R639" s="305"/>
      <c r="T639" s="305"/>
    </row>
    <row r="640">
      <c r="R640" s="305"/>
      <c r="T640" s="305"/>
    </row>
    <row r="641">
      <c r="R641" s="305"/>
      <c r="T641" s="305"/>
    </row>
    <row r="642">
      <c r="R642" s="305"/>
      <c r="T642" s="305"/>
    </row>
    <row r="643">
      <c r="R643" s="305"/>
      <c r="T643" s="305"/>
    </row>
    <row r="644">
      <c r="R644" s="305"/>
      <c r="T644" s="305"/>
    </row>
    <row r="645">
      <c r="R645" s="305"/>
      <c r="T645" s="305"/>
    </row>
    <row r="646">
      <c r="R646" s="305"/>
      <c r="T646" s="305"/>
    </row>
    <row r="647">
      <c r="R647" s="305"/>
      <c r="T647" s="305"/>
    </row>
    <row r="648">
      <c r="R648" s="305"/>
      <c r="T648" s="305"/>
    </row>
    <row r="649">
      <c r="R649" s="305"/>
      <c r="T649" s="305"/>
    </row>
    <row r="650">
      <c r="R650" s="305"/>
      <c r="T650" s="305"/>
    </row>
    <row r="651">
      <c r="R651" s="305"/>
      <c r="T651" s="305"/>
    </row>
    <row r="652">
      <c r="R652" s="305"/>
      <c r="T652" s="305"/>
    </row>
    <row r="653">
      <c r="R653" s="305"/>
      <c r="T653" s="305"/>
    </row>
    <row r="654">
      <c r="R654" s="305"/>
      <c r="T654" s="305"/>
    </row>
    <row r="655">
      <c r="R655" s="305"/>
      <c r="T655" s="305"/>
    </row>
    <row r="656">
      <c r="R656" s="305"/>
      <c r="T656" s="305"/>
    </row>
    <row r="657">
      <c r="R657" s="305"/>
      <c r="T657" s="305"/>
    </row>
    <row r="658">
      <c r="R658" s="305"/>
      <c r="T658" s="305"/>
    </row>
    <row r="659">
      <c r="R659" s="305"/>
      <c r="T659" s="305"/>
    </row>
    <row r="660">
      <c r="R660" s="305"/>
      <c r="T660" s="305"/>
    </row>
    <row r="661">
      <c r="R661" s="305"/>
      <c r="T661" s="305"/>
    </row>
    <row r="662">
      <c r="R662" s="305"/>
      <c r="T662" s="305"/>
    </row>
    <row r="663">
      <c r="R663" s="305"/>
      <c r="T663" s="305"/>
    </row>
    <row r="664">
      <c r="R664" s="305"/>
      <c r="T664" s="305"/>
    </row>
    <row r="665">
      <c r="R665" s="305"/>
      <c r="T665" s="305"/>
    </row>
    <row r="666">
      <c r="R666" s="305"/>
      <c r="T666" s="305"/>
    </row>
    <row r="667">
      <c r="R667" s="305"/>
      <c r="T667" s="305"/>
    </row>
    <row r="668">
      <c r="R668" s="305"/>
      <c r="T668" s="305"/>
    </row>
    <row r="669">
      <c r="R669" s="305"/>
      <c r="T669" s="305"/>
    </row>
    <row r="670">
      <c r="R670" s="305"/>
      <c r="T670" s="305"/>
    </row>
    <row r="671">
      <c r="R671" s="305"/>
      <c r="T671" s="305"/>
    </row>
    <row r="672">
      <c r="R672" s="305"/>
      <c r="T672" s="305"/>
    </row>
    <row r="673">
      <c r="R673" s="305"/>
      <c r="T673" s="305"/>
    </row>
    <row r="674">
      <c r="R674" s="305"/>
      <c r="T674" s="305"/>
    </row>
    <row r="675">
      <c r="R675" s="305"/>
      <c r="T675" s="305"/>
    </row>
    <row r="676">
      <c r="R676" s="305"/>
      <c r="T676" s="305"/>
    </row>
    <row r="677">
      <c r="R677" s="305"/>
      <c r="T677" s="305"/>
    </row>
    <row r="678">
      <c r="R678" s="305"/>
      <c r="T678" s="305"/>
    </row>
    <row r="679">
      <c r="R679" s="305"/>
      <c r="T679" s="305"/>
    </row>
    <row r="680">
      <c r="R680" s="305"/>
      <c r="T680" s="305"/>
    </row>
    <row r="681">
      <c r="R681" s="305"/>
      <c r="T681" s="305"/>
    </row>
    <row r="682">
      <c r="R682" s="305"/>
      <c r="T682" s="305"/>
    </row>
    <row r="683">
      <c r="R683" s="305"/>
      <c r="T683" s="305"/>
    </row>
    <row r="684">
      <c r="R684" s="305"/>
      <c r="T684" s="305"/>
    </row>
    <row r="685">
      <c r="R685" s="305"/>
      <c r="T685" s="305"/>
    </row>
    <row r="686">
      <c r="R686" s="305"/>
      <c r="T686" s="305"/>
    </row>
    <row r="687">
      <c r="R687" s="305"/>
      <c r="T687" s="305"/>
    </row>
    <row r="688">
      <c r="R688" s="305"/>
      <c r="T688" s="305"/>
    </row>
    <row r="689">
      <c r="R689" s="305"/>
      <c r="T689" s="305"/>
    </row>
    <row r="690">
      <c r="R690" s="305"/>
      <c r="T690" s="305"/>
    </row>
    <row r="691">
      <c r="R691" s="305"/>
      <c r="T691" s="305"/>
    </row>
    <row r="692">
      <c r="R692" s="305"/>
      <c r="T692" s="305"/>
    </row>
    <row r="693">
      <c r="R693" s="305"/>
      <c r="T693" s="305"/>
    </row>
    <row r="694">
      <c r="R694" s="305"/>
      <c r="T694" s="305"/>
    </row>
    <row r="695">
      <c r="R695" s="305"/>
      <c r="T695" s="305"/>
    </row>
    <row r="696">
      <c r="R696" s="305"/>
      <c r="T696" s="305"/>
    </row>
    <row r="697">
      <c r="R697" s="305"/>
      <c r="T697" s="305"/>
    </row>
    <row r="698">
      <c r="R698" s="305"/>
      <c r="T698" s="305"/>
    </row>
    <row r="699">
      <c r="R699" s="305"/>
      <c r="T699" s="305"/>
    </row>
    <row r="700">
      <c r="R700" s="305"/>
      <c r="T700" s="305"/>
    </row>
    <row r="701">
      <c r="R701" s="305"/>
      <c r="T701" s="305"/>
    </row>
    <row r="702">
      <c r="R702" s="305"/>
      <c r="T702" s="305"/>
    </row>
    <row r="703">
      <c r="R703" s="305"/>
      <c r="T703" s="305"/>
    </row>
    <row r="704">
      <c r="R704" s="305"/>
      <c r="T704" s="305"/>
    </row>
    <row r="705">
      <c r="R705" s="305"/>
      <c r="T705" s="305"/>
    </row>
    <row r="706">
      <c r="R706" s="305"/>
      <c r="T706" s="305"/>
    </row>
    <row r="707">
      <c r="R707" s="305"/>
      <c r="T707" s="305"/>
    </row>
    <row r="708">
      <c r="R708" s="305"/>
      <c r="T708" s="305"/>
    </row>
    <row r="709">
      <c r="R709" s="305"/>
      <c r="T709" s="305"/>
    </row>
    <row r="710">
      <c r="R710" s="305"/>
      <c r="T710" s="305"/>
    </row>
    <row r="711">
      <c r="R711" s="305"/>
      <c r="T711" s="305"/>
    </row>
    <row r="712">
      <c r="R712" s="305"/>
      <c r="T712" s="305"/>
    </row>
    <row r="713">
      <c r="R713" s="305"/>
      <c r="T713" s="305"/>
    </row>
    <row r="714">
      <c r="R714" s="305"/>
      <c r="T714" s="305"/>
    </row>
    <row r="715">
      <c r="R715" s="305"/>
      <c r="T715" s="305"/>
    </row>
    <row r="716">
      <c r="R716" s="305"/>
      <c r="T716" s="305"/>
    </row>
    <row r="717">
      <c r="R717" s="305"/>
      <c r="T717" s="305"/>
    </row>
    <row r="718">
      <c r="R718" s="305"/>
      <c r="T718" s="305"/>
    </row>
    <row r="719">
      <c r="R719" s="305"/>
      <c r="T719" s="305"/>
    </row>
    <row r="720">
      <c r="R720" s="305"/>
      <c r="T720" s="305"/>
    </row>
    <row r="721">
      <c r="R721" s="305"/>
      <c r="T721" s="305"/>
    </row>
    <row r="722">
      <c r="R722" s="305"/>
      <c r="T722" s="305"/>
    </row>
    <row r="723">
      <c r="R723" s="305"/>
      <c r="T723" s="305"/>
    </row>
    <row r="724">
      <c r="R724" s="305"/>
      <c r="T724" s="305"/>
    </row>
    <row r="725">
      <c r="R725" s="305"/>
      <c r="T725" s="305"/>
    </row>
    <row r="726">
      <c r="R726" s="305"/>
      <c r="T726" s="305"/>
    </row>
    <row r="727">
      <c r="R727" s="305"/>
      <c r="T727" s="305"/>
    </row>
    <row r="728">
      <c r="R728" s="305"/>
      <c r="T728" s="305"/>
    </row>
    <row r="729">
      <c r="R729" s="305"/>
      <c r="T729" s="305"/>
    </row>
    <row r="730">
      <c r="R730" s="305"/>
      <c r="T730" s="305"/>
    </row>
    <row r="731">
      <c r="R731" s="305"/>
      <c r="T731" s="305"/>
    </row>
    <row r="732">
      <c r="R732" s="305"/>
      <c r="T732" s="305"/>
    </row>
    <row r="733">
      <c r="R733" s="305"/>
      <c r="T733" s="305"/>
    </row>
    <row r="734">
      <c r="R734" s="305"/>
      <c r="T734" s="305"/>
    </row>
    <row r="735">
      <c r="R735" s="305"/>
      <c r="T735" s="305"/>
    </row>
    <row r="736">
      <c r="R736" s="305"/>
      <c r="T736" s="305"/>
    </row>
    <row r="737">
      <c r="R737" s="305"/>
      <c r="T737" s="305"/>
    </row>
    <row r="738">
      <c r="R738" s="305"/>
      <c r="T738" s="305"/>
    </row>
    <row r="739">
      <c r="R739" s="305"/>
      <c r="T739" s="305"/>
    </row>
    <row r="740">
      <c r="R740" s="305"/>
      <c r="T740" s="305"/>
    </row>
    <row r="741">
      <c r="R741" s="305"/>
      <c r="T741" s="305"/>
    </row>
    <row r="742">
      <c r="R742" s="305"/>
      <c r="T742" s="305"/>
    </row>
    <row r="743">
      <c r="R743" s="305"/>
      <c r="T743" s="305"/>
    </row>
    <row r="744">
      <c r="R744" s="305"/>
      <c r="T744" s="305"/>
    </row>
    <row r="745">
      <c r="R745" s="305"/>
      <c r="T745" s="305"/>
    </row>
    <row r="746">
      <c r="R746" s="305"/>
      <c r="T746" s="305"/>
    </row>
    <row r="747">
      <c r="R747" s="305"/>
      <c r="T747" s="305"/>
    </row>
    <row r="748">
      <c r="R748" s="305"/>
      <c r="T748" s="305"/>
    </row>
    <row r="749">
      <c r="R749" s="305"/>
      <c r="T749" s="305"/>
    </row>
    <row r="750">
      <c r="R750" s="305"/>
      <c r="T750" s="305"/>
    </row>
    <row r="751">
      <c r="R751" s="305"/>
      <c r="T751" s="305"/>
    </row>
    <row r="752">
      <c r="R752" s="305"/>
      <c r="T752" s="305"/>
    </row>
    <row r="753">
      <c r="R753" s="305"/>
      <c r="T753" s="305"/>
    </row>
    <row r="754">
      <c r="R754" s="305"/>
      <c r="T754" s="305"/>
    </row>
    <row r="755">
      <c r="R755" s="305"/>
      <c r="T755" s="305"/>
    </row>
    <row r="756">
      <c r="R756" s="305"/>
      <c r="T756" s="305"/>
    </row>
    <row r="757">
      <c r="R757" s="305"/>
      <c r="T757" s="305"/>
    </row>
    <row r="758">
      <c r="R758" s="305"/>
      <c r="T758" s="305"/>
    </row>
    <row r="759">
      <c r="R759" s="305"/>
      <c r="T759" s="305"/>
    </row>
    <row r="760">
      <c r="R760" s="305"/>
      <c r="T760" s="305"/>
    </row>
    <row r="761">
      <c r="R761" s="305"/>
      <c r="T761" s="305"/>
    </row>
    <row r="762">
      <c r="R762" s="305"/>
      <c r="T762" s="305"/>
    </row>
    <row r="763">
      <c r="R763" s="305"/>
      <c r="T763" s="305"/>
    </row>
    <row r="764">
      <c r="R764" s="305"/>
      <c r="T764" s="305"/>
    </row>
    <row r="765">
      <c r="R765" s="305"/>
      <c r="T765" s="305"/>
    </row>
    <row r="766">
      <c r="R766" s="305"/>
      <c r="T766" s="305"/>
    </row>
    <row r="767">
      <c r="R767" s="305"/>
      <c r="T767" s="305"/>
    </row>
    <row r="768">
      <c r="R768" s="305"/>
      <c r="T768" s="305"/>
    </row>
    <row r="769">
      <c r="R769" s="305"/>
      <c r="T769" s="305"/>
    </row>
    <row r="770">
      <c r="R770" s="305"/>
      <c r="T770" s="305"/>
    </row>
    <row r="771">
      <c r="R771" s="305"/>
      <c r="T771" s="305"/>
    </row>
    <row r="772">
      <c r="R772" s="305"/>
      <c r="T772" s="305"/>
    </row>
    <row r="773">
      <c r="R773" s="305"/>
      <c r="T773" s="305"/>
    </row>
    <row r="774">
      <c r="R774" s="305"/>
      <c r="T774" s="305"/>
    </row>
    <row r="775">
      <c r="R775" s="305"/>
      <c r="T775" s="305"/>
    </row>
    <row r="776">
      <c r="R776" s="305"/>
      <c r="T776" s="305"/>
    </row>
    <row r="777">
      <c r="R777" s="305"/>
      <c r="T777" s="305"/>
    </row>
    <row r="778">
      <c r="R778" s="305"/>
      <c r="T778" s="305"/>
    </row>
    <row r="779">
      <c r="R779" s="305"/>
      <c r="T779" s="305"/>
    </row>
    <row r="780">
      <c r="R780" s="305"/>
      <c r="T780" s="305"/>
    </row>
    <row r="781">
      <c r="R781" s="305"/>
      <c r="T781" s="305"/>
    </row>
    <row r="782">
      <c r="R782" s="305"/>
      <c r="T782" s="305"/>
    </row>
    <row r="783">
      <c r="R783" s="305"/>
      <c r="T783" s="305"/>
    </row>
    <row r="784">
      <c r="R784" s="305"/>
      <c r="T784" s="305"/>
    </row>
    <row r="785">
      <c r="R785" s="305"/>
      <c r="T785" s="305"/>
    </row>
    <row r="786">
      <c r="R786" s="305"/>
      <c r="T786" s="305"/>
    </row>
    <row r="787">
      <c r="R787" s="305"/>
      <c r="T787" s="305"/>
    </row>
    <row r="788">
      <c r="R788" s="305"/>
      <c r="T788" s="305"/>
    </row>
    <row r="789">
      <c r="R789" s="305"/>
      <c r="T789" s="305"/>
    </row>
    <row r="790">
      <c r="R790" s="305"/>
      <c r="T790" s="305"/>
    </row>
    <row r="791">
      <c r="R791" s="305"/>
      <c r="T791" s="305"/>
    </row>
    <row r="792">
      <c r="R792" s="305"/>
      <c r="T792" s="305"/>
    </row>
    <row r="793">
      <c r="R793" s="305"/>
      <c r="T793" s="305"/>
    </row>
    <row r="794">
      <c r="R794" s="305"/>
      <c r="T794" s="305"/>
    </row>
    <row r="795">
      <c r="R795" s="305"/>
      <c r="T795" s="305"/>
    </row>
    <row r="796">
      <c r="R796" s="305"/>
      <c r="T796" s="305"/>
    </row>
    <row r="797">
      <c r="R797" s="305"/>
      <c r="T797" s="305"/>
    </row>
    <row r="798">
      <c r="R798" s="305"/>
      <c r="T798" s="305"/>
    </row>
    <row r="799">
      <c r="R799" s="305"/>
      <c r="T799" s="305"/>
    </row>
    <row r="800">
      <c r="R800" s="305"/>
      <c r="T800" s="305"/>
    </row>
    <row r="801">
      <c r="R801" s="305"/>
      <c r="T801" s="305"/>
    </row>
    <row r="802">
      <c r="R802" s="305"/>
      <c r="T802" s="305"/>
    </row>
    <row r="803">
      <c r="R803" s="305"/>
      <c r="T803" s="305"/>
    </row>
    <row r="804">
      <c r="R804" s="305"/>
      <c r="T804" s="305"/>
    </row>
    <row r="805">
      <c r="R805" s="305"/>
      <c r="T805" s="305"/>
    </row>
    <row r="806">
      <c r="R806" s="305"/>
      <c r="T806" s="305"/>
    </row>
    <row r="807">
      <c r="R807" s="305"/>
      <c r="T807" s="305"/>
    </row>
    <row r="808">
      <c r="R808" s="305"/>
      <c r="T808" s="305"/>
    </row>
    <row r="809">
      <c r="R809" s="305"/>
      <c r="T809" s="305"/>
    </row>
    <row r="810">
      <c r="R810" s="305"/>
      <c r="T810" s="305"/>
    </row>
    <row r="811">
      <c r="R811" s="305"/>
      <c r="T811" s="305"/>
    </row>
    <row r="812">
      <c r="R812" s="305"/>
      <c r="T812" s="305"/>
    </row>
    <row r="813">
      <c r="R813" s="305"/>
      <c r="T813" s="305"/>
    </row>
    <row r="814">
      <c r="R814" s="305"/>
      <c r="T814" s="305"/>
    </row>
    <row r="815">
      <c r="R815" s="305"/>
      <c r="T815" s="305"/>
    </row>
    <row r="816">
      <c r="R816" s="305"/>
      <c r="T816" s="305"/>
    </row>
    <row r="817">
      <c r="R817" s="305"/>
      <c r="T817" s="305"/>
    </row>
    <row r="818">
      <c r="R818" s="305"/>
      <c r="T818" s="305"/>
    </row>
    <row r="819">
      <c r="R819" s="305"/>
      <c r="T819" s="305"/>
    </row>
    <row r="820">
      <c r="R820" s="305"/>
      <c r="T820" s="305"/>
    </row>
    <row r="821">
      <c r="R821" s="305"/>
      <c r="T821" s="305"/>
    </row>
    <row r="822">
      <c r="R822" s="305"/>
      <c r="T822" s="305"/>
    </row>
    <row r="823">
      <c r="R823" s="305"/>
      <c r="T823" s="305"/>
    </row>
    <row r="824">
      <c r="R824" s="305"/>
      <c r="T824" s="305"/>
    </row>
    <row r="825">
      <c r="R825" s="305"/>
      <c r="T825" s="305"/>
    </row>
    <row r="826">
      <c r="R826" s="305"/>
      <c r="T826" s="305"/>
    </row>
    <row r="827">
      <c r="R827" s="305"/>
      <c r="T827" s="305"/>
    </row>
    <row r="828">
      <c r="R828" s="305"/>
      <c r="T828" s="305"/>
    </row>
    <row r="829">
      <c r="R829" s="305"/>
      <c r="T829" s="305"/>
    </row>
    <row r="830">
      <c r="R830" s="305"/>
      <c r="T830" s="305"/>
    </row>
    <row r="831">
      <c r="R831" s="305"/>
      <c r="T831" s="305"/>
    </row>
    <row r="832">
      <c r="R832" s="305"/>
      <c r="T832" s="305"/>
    </row>
    <row r="833">
      <c r="R833" s="305"/>
      <c r="T833" s="305"/>
    </row>
    <row r="834">
      <c r="R834" s="305"/>
      <c r="T834" s="305"/>
    </row>
    <row r="835">
      <c r="R835" s="305"/>
      <c r="T835" s="305"/>
    </row>
    <row r="836">
      <c r="R836" s="305"/>
      <c r="T836" s="305"/>
    </row>
    <row r="837">
      <c r="R837" s="305"/>
      <c r="T837" s="305"/>
    </row>
    <row r="838">
      <c r="R838" s="305"/>
      <c r="T838" s="305"/>
    </row>
    <row r="839">
      <c r="R839" s="305"/>
      <c r="T839" s="305"/>
    </row>
    <row r="840">
      <c r="R840" s="305"/>
      <c r="T840" s="305"/>
    </row>
    <row r="841">
      <c r="R841" s="305"/>
      <c r="T841" s="305"/>
    </row>
    <row r="842">
      <c r="R842" s="305"/>
      <c r="T842" s="305"/>
    </row>
    <row r="843">
      <c r="R843" s="305"/>
      <c r="T843" s="305"/>
    </row>
    <row r="844">
      <c r="R844" s="305"/>
      <c r="T844" s="305"/>
    </row>
    <row r="845">
      <c r="R845" s="305"/>
      <c r="T845" s="305"/>
    </row>
    <row r="846">
      <c r="R846" s="305"/>
      <c r="T846" s="305"/>
    </row>
    <row r="847">
      <c r="R847" s="305"/>
      <c r="T847" s="305"/>
    </row>
    <row r="848">
      <c r="R848" s="305"/>
      <c r="T848" s="305"/>
    </row>
    <row r="849">
      <c r="R849" s="305"/>
      <c r="T849" s="305"/>
    </row>
    <row r="850">
      <c r="R850" s="305"/>
      <c r="T850" s="305"/>
    </row>
    <row r="851">
      <c r="R851" s="305"/>
      <c r="T851" s="305"/>
    </row>
    <row r="852">
      <c r="R852" s="305"/>
      <c r="T852" s="305"/>
    </row>
    <row r="853">
      <c r="R853" s="305"/>
      <c r="T853" s="305"/>
    </row>
    <row r="854">
      <c r="R854" s="305"/>
      <c r="T854" s="305"/>
    </row>
    <row r="855">
      <c r="R855" s="305"/>
      <c r="T855" s="305"/>
    </row>
    <row r="856">
      <c r="R856" s="305"/>
      <c r="T856" s="305"/>
    </row>
    <row r="857">
      <c r="R857" s="305"/>
      <c r="T857" s="305"/>
    </row>
    <row r="858">
      <c r="R858" s="305"/>
      <c r="T858" s="305"/>
    </row>
    <row r="859">
      <c r="R859" s="305"/>
      <c r="T859" s="305"/>
    </row>
    <row r="860">
      <c r="R860" s="305"/>
      <c r="T860" s="305"/>
    </row>
    <row r="861">
      <c r="R861" s="305"/>
      <c r="T861" s="305"/>
    </row>
    <row r="862">
      <c r="R862" s="305"/>
      <c r="T862" s="305"/>
    </row>
    <row r="863">
      <c r="R863" s="305"/>
      <c r="T863" s="305"/>
    </row>
    <row r="864">
      <c r="R864" s="305"/>
      <c r="T864" s="305"/>
    </row>
    <row r="865">
      <c r="R865" s="305"/>
      <c r="T865" s="305"/>
    </row>
    <row r="866">
      <c r="R866" s="305"/>
      <c r="T866" s="305"/>
    </row>
    <row r="867">
      <c r="R867" s="305"/>
      <c r="T867" s="305"/>
    </row>
    <row r="868">
      <c r="R868" s="305"/>
      <c r="T868" s="305"/>
    </row>
    <row r="869">
      <c r="R869" s="305"/>
      <c r="T869" s="305"/>
    </row>
    <row r="870">
      <c r="R870" s="305"/>
      <c r="T870" s="305"/>
    </row>
    <row r="871">
      <c r="R871" s="305"/>
      <c r="T871" s="305"/>
    </row>
    <row r="872">
      <c r="R872" s="305"/>
      <c r="T872" s="305"/>
    </row>
    <row r="873">
      <c r="R873" s="305"/>
      <c r="T873" s="305"/>
    </row>
    <row r="874">
      <c r="R874" s="305"/>
      <c r="T874" s="305"/>
    </row>
    <row r="875">
      <c r="R875" s="305"/>
      <c r="T875" s="305"/>
    </row>
    <row r="876">
      <c r="R876" s="305"/>
      <c r="T876" s="305"/>
    </row>
    <row r="877">
      <c r="R877" s="305"/>
      <c r="T877" s="305"/>
    </row>
    <row r="878">
      <c r="R878" s="305"/>
      <c r="T878" s="305"/>
    </row>
    <row r="879">
      <c r="R879" s="305"/>
      <c r="T879" s="305"/>
    </row>
    <row r="880">
      <c r="R880" s="305"/>
      <c r="T880" s="305"/>
    </row>
    <row r="881">
      <c r="R881" s="305"/>
      <c r="T881" s="305"/>
    </row>
    <row r="882">
      <c r="R882" s="305"/>
      <c r="T882" s="305"/>
    </row>
    <row r="883">
      <c r="R883" s="305"/>
      <c r="T883" s="305"/>
    </row>
    <row r="884">
      <c r="R884" s="305"/>
      <c r="T884" s="305"/>
    </row>
    <row r="885">
      <c r="R885" s="305"/>
      <c r="T885" s="305"/>
    </row>
    <row r="886">
      <c r="R886" s="305"/>
      <c r="T886" s="305"/>
    </row>
    <row r="887">
      <c r="R887" s="305"/>
      <c r="T887" s="305"/>
    </row>
    <row r="888">
      <c r="R888" s="305"/>
      <c r="T888" s="305"/>
    </row>
    <row r="889">
      <c r="R889" s="305"/>
      <c r="T889" s="305"/>
    </row>
    <row r="890">
      <c r="R890" s="305"/>
      <c r="T890" s="305"/>
    </row>
    <row r="891">
      <c r="R891" s="305"/>
      <c r="T891" s="305"/>
    </row>
    <row r="892">
      <c r="R892" s="305"/>
      <c r="T892" s="305"/>
    </row>
    <row r="893">
      <c r="R893" s="305"/>
      <c r="T893" s="305"/>
    </row>
    <row r="894">
      <c r="R894" s="305"/>
      <c r="T894" s="305"/>
    </row>
    <row r="895">
      <c r="R895" s="305"/>
      <c r="T895" s="305"/>
    </row>
    <row r="896">
      <c r="R896" s="305"/>
      <c r="T896" s="305"/>
    </row>
    <row r="897">
      <c r="R897" s="305"/>
      <c r="T897" s="305"/>
    </row>
    <row r="898">
      <c r="R898" s="305"/>
      <c r="T898" s="305"/>
    </row>
    <row r="899">
      <c r="R899" s="305"/>
      <c r="T899" s="305"/>
    </row>
    <row r="900">
      <c r="R900" s="305"/>
      <c r="T900" s="305"/>
    </row>
    <row r="901">
      <c r="R901" s="305"/>
      <c r="T901" s="305"/>
    </row>
    <row r="902">
      <c r="R902" s="305"/>
      <c r="T902" s="305"/>
    </row>
    <row r="903">
      <c r="R903" s="305"/>
      <c r="T903" s="305"/>
    </row>
    <row r="904">
      <c r="R904" s="305"/>
      <c r="T904" s="305"/>
    </row>
    <row r="905">
      <c r="R905" s="305"/>
      <c r="T905" s="305"/>
    </row>
    <row r="906">
      <c r="R906" s="305"/>
      <c r="T906" s="305"/>
    </row>
    <row r="907">
      <c r="R907" s="305"/>
      <c r="T907" s="305"/>
    </row>
    <row r="908">
      <c r="R908" s="305"/>
      <c r="T908" s="305"/>
    </row>
    <row r="909">
      <c r="R909" s="305"/>
      <c r="T909" s="305"/>
    </row>
    <row r="910">
      <c r="R910" s="305"/>
      <c r="T910" s="305"/>
    </row>
    <row r="911">
      <c r="R911" s="305"/>
      <c r="T911" s="305"/>
    </row>
    <row r="912">
      <c r="R912" s="305"/>
      <c r="T912" s="305"/>
    </row>
    <row r="913">
      <c r="R913" s="305"/>
      <c r="T913" s="305"/>
    </row>
    <row r="914">
      <c r="R914" s="305"/>
      <c r="T914" s="305"/>
    </row>
    <row r="915">
      <c r="R915" s="305"/>
      <c r="T915" s="305"/>
    </row>
    <row r="916">
      <c r="R916" s="305"/>
      <c r="T916" s="305"/>
    </row>
    <row r="917">
      <c r="R917" s="305"/>
      <c r="T917" s="305"/>
    </row>
    <row r="918">
      <c r="R918" s="305"/>
      <c r="T918" s="305"/>
    </row>
    <row r="919">
      <c r="R919" s="305"/>
      <c r="T919" s="305"/>
    </row>
    <row r="920">
      <c r="R920" s="305"/>
      <c r="T920" s="305"/>
    </row>
    <row r="921">
      <c r="R921" s="305"/>
      <c r="T921" s="305"/>
    </row>
    <row r="922">
      <c r="R922" s="305"/>
      <c r="T922" s="305"/>
    </row>
    <row r="923">
      <c r="R923" s="305"/>
      <c r="T923" s="305"/>
    </row>
    <row r="924">
      <c r="R924" s="305"/>
      <c r="T924" s="305"/>
    </row>
    <row r="925">
      <c r="R925" s="305"/>
      <c r="T925" s="305"/>
    </row>
    <row r="926">
      <c r="R926" s="305"/>
      <c r="T926" s="305"/>
    </row>
    <row r="927">
      <c r="R927" s="305"/>
      <c r="T927" s="305"/>
    </row>
    <row r="928">
      <c r="R928" s="305"/>
      <c r="T928" s="305"/>
    </row>
    <row r="929">
      <c r="R929" s="305"/>
      <c r="T929" s="305"/>
    </row>
    <row r="930">
      <c r="R930" s="305"/>
      <c r="T930" s="305"/>
    </row>
    <row r="931">
      <c r="R931" s="305"/>
      <c r="T931" s="305"/>
    </row>
    <row r="932">
      <c r="R932" s="305"/>
      <c r="T932" s="305"/>
    </row>
    <row r="933">
      <c r="R933" s="305"/>
      <c r="T933" s="305"/>
    </row>
    <row r="934">
      <c r="R934" s="305"/>
      <c r="T934" s="305"/>
    </row>
    <row r="935">
      <c r="R935" s="305"/>
      <c r="T935" s="305"/>
    </row>
    <row r="936">
      <c r="R936" s="305"/>
      <c r="T936" s="305"/>
    </row>
    <row r="937">
      <c r="R937" s="305"/>
      <c r="T937" s="305"/>
    </row>
    <row r="938">
      <c r="R938" s="305"/>
      <c r="T938" s="305"/>
    </row>
    <row r="939">
      <c r="R939" s="305"/>
      <c r="T939" s="305"/>
    </row>
    <row r="940">
      <c r="R940" s="305"/>
      <c r="T940" s="305"/>
    </row>
    <row r="941">
      <c r="R941" s="305"/>
      <c r="T941" s="305"/>
    </row>
    <row r="942">
      <c r="R942" s="305"/>
      <c r="T942" s="305"/>
    </row>
    <row r="943">
      <c r="R943" s="305"/>
      <c r="T943" s="305"/>
    </row>
    <row r="944">
      <c r="R944" s="305"/>
      <c r="T944" s="305"/>
    </row>
    <row r="945">
      <c r="R945" s="305"/>
      <c r="T945" s="305"/>
    </row>
    <row r="946">
      <c r="R946" s="305"/>
      <c r="T946" s="305"/>
    </row>
    <row r="947">
      <c r="R947" s="305"/>
      <c r="T947" s="305"/>
    </row>
    <row r="948">
      <c r="R948" s="305"/>
      <c r="T948" s="305"/>
    </row>
    <row r="949">
      <c r="R949" s="305"/>
      <c r="T949" s="305"/>
    </row>
    <row r="950">
      <c r="R950" s="305"/>
      <c r="T950" s="305"/>
    </row>
    <row r="951">
      <c r="R951" s="305"/>
      <c r="T951" s="305"/>
    </row>
    <row r="952">
      <c r="R952" s="305"/>
      <c r="T952" s="305"/>
    </row>
    <row r="953">
      <c r="R953" s="305"/>
      <c r="T953" s="305"/>
    </row>
    <row r="954">
      <c r="R954" s="305"/>
      <c r="T954" s="305"/>
    </row>
    <row r="955">
      <c r="R955" s="305"/>
      <c r="T955" s="305"/>
    </row>
    <row r="956">
      <c r="R956" s="305"/>
      <c r="T956" s="305"/>
    </row>
    <row r="957">
      <c r="R957" s="305"/>
      <c r="T957" s="305"/>
    </row>
    <row r="958">
      <c r="R958" s="305"/>
      <c r="T958" s="305"/>
    </row>
    <row r="959">
      <c r="R959" s="305"/>
      <c r="T959" s="305"/>
    </row>
    <row r="960">
      <c r="R960" s="305"/>
      <c r="T960" s="305"/>
    </row>
    <row r="961">
      <c r="R961" s="305"/>
      <c r="T961" s="305"/>
    </row>
    <row r="962">
      <c r="R962" s="305"/>
      <c r="T962" s="305"/>
    </row>
    <row r="963">
      <c r="R963" s="305"/>
      <c r="T963" s="305"/>
    </row>
    <row r="964">
      <c r="R964" s="305"/>
      <c r="T964" s="305"/>
    </row>
    <row r="965">
      <c r="R965" s="305"/>
      <c r="T965" s="305"/>
    </row>
    <row r="966">
      <c r="R966" s="305"/>
      <c r="T966" s="305"/>
    </row>
    <row r="967">
      <c r="R967" s="305"/>
      <c r="T967" s="305"/>
    </row>
    <row r="968">
      <c r="R968" s="305"/>
      <c r="T968" s="305"/>
    </row>
    <row r="969">
      <c r="R969" s="305"/>
      <c r="T969" s="305"/>
    </row>
    <row r="970">
      <c r="R970" s="305"/>
      <c r="T970" s="305"/>
    </row>
    <row r="971">
      <c r="R971" s="305"/>
      <c r="T971" s="305"/>
    </row>
    <row r="972">
      <c r="R972" s="305"/>
      <c r="T972" s="305"/>
    </row>
    <row r="973">
      <c r="R973" s="305"/>
      <c r="T973" s="305"/>
    </row>
    <row r="974">
      <c r="R974" s="305"/>
      <c r="T974" s="305"/>
    </row>
    <row r="975">
      <c r="R975" s="305"/>
      <c r="T975" s="305"/>
    </row>
    <row r="976">
      <c r="R976" s="305"/>
      <c r="T976" s="305"/>
    </row>
    <row r="977">
      <c r="R977" s="305"/>
      <c r="T977" s="305"/>
    </row>
    <row r="978">
      <c r="R978" s="305"/>
      <c r="T978" s="305"/>
    </row>
    <row r="979">
      <c r="R979" s="305"/>
      <c r="T979" s="305"/>
    </row>
    <row r="980">
      <c r="R980" s="305"/>
      <c r="T980" s="305"/>
    </row>
    <row r="981">
      <c r="R981" s="305"/>
      <c r="T981" s="305"/>
    </row>
    <row r="982">
      <c r="R982" s="305"/>
      <c r="T982" s="305"/>
    </row>
    <row r="983">
      <c r="R983" s="305"/>
      <c r="T983" s="305"/>
    </row>
    <row r="984">
      <c r="R984" s="305"/>
      <c r="T984" s="305"/>
    </row>
    <row r="985">
      <c r="R985" s="305"/>
      <c r="T985" s="305"/>
    </row>
    <row r="986">
      <c r="R986" s="305"/>
      <c r="T986" s="305"/>
    </row>
    <row r="987">
      <c r="R987" s="305"/>
      <c r="T987" s="305"/>
    </row>
    <row r="988">
      <c r="R988" s="305"/>
      <c r="T988" s="305"/>
    </row>
    <row r="989">
      <c r="R989" s="305"/>
      <c r="T989" s="305"/>
    </row>
    <row r="990">
      <c r="R990" s="305"/>
      <c r="T990" s="305"/>
    </row>
    <row r="991">
      <c r="R991" s="305"/>
      <c r="T991" s="305"/>
    </row>
    <row r="992">
      <c r="R992" s="305"/>
      <c r="T992" s="305"/>
    </row>
    <row r="993">
      <c r="R993" s="305"/>
      <c r="T993" s="305"/>
    </row>
    <row r="994">
      <c r="R994" s="305"/>
      <c r="T994" s="305"/>
    </row>
    <row r="995">
      <c r="R995" s="305"/>
      <c r="T995" s="305"/>
    </row>
    <row r="996">
      <c r="R996" s="305"/>
      <c r="T996" s="305"/>
    </row>
    <row r="997">
      <c r="R997" s="305"/>
      <c r="T997" s="305"/>
    </row>
    <row r="998">
      <c r="R998" s="305"/>
      <c r="T998" s="305"/>
    </row>
    <row r="999">
      <c r="R999" s="305"/>
      <c r="T999" s="305"/>
    </row>
    <row r="1000">
      <c r="R1000" s="305"/>
      <c r="T1000" s="305"/>
    </row>
    <row r="1001">
      <c r="R1001" s="305"/>
      <c r="T1001" s="305"/>
    </row>
    <row r="1002">
      <c r="R1002" s="305"/>
      <c r="T1002" s="305"/>
    </row>
    <row r="1003">
      <c r="R1003" s="305"/>
      <c r="T1003" s="305"/>
    </row>
    <row r="1004">
      <c r="R1004" s="305"/>
      <c r="T1004" s="305"/>
    </row>
    <row r="1005">
      <c r="R1005" s="305"/>
      <c r="T1005" s="305"/>
    </row>
    <row r="1006">
      <c r="R1006" s="305"/>
      <c r="T1006" s="305"/>
    </row>
    <row r="1007">
      <c r="R1007" s="305"/>
      <c r="T1007" s="305"/>
    </row>
    <row r="1008">
      <c r="R1008" s="305"/>
      <c r="T1008" s="305"/>
    </row>
    <row r="1009">
      <c r="R1009" s="305"/>
      <c r="T1009" s="305"/>
    </row>
    <row r="1010">
      <c r="R1010" s="305"/>
      <c r="T1010" s="305"/>
    </row>
    <row r="1011">
      <c r="R1011" s="305"/>
      <c r="T1011" s="305"/>
    </row>
    <row r="1012">
      <c r="R1012" s="305"/>
      <c r="T1012" s="305"/>
    </row>
    <row r="1013">
      <c r="R1013" s="305"/>
      <c r="T1013" s="305"/>
    </row>
    <row r="1014">
      <c r="R1014" s="305"/>
      <c r="T1014" s="305"/>
    </row>
    <row r="1015">
      <c r="R1015" s="305"/>
      <c r="T1015" s="305"/>
    </row>
    <row r="1016">
      <c r="R1016" s="305"/>
      <c r="T1016" s="305"/>
    </row>
    <row r="1017">
      <c r="R1017" s="305"/>
      <c r="T1017" s="305"/>
    </row>
    <row r="1018">
      <c r="R1018" s="305"/>
      <c r="T1018" s="305"/>
    </row>
    <row r="1019">
      <c r="R1019" s="305"/>
      <c r="T1019" s="305"/>
    </row>
    <row r="1020">
      <c r="R1020" s="305"/>
      <c r="T1020" s="305"/>
    </row>
    <row r="1021">
      <c r="R1021" s="305"/>
      <c r="T1021" s="305"/>
    </row>
    <row r="1022">
      <c r="R1022" s="305"/>
      <c r="T1022" s="305"/>
    </row>
    <row r="1023">
      <c r="R1023" s="305"/>
      <c r="T1023" s="305"/>
    </row>
    <row r="1024">
      <c r="R1024" s="305"/>
      <c r="T1024" s="305"/>
    </row>
    <row r="1025">
      <c r="R1025" s="305"/>
      <c r="T1025" s="305"/>
    </row>
    <row r="1026">
      <c r="R1026" s="305"/>
      <c r="T1026" s="305"/>
    </row>
    <row r="1027">
      <c r="R1027" s="305"/>
      <c r="T1027" s="305"/>
    </row>
    <row r="1028">
      <c r="R1028" s="305"/>
      <c r="T1028" s="305"/>
    </row>
    <row r="1029">
      <c r="R1029" s="305"/>
      <c r="T1029" s="305"/>
    </row>
    <row r="1030">
      <c r="R1030" s="305"/>
      <c r="T1030" s="305"/>
    </row>
    <row r="1031">
      <c r="R1031" s="305"/>
      <c r="T1031" s="305"/>
    </row>
    <row r="1032">
      <c r="R1032" s="305"/>
      <c r="T1032" s="305"/>
    </row>
    <row r="1033">
      <c r="R1033" s="305"/>
      <c r="T1033" s="305"/>
    </row>
    <row r="1034">
      <c r="R1034" s="305"/>
      <c r="T1034" s="305"/>
    </row>
    <row r="1035">
      <c r="R1035" s="305"/>
      <c r="T1035" s="305"/>
    </row>
    <row r="1036">
      <c r="R1036" s="305"/>
      <c r="T1036" s="305"/>
    </row>
    <row r="1037">
      <c r="R1037" s="305"/>
      <c r="T1037" s="305"/>
    </row>
    <row r="1038">
      <c r="R1038" s="305"/>
      <c r="T1038" s="305"/>
    </row>
    <row r="1039">
      <c r="R1039" s="305"/>
      <c r="T1039" s="305"/>
    </row>
    <row r="1040">
      <c r="R1040" s="305"/>
      <c r="T1040" s="305"/>
    </row>
    <row r="1041">
      <c r="R1041" s="305"/>
      <c r="T1041" s="305"/>
    </row>
    <row r="1042">
      <c r="R1042" s="305"/>
      <c r="T1042" s="305"/>
    </row>
    <row r="1043">
      <c r="R1043" s="305"/>
      <c r="T1043" s="305"/>
    </row>
    <row r="1044">
      <c r="R1044" s="305"/>
      <c r="T1044" s="305"/>
    </row>
    <row r="1045">
      <c r="R1045" s="305"/>
      <c r="T1045" s="305"/>
    </row>
    <row r="1046">
      <c r="R1046" s="305"/>
      <c r="T1046" s="305"/>
    </row>
    <row r="1047">
      <c r="R1047" s="305"/>
      <c r="T1047" s="305"/>
    </row>
    <row r="1048">
      <c r="R1048" s="305"/>
      <c r="T1048" s="305"/>
    </row>
    <row r="1049">
      <c r="R1049" s="305"/>
      <c r="T1049" s="305"/>
    </row>
    <row r="1050">
      <c r="R1050" s="305"/>
      <c r="T1050" s="305"/>
    </row>
    <row r="1051">
      <c r="R1051" s="305"/>
      <c r="T1051" s="305"/>
    </row>
    <row r="1052">
      <c r="R1052" s="305"/>
      <c r="T1052" s="305"/>
    </row>
    <row r="1053">
      <c r="R1053" s="305"/>
      <c r="T1053" s="305"/>
    </row>
    <row r="1054">
      <c r="R1054" s="305"/>
      <c r="T1054" s="305"/>
    </row>
    <row r="1055">
      <c r="R1055" s="305"/>
      <c r="T1055" s="305"/>
    </row>
    <row r="1056">
      <c r="R1056" s="305"/>
      <c r="T1056" s="305"/>
    </row>
    <row r="1057">
      <c r="R1057" s="305"/>
      <c r="T1057" s="305"/>
    </row>
    <row r="1058">
      <c r="R1058" s="305"/>
      <c r="T1058" s="305"/>
    </row>
    <row r="1059">
      <c r="R1059" s="305"/>
      <c r="T1059" s="305"/>
    </row>
    <row r="1060">
      <c r="R1060" s="305"/>
      <c r="T1060" s="305"/>
    </row>
    <row r="1061">
      <c r="R1061" s="305"/>
      <c r="T1061" s="305"/>
    </row>
    <row r="1062">
      <c r="R1062" s="305"/>
      <c r="T1062" s="305"/>
    </row>
    <row r="1063">
      <c r="R1063" s="305"/>
      <c r="T1063" s="305"/>
    </row>
    <row r="1064">
      <c r="R1064" s="305"/>
      <c r="T1064" s="305"/>
    </row>
    <row r="1065">
      <c r="R1065" s="305"/>
      <c r="T1065" s="305"/>
    </row>
    <row r="1066">
      <c r="R1066" s="305"/>
      <c r="T1066" s="305"/>
    </row>
    <row r="1067">
      <c r="R1067" s="305"/>
      <c r="T1067" s="305"/>
    </row>
    <row r="1068">
      <c r="R1068" s="305"/>
      <c r="T1068" s="305"/>
    </row>
    <row r="1069">
      <c r="R1069" s="305"/>
      <c r="T1069" s="305"/>
    </row>
    <row r="1070">
      <c r="R1070" s="305"/>
      <c r="T1070" s="305"/>
    </row>
    <row r="1071">
      <c r="R1071" s="305"/>
      <c r="T1071" s="305"/>
    </row>
    <row r="1072">
      <c r="R1072" s="305"/>
      <c r="T1072" s="305"/>
    </row>
    <row r="1073">
      <c r="R1073" s="305"/>
      <c r="T1073" s="305"/>
    </row>
    <row r="1074">
      <c r="R1074" s="305"/>
      <c r="T1074" s="305"/>
    </row>
    <row r="1075">
      <c r="R1075" s="305"/>
      <c r="T1075" s="305"/>
    </row>
    <row r="1076">
      <c r="R1076" s="305"/>
      <c r="T1076" s="305"/>
    </row>
    <row r="1077">
      <c r="R1077" s="305"/>
      <c r="T1077" s="305"/>
    </row>
    <row r="1078">
      <c r="R1078" s="305"/>
      <c r="T1078" s="305"/>
    </row>
    <row r="1079">
      <c r="R1079" s="305"/>
      <c r="T1079" s="305"/>
    </row>
    <row r="1080">
      <c r="R1080" s="305"/>
      <c r="T1080" s="305"/>
    </row>
    <row r="1081">
      <c r="R1081" s="305"/>
      <c r="T1081" s="305"/>
    </row>
    <row r="1082">
      <c r="R1082" s="305"/>
      <c r="T1082" s="305"/>
    </row>
    <row r="1083">
      <c r="R1083" s="305"/>
      <c r="T1083" s="305"/>
    </row>
    <row r="1084">
      <c r="R1084" s="305"/>
      <c r="T1084" s="305"/>
    </row>
    <row r="1085">
      <c r="R1085" s="305"/>
      <c r="T1085" s="305"/>
    </row>
    <row r="1086">
      <c r="R1086" s="305"/>
      <c r="T1086" s="305"/>
    </row>
    <row r="1087">
      <c r="R1087" s="305"/>
      <c r="T1087" s="305"/>
    </row>
    <row r="1088">
      <c r="R1088" s="305"/>
      <c r="T1088" s="305"/>
    </row>
    <row r="1089">
      <c r="R1089" s="305"/>
      <c r="T1089" s="305"/>
    </row>
    <row r="1090">
      <c r="R1090" s="305"/>
      <c r="T1090" s="305"/>
    </row>
    <row r="1091">
      <c r="R1091" s="305"/>
      <c r="T1091" s="305"/>
    </row>
    <row r="1092">
      <c r="R1092" s="305"/>
      <c r="T1092" s="305"/>
    </row>
    <row r="1093">
      <c r="R1093" s="305"/>
      <c r="T1093" s="305"/>
    </row>
    <row r="1094">
      <c r="R1094" s="305"/>
      <c r="T1094" s="305"/>
    </row>
    <row r="1095">
      <c r="R1095" s="305"/>
      <c r="T1095" s="305"/>
    </row>
    <row r="1096">
      <c r="R1096" s="305"/>
      <c r="T1096" s="305"/>
    </row>
    <row r="1097">
      <c r="R1097" s="305"/>
      <c r="T1097" s="305"/>
    </row>
    <row r="1098">
      <c r="R1098" s="305"/>
      <c r="T1098" s="305"/>
    </row>
    <row r="1099">
      <c r="R1099" s="305"/>
      <c r="T1099" s="305"/>
    </row>
    <row r="1100">
      <c r="R1100" s="305"/>
      <c r="T1100" s="305"/>
    </row>
    <row r="1101">
      <c r="R1101" s="305"/>
      <c r="T1101" s="305"/>
    </row>
    <row r="1102">
      <c r="R1102" s="305"/>
      <c r="T1102" s="305"/>
    </row>
    <row r="1103">
      <c r="R1103" s="305"/>
      <c r="T1103" s="305"/>
    </row>
    <row r="1104">
      <c r="R1104" s="305"/>
      <c r="T1104" s="305"/>
    </row>
    <row r="1105">
      <c r="R1105" s="305"/>
      <c r="T1105" s="305"/>
    </row>
    <row r="1106">
      <c r="R1106" s="305"/>
      <c r="T1106" s="305"/>
    </row>
    <row r="1107">
      <c r="R1107" s="305"/>
      <c r="T1107" s="305"/>
    </row>
    <row r="1108">
      <c r="R1108" s="305"/>
      <c r="T1108" s="305"/>
    </row>
    <row r="1109">
      <c r="R1109" s="305"/>
      <c r="T1109" s="305"/>
    </row>
    <row r="1110">
      <c r="R1110" s="305"/>
      <c r="T1110" s="305"/>
    </row>
    <row r="1111">
      <c r="R1111" s="305"/>
      <c r="T1111" s="305"/>
    </row>
    <row r="1112">
      <c r="R1112" s="305"/>
      <c r="T1112" s="305"/>
    </row>
    <row r="1113">
      <c r="R1113" s="305"/>
      <c r="T1113" s="305"/>
    </row>
    <row r="1114">
      <c r="R1114" s="305"/>
      <c r="T1114" s="305"/>
    </row>
    <row r="1115">
      <c r="R1115" s="305"/>
      <c r="T1115" s="305"/>
    </row>
    <row r="1116">
      <c r="R1116" s="305"/>
      <c r="T1116" s="305"/>
    </row>
    <row r="1117">
      <c r="R1117" s="305"/>
      <c r="T1117" s="305"/>
    </row>
    <row r="1118">
      <c r="R1118" s="305"/>
      <c r="T1118" s="305"/>
    </row>
    <row r="1119">
      <c r="R1119" s="305"/>
      <c r="T1119" s="305"/>
    </row>
    <row r="1120">
      <c r="R1120" s="305"/>
      <c r="T1120" s="305"/>
    </row>
    <row r="1121">
      <c r="R1121" s="305"/>
      <c r="T1121" s="305"/>
    </row>
    <row r="1122">
      <c r="R1122" s="305"/>
      <c r="T1122" s="305"/>
    </row>
    <row r="1123">
      <c r="R1123" s="305"/>
      <c r="T1123" s="305"/>
    </row>
    <row r="1124">
      <c r="R1124" s="305"/>
      <c r="T1124" s="305"/>
    </row>
    <row r="1125">
      <c r="R1125" s="305"/>
      <c r="T1125" s="305"/>
    </row>
    <row r="1126">
      <c r="R1126" s="305"/>
      <c r="T1126" s="305"/>
    </row>
    <row r="1127">
      <c r="R1127" s="305"/>
      <c r="T1127" s="305"/>
    </row>
    <row r="1128">
      <c r="R1128" s="305"/>
      <c r="T1128" s="305"/>
    </row>
    <row r="1129">
      <c r="R1129" s="305"/>
      <c r="T1129" s="305"/>
    </row>
    <row r="1130">
      <c r="R1130" s="305"/>
      <c r="T1130" s="305"/>
    </row>
    <row r="1131">
      <c r="R1131" s="305"/>
      <c r="T1131" s="305"/>
    </row>
    <row r="1132">
      <c r="R1132" s="305"/>
      <c r="T1132" s="305"/>
    </row>
    <row r="1133">
      <c r="R1133" s="305"/>
      <c r="T1133" s="305"/>
    </row>
    <row r="1134">
      <c r="R1134" s="305"/>
      <c r="T1134" s="305"/>
    </row>
    <row r="1135">
      <c r="R1135" s="305"/>
      <c r="T1135" s="305"/>
    </row>
    <row r="1136">
      <c r="R1136" s="305"/>
      <c r="T1136" s="305"/>
    </row>
    <row r="1137">
      <c r="R1137" s="305"/>
      <c r="T1137" s="305"/>
    </row>
    <row r="1138">
      <c r="R1138" s="305"/>
      <c r="T1138" s="305"/>
    </row>
    <row r="1139">
      <c r="R1139" s="305"/>
      <c r="T1139" s="305"/>
    </row>
    <row r="1140">
      <c r="R1140" s="305"/>
      <c r="T1140" s="305"/>
    </row>
    <row r="1141">
      <c r="R1141" s="305"/>
      <c r="T1141" s="305"/>
    </row>
    <row r="1142">
      <c r="R1142" s="305"/>
      <c r="T1142" s="305"/>
    </row>
    <row r="1143">
      <c r="R1143" s="305"/>
      <c r="T1143" s="305"/>
    </row>
    <row r="1144">
      <c r="R1144" s="305"/>
      <c r="T1144" s="305"/>
    </row>
    <row r="1145">
      <c r="R1145" s="305"/>
      <c r="T1145" s="305"/>
    </row>
    <row r="1146">
      <c r="R1146" s="305"/>
      <c r="T1146" s="305"/>
    </row>
    <row r="1147">
      <c r="R1147" s="305"/>
      <c r="T1147" s="305"/>
    </row>
    <row r="1148">
      <c r="R1148" s="305"/>
      <c r="T1148" s="305"/>
    </row>
    <row r="1149">
      <c r="R1149" s="305"/>
      <c r="T1149" s="305"/>
    </row>
    <row r="1150">
      <c r="R1150" s="305"/>
      <c r="T1150" s="305"/>
    </row>
    <row r="1151">
      <c r="R1151" s="305"/>
      <c r="T1151" s="305"/>
    </row>
    <row r="1152">
      <c r="R1152" s="305"/>
      <c r="T1152" s="305"/>
    </row>
    <row r="1153">
      <c r="R1153" s="305"/>
      <c r="T1153" s="305"/>
    </row>
    <row r="1154">
      <c r="R1154" s="305"/>
      <c r="T1154" s="305"/>
    </row>
    <row r="1155">
      <c r="R1155" s="305"/>
      <c r="T1155" s="305"/>
    </row>
    <row r="1156">
      <c r="R1156" s="305"/>
      <c r="T1156" s="305"/>
    </row>
    <row r="1157">
      <c r="R1157" s="305"/>
      <c r="T1157" s="305"/>
    </row>
    <row r="1158">
      <c r="R1158" s="305"/>
      <c r="T1158" s="305"/>
    </row>
  </sheetData>
  <mergeCells count="7">
    <mergeCell ref="A2:F2"/>
    <mergeCell ref="C4:C5"/>
    <mergeCell ref="E4:E5"/>
    <mergeCell ref="L4:L5"/>
    <mergeCell ref="Q4:R4"/>
    <mergeCell ref="S4:T4"/>
    <mergeCell ref="W4:X4"/>
  </mergeCells>
  <conditionalFormatting sqref="Z7:Z35 Z37:Z76 Z78:Z80 Z82:Z94 Z96:Z102 Z105:Z107 Z109:Z114 Z116:Z119 Z121:Z147 Z149:Z151 Z156 Z158:Z165 Z167:Z168 Z170:Z175 Z177 Z179 Z181 Z184:Z187 Z189:Z202 Z204:Z240">
    <cfRule type="expression" dxfId="0" priority="1">
      <formula>AND(ISNUMBER(Z7),TRUNC(Z7)&lt;TODAY())</formula>
    </cfRule>
  </conditionalFormatting>
  <conditionalFormatting sqref="Z7:Z35 Z37:Z76 Z78:Z80 Z82:Z94 Z96:Z102 Z105:Z107 Z109:Z114 Z116:Z119 Z121:Z147 Z149:Z151 Z156 Z158:Z165 Z167:Z168 Z170:Z175 Z177 Z179 Z181 Z184:Z187 Z189:Z202 Z204:Z240">
    <cfRule type="timePeriod" dxfId="1" priority="2" timePeriod="today"/>
  </conditionalFormatting>
  <conditionalFormatting sqref="Z7:Z35 Z37:Z76 Z78:Z80 Z82:Z94 Z96:Z102 Z105:Z107 Z109:Z114 Z116:Z119 Z121:Z147 Z149:Z151 Z156 Z158:Z165 Z167:Z168 Z170:Z175 Z177 Z179 Z181 Z184:Z187 Z189:Z202 Z204:Z240">
    <cfRule type="timePeriod" dxfId="2" priority="3" timePeriod="tomorrow"/>
  </conditionalFormatting>
  <conditionalFormatting sqref="T178">
    <cfRule type="notContainsBlanks" dxfId="3" priority="4">
      <formula>LEN(TRIM(T178))&gt;0</formula>
    </cfRule>
  </conditionalFormatting>
  <conditionalFormatting sqref="Y178">
    <cfRule type="notContainsBlanks" dxfId="3" priority="5">
      <formula>LEN(TRIM(Y178))&gt;0</formula>
    </cfRule>
  </conditionalFormatting>
  <conditionalFormatting sqref="Y183">
    <cfRule type="notContainsBlanks" dxfId="3" priority="6">
      <formula>LEN(TRIM(Y183))&gt;0</formula>
    </cfRule>
  </conditionalFormatting>
  <dataValidations>
    <dataValidation type="list" allowBlank="1" sqref="J7:J35 J37:J240">
      <formula1>"CILT,VILT"</formula1>
    </dataValidation>
    <dataValidation type="list" allowBlank="1" sqref="M231">
      <formula1>"SULOCHANA,SWAROOPA,BLESSHILA,SHAFREEN,PRASANNAA,ALIFIYA,DIRECT,MURUKANANTH,DHANALAKSHMI"</formula1>
    </dataValidation>
    <dataValidation type="list" allowBlank="1" showErrorMessage="1" sqref="G6:G240">
      <formula1>"LANDING1,WHATSAPP,FACEBOOK,JUSTDIAL,DIRECTCALL,WALKIN,REFERANCE,LINKEDIN,WEBSITE"</formula1>
    </dataValidation>
    <dataValidation type="custom" allowBlank="1" showDropDown="1" sqref="R8 Z7:Z9 R16 R19 R22 R26:R28 T28 T30 T33 V33 R30:R34 D7:D35 P7:P35 R35:S35 Z11:Z35 T37:T38 T40 T45 X50 T50:T51 T53 T55 V55 X55 T59 P37:P60 R37:R60 T61:T62 T68 V68 T70:T71 T75 X75 T82 V82 P62:P91 R62:R91 T91 T94 T101 T105 T107 T110 T116 P93:P118 R93:R118 Z37:Z119 T119:T121 T123 T125 V125 X125 T127 P120:P132 R120:R132 T132 V132 T135:T136 V140 T140:T141 P134:P158 R134:R158 T157:T158 AB158 T161 T167 T170:T173 V173 T175:T176 T183 P160:P185 R160:R185 T190 T194:T197 T207 D37:D240 P187:P240 R187:R240 Z121:Z240">
      <formula1>OR(NOT(ISERROR(DATEVALUE(D7))), AND(ISNUMBER(D7), LEFT(CELL("format", D7))="D"))</formula1>
    </dataValidation>
    <dataValidation type="list" allowBlank="1" sqref="K118">
      <formula1>"ABB 800 xA,ABE,CAE,CCSE,COUSTOM ( ref REMARKS),DAE,EMERSON BATCH S88,EMERSON DELTAV,EMERSON DELTAV  + BATCH S88,EMERSON DELTAV LIVE,EMERSON DELTAV+SIS,EMERSON SIS,EMERSON VIRTUALIZATION,HONEYWELL C300,MDE,SAE,SIEMENS PCS7,YOKOGAWA DCS,ROCKWELL PLC,MITSUBI"&amp;"SHI PLC,ADA,VALUE ADDED"</formula1>
    </dataValidation>
    <dataValidation type="list" allowBlank="1" sqref="M3:M230 M232:M240">
      <formula1>"SULOCHANA,SWAROOPA,BLESSHILA,SHAFREEN,PRASANNAA,ALIFIYA,DIRECT,MURUKANANTH"</formula1>
    </dataValidation>
    <dataValidation type="list" allowBlank="1" showErrorMessage="1" sqref="AA1:AA106 AA108:AA143">
      <formula1>"Send mail,money,Quality issue,Time,Sulo,next week,Discontinue"</formula1>
    </dataValidation>
    <dataValidation type="list" allowBlank="1" sqref="K6:L117 L118 K119:L240">
      <formula1>"ABB 800 xA,ABE,CAE,CCSE,COUSTOM ( ref REMARKS),DAE,EMERSON BATCH S88,EMERSON DELTAV,EMERSON DELTAV  + BATCH S88,EMERSON DELTAV LIVE,EMERSON DELTAV+SIS,EMERSON SIS,EMERSON VIRTUALIZATION,HONEYWELL C300,MDE,SAE,SIEMENS PCS7,YOKOGAWA DCS,ROCKWELL PLC,MITSUBI"&amp;"SHI PLC,ADA,VFD,DELTA PLC,S7 300 PLC"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0"/>
  </cols>
  <sheetData>
    <row r="4">
      <c r="A4" s="57">
        <v>49.0</v>
      </c>
      <c r="B4" s="57">
        <v>20.0</v>
      </c>
      <c r="C4" s="58" t="s">
        <v>151</v>
      </c>
      <c r="D4" s="59">
        <v>45713.0</v>
      </c>
      <c r="E4" s="60" t="s">
        <v>202</v>
      </c>
      <c r="F4" s="60" t="s">
        <v>203</v>
      </c>
      <c r="G4" s="292"/>
      <c r="H4" s="281"/>
      <c r="I4" s="64" t="s">
        <v>204</v>
      </c>
      <c r="J4" s="65" t="s">
        <v>36</v>
      </c>
      <c r="K4" s="64" t="s">
        <v>44</v>
      </c>
      <c r="L4" s="307"/>
      <c r="M4" s="308" t="s">
        <v>45</v>
      </c>
      <c r="N4" s="69">
        <v>30000.0</v>
      </c>
      <c r="O4" s="69">
        <v>15000.0</v>
      </c>
      <c r="P4" s="59">
        <v>45713.0</v>
      </c>
      <c r="Q4" s="309"/>
      <c r="R4" s="284"/>
      <c r="S4" s="309"/>
      <c r="T4" s="309"/>
      <c r="U4" s="309"/>
      <c r="V4" s="309"/>
      <c r="W4" s="309"/>
      <c r="X4" s="309"/>
      <c r="Y4" s="109">
        <f>(N4-O4-Q4-S4-W4)</f>
        <v>15000</v>
      </c>
      <c r="Z4" s="310">
        <v>45874.0</v>
      </c>
      <c r="AA4" s="285"/>
      <c r="AB4" s="3" t="s">
        <v>61</v>
      </c>
      <c r="AC4" s="3" t="s">
        <v>205</v>
      </c>
      <c r="AD4" s="285"/>
      <c r="AE4" s="285"/>
      <c r="AF4" s="285" t="s">
        <v>206</v>
      </c>
      <c r="AG4" s="285"/>
      <c r="AH4" s="285"/>
      <c r="AI4" s="285"/>
      <c r="AJ4" s="285"/>
    </row>
  </sheetData>
  <dataValidations>
    <dataValidation type="list" allowBlank="1" sqref="J4">
      <formula1>"CILT,VILT"</formula1>
    </dataValidation>
    <dataValidation type="list" allowBlank="1" showErrorMessage="1" sqref="G4">
      <formula1>"LANDING1,WHATSAPP,FACEBOOK,JUSTDIAL,DIRECTCALL,WALKIN,REFERANCE,LINKEDIN,WEBSITE"</formula1>
    </dataValidation>
    <dataValidation type="custom" allowBlank="1" showDropDown="1" sqref="D4 P4 R4 Z4">
      <formula1>OR(NOT(ISERROR(DATEVALUE(D4))), AND(ISNUMBER(D4), LEFT(CELL("format", D4))="D"))</formula1>
    </dataValidation>
    <dataValidation type="list" allowBlank="1" sqref="M4">
      <formula1>"SULOCHANA,SWAROOPA,BLESSHILA,SHAFREEN,PRASANNAA,ALIFIYA,DIRECT,MURUKANANTH"</formula1>
    </dataValidation>
    <dataValidation type="list" allowBlank="1" sqref="K4:L4">
      <formula1>"ABB 800 xA,ABE,CAE,CCSE,COUSTOM ( ref REMARKS),DAE,EMERSON BATCH S88,EMERSON DELTAV,EMERSON DELTAV  + BATCH S88,EMERSON DELTAV LIVE,EMERSON DELTAV+SIS,EMERSON SIS,EMERSON VIRTUALIZATION,HONEYWELL C300,MDE,SAE,SIEMENS PCS7,YOKOGAWA DCS,ROCKWELL PLC,MITSUBI"&amp;"SHI PLC,ADA,VFD,DELTA PLC,S7 300 PLC"</formula1>
    </dataValidation>
    <dataValidation type="list" allowBlank="1" showErrorMessage="1" sqref="AA4">
      <formula1>"Send mail,money,Quality issue,Time,Sulo,next week,Discontinue"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4.88"/>
    <col customWidth="1" min="3" max="4" width="5.88"/>
    <col customWidth="1" min="5" max="5" width="10.25"/>
    <col customWidth="1" min="6" max="6" width="27.88"/>
    <col customWidth="1" min="7" max="7" width="13.13"/>
    <col customWidth="1" min="9" max="9" width="13.88"/>
    <col customWidth="1" min="10" max="10" width="7.5"/>
    <col customWidth="1" min="12" max="12" width="10.38"/>
    <col customWidth="1" min="13" max="13" width="10.0"/>
    <col customWidth="1" min="14" max="14" width="9.88"/>
    <col customWidth="1" min="15" max="16" width="10.13"/>
    <col customWidth="1" min="17" max="17" width="9.38"/>
    <col customWidth="1" min="18" max="18" width="10.5"/>
    <col customWidth="1" min="20" max="20" width="8.13"/>
    <col customWidth="1" min="22" max="22" width="9.5"/>
    <col customWidth="1" min="23" max="23" width="15.38"/>
    <col customWidth="1" min="24" max="24" width="9.63"/>
    <col customWidth="1" min="25" max="25" width="24.25"/>
    <col customWidth="1" min="29" max="29" width="14.25"/>
    <col customWidth="1" min="30" max="30" width="13.63"/>
    <col customWidth="1" min="31" max="31" width="54.63"/>
  </cols>
  <sheetData>
    <row r="1">
      <c r="A1" s="31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312" t="s">
        <v>644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16"/>
      <c r="B3" s="15"/>
      <c r="C3" s="313" t="b">
        <v>1</v>
      </c>
      <c r="D3" s="15"/>
      <c r="E3" s="16"/>
      <c r="F3" s="16"/>
      <c r="G3" s="16"/>
      <c r="H3" s="16"/>
      <c r="I3" s="16"/>
      <c r="J3" s="16"/>
      <c r="K3" s="314"/>
      <c r="L3" s="314"/>
      <c r="M3" s="20"/>
      <c r="N3" s="20"/>
      <c r="O3" s="20"/>
      <c r="P3" s="20"/>
      <c r="Q3" s="20"/>
      <c r="R3" s="20"/>
      <c r="S3" s="20"/>
      <c r="T3" s="20"/>
      <c r="U3" s="315"/>
      <c r="V3" s="316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317" t="s">
        <v>8</v>
      </c>
      <c r="B4" s="318" t="s">
        <v>9</v>
      </c>
      <c r="C4" s="319" t="b">
        <v>0</v>
      </c>
      <c r="D4" s="317" t="s">
        <v>10</v>
      </c>
      <c r="E4" s="317" t="s">
        <v>11</v>
      </c>
      <c r="F4" s="317" t="s">
        <v>12</v>
      </c>
      <c r="G4" s="317" t="s">
        <v>13</v>
      </c>
      <c r="H4" s="317" t="s">
        <v>15</v>
      </c>
      <c r="I4" s="317" t="s">
        <v>645</v>
      </c>
      <c r="J4" s="320"/>
      <c r="K4" s="321"/>
      <c r="L4" s="322" t="s">
        <v>20</v>
      </c>
      <c r="M4" s="323" t="s">
        <v>646</v>
      </c>
      <c r="N4" s="33"/>
      <c r="O4" s="323" t="s">
        <v>21</v>
      </c>
      <c r="P4" s="33"/>
      <c r="Q4" s="323" t="s">
        <v>22</v>
      </c>
      <c r="R4" s="33"/>
      <c r="S4" s="323" t="s">
        <v>647</v>
      </c>
      <c r="T4" s="33"/>
      <c r="U4" s="322" t="s">
        <v>24</v>
      </c>
      <c r="V4" s="317" t="s">
        <v>25</v>
      </c>
      <c r="W4" s="324"/>
      <c r="X4" s="324"/>
      <c r="Y4" s="324"/>
      <c r="Z4" s="324"/>
      <c r="AA4" s="324"/>
      <c r="AB4" s="324"/>
      <c r="AC4" s="324"/>
      <c r="AD4" s="324"/>
      <c r="AE4" s="324"/>
      <c r="AF4" s="324"/>
    </row>
    <row r="5">
      <c r="A5" s="44"/>
      <c r="B5" s="325" t="s">
        <v>27</v>
      </c>
      <c r="C5" s="326" t="b">
        <v>0</v>
      </c>
      <c r="D5" s="327"/>
      <c r="E5" s="44"/>
      <c r="F5" s="44"/>
      <c r="G5" s="44"/>
      <c r="H5" s="44"/>
      <c r="I5" s="44"/>
      <c r="J5" s="328"/>
      <c r="K5" s="329"/>
      <c r="L5" s="44"/>
      <c r="M5" s="330" t="s">
        <v>28</v>
      </c>
      <c r="N5" s="330" t="s">
        <v>11</v>
      </c>
      <c r="O5" s="330" t="s">
        <v>28</v>
      </c>
      <c r="P5" s="330" t="s">
        <v>11</v>
      </c>
      <c r="Q5" s="330" t="s">
        <v>28</v>
      </c>
      <c r="R5" s="330" t="s">
        <v>11</v>
      </c>
      <c r="S5" s="330" t="s">
        <v>28</v>
      </c>
      <c r="T5" s="330" t="s">
        <v>11</v>
      </c>
      <c r="U5" s="44"/>
      <c r="V5" s="44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101"/>
      <c r="B6" s="101"/>
      <c r="C6" s="101" t="b">
        <v>0</v>
      </c>
      <c r="D6" s="101"/>
      <c r="E6" s="101"/>
      <c r="F6" s="101"/>
      <c r="G6" s="101"/>
      <c r="H6" s="101"/>
      <c r="I6" s="101"/>
      <c r="J6" s="101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01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331">
        <v>1.0</v>
      </c>
      <c r="B7" s="331">
        <v>1.0</v>
      </c>
      <c r="C7" s="331" t="b">
        <v>0</v>
      </c>
      <c r="D7" s="76" t="s">
        <v>151</v>
      </c>
      <c r="E7" s="76" t="s">
        <v>648</v>
      </c>
      <c r="F7" s="76" t="s">
        <v>649</v>
      </c>
      <c r="G7" s="332">
        <v>9.962236182E9</v>
      </c>
      <c r="H7" s="76" t="s">
        <v>650</v>
      </c>
      <c r="I7" s="76" t="s">
        <v>44</v>
      </c>
      <c r="J7" s="333"/>
      <c r="K7" s="334"/>
      <c r="L7" s="335">
        <v>45000.0</v>
      </c>
      <c r="M7" s="335">
        <v>44762.82</v>
      </c>
      <c r="N7" s="334"/>
      <c r="O7" s="335">
        <v>0.0</v>
      </c>
      <c r="P7" s="334"/>
      <c r="Q7" s="335">
        <v>0.0</v>
      </c>
      <c r="R7" s="334"/>
      <c r="S7" s="335">
        <v>237.18</v>
      </c>
      <c r="T7" s="334"/>
      <c r="U7" s="335">
        <f t="shared" ref="U7:U27" si="1">(L7-M7-O7-Q7-S7)</f>
        <v>0</v>
      </c>
      <c r="V7" s="333"/>
      <c r="W7" s="3" t="s">
        <v>651</v>
      </c>
      <c r="X7" s="3"/>
      <c r="Y7" s="3"/>
      <c r="Z7" s="3"/>
      <c r="AA7" s="3"/>
      <c r="AB7" s="3"/>
      <c r="AC7" s="3"/>
      <c r="AD7" s="3"/>
      <c r="AE7" s="3"/>
      <c r="AF7" s="3"/>
    </row>
    <row r="8">
      <c r="A8" s="336">
        <v>2.0</v>
      </c>
      <c r="B8" s="336">
        <v>2.0</v>
      </c>
      <c r="C8" s="336" t="b">
        <v>0</v>
      </c>
      <c r="D8" s="81" t="s">
        <v>151</v>
      </c>
      <c r="E8" s="81" t="s">
        <v>652</v>
      </c>
      <c r="F8" s="81" t="s">
        <v>653</v>
      </c>
      <c r="G8" s="79">
        <v>8.015617044E9</v>
      </c>
      <c r="H8" s="81" t="s">
        <v>654</v>
      </c>
      <c r="I8" s="81" t="s">
        <v>65</v>
      </c>
      <c r="J8" s="78"/>
      <c r="K8" s="85"/>
      <c r="L8" s="337">
        <v>33750.0</v>
      </c>
      <c r="M8" s="337">
        <v>5000.0</v>
      </c>
      <c r="N8" s="82" t="s">
        <v>652</v>
      </c>
      <c r="O8" s="337">
        <v>10000.0</v>
      </c>
      <c r="P8" s="82" t="s">
        <v>655</v>
      </c>
      <c r="Q8" s="337">
        <v>10000.0</v>
      </c>
      <c r="R8" s="338" t="s">
        <v>656</v>
      </c>
      <c r="S8" s="337">
        <v>8750.0</v>
      </c>
      <c r="T8" s="82" t="s">
        <v>657</v>
      </c>
      <c r="U8" s="86">
        <f t="shared" si="1"/>
        <v>0</v>
      </c>
      <c r="V8" s="78"/>
      <c r="W8" s="3" t="s">
        <v>651</v>
      </c>
      <c r="X8" s="3"/>
      <c r="Y8" s="3"/>
      <c r="Z8" s="3"/>
      <c r="AA8" s="3"/>
      <c r="AB8" s="3"/>
      <c r="AC8" s="3"/>
      <c r="AD8" s="3"/>
      <c r="AE8" s="3"/>
      <c r="AF8" s="3"/>
    </row>
    <row r="9">
      <c r="A9" s="339">
        <v>3.0</v>
      </c>
      <c r="B9" s="340">
        <v>3.0</v>
      </c>
      <c r="C9" s="340" t="b">
        <v>0</v>
      </c>
      <c r="D9" s="76" t="s">
        <v>151</v>
      </c>
      <c r="E9" s="81" t="s">
        <v>652</v>
      </c>
      <c r="F9" s="81" t="s">
        <v>658</v>
      </c>
      <c r="G9" s="79">
        <v>9.840105965E9</v>
      </c>
      <c r="H9" s="81" t="s">
        <v>659</v>
      </c>
      <c r="I9" s="81" t="s">
        <v>44</v>
      </c>
      <c r="J9" s="78"/>
      <c r="K9" s="85"/>
      <c r="L9" s="337">
        <v>45000.0</v>
      </c>
      <c r="M9" s="337">
        <v>20000.0</v>
      </c>
      <c r="N9" s="82" t="s">
        <v>652</v>
      </c>
      <c r="O9" s="337">
        <v>25000.0</v>
      </c>
      <c r="P9" s="82" t="s">
        <v>660</v>
      </c>
      <c r="Q9" s="85"/>
      <c r="R9" s="85"/>
      <c r="S9" s="85"/>
      <c r="T9" s="85"/>
      <c r="U9" s="86">
        <f t="shared" si="1"/>
        <v>0</v>
      </c>
      <c r="V9" s="78"/>
      <c r="W9" s="3" t="s">
        <v>651</v>
      </c>
      <c r="X9" s="3"/>
      <c r="Y9" s="3"/>
      <c r="Z9" s="3"/>
      <c r="AA9" s="3"/>
      <c r="AB9" s="3"/>
      <c r="AC9" s="3"/>
      <c r="AD9" s="3"/>
      <c r="AE9" s="3"/>
      <c r="AF9" s="3"/>
    </row>
    <row r="10">
      <c r="A10" s="341">
        <v>4.0</v>
      </c>
      <c r="B10" s="341">
        <v>1.0</v>
      </c>
      <c r="C10" s="341" t="b">
        <v>0</v>
      </c>
      <c r="D10" s="342" t="s">
        <v>217</v>
      </c>
      <c r="E10" s="342" t="s">
        <v>661</v>
      </c>
      <c r="F10" s="342" t="s">
        <v>662</v>
      </c>
      <c r="G10" s="343">
        <v>9.56640731E9</v>
      </c>
      <c r="H10" s="342" t="s">
        <v>663</v>
      </c>
      <c r="I10" s="342" t="s">
        <v>44</v>
      </c>
      <c r="J10" s="176"/>
      <c r="K10" s="344" t="s">
        <v>664</v>
      </c>
      <c r="L10" s="345">
        <v>35000.0</v>
      </c>
      <c r="M10" s="345">
        <v>5000.0</v>
      </c>
      <c r="N10" s="344" t="s">
        <v>661</v>
      </c>
      <c r="O10" s="345">
        <v>11000.0</v>
      </c>
      <c r="P10" s="344" t="s">
        <v>665</v>
      </c>
      <c r="Q10" s="345">
        <v>4000.0</v>
      </c>
      <c r="R10" s="344" t="s">
        <v>666</v>
      </c>
      <c r="S10" s="182"/>
      <c r="T10" s="344" t="s">
        <v>667</v>
      </c>
      <c r="U10" s="346">
        <f t="shared" si="1"/>
        <v>15000</v>
      </c>
      <c r="V10" s="347" t="s">
        <v>67</v>
      </c>
      <c r="W10" s="3" t="s">
        <v>668</v>
      </c>
      <c r="X10" s="3" t="s">
        <v>113</v>
      </c>
      <c r="Y10" s="3" t="s">
        <v>669</v>
      </c>
      <c r="Z10" s="3"/>
      <c r="AA10" s="3"/>
      <c r="AB10" s="3"/>
      <c r="AC10" s="3"/>
      <c r="AD10" s="3"/>
      <c r="AE10" s="3"/>
      <c r="AF10" s="3"/>
    </row>
    <row r="11">
      <c r="A11" s="339">
        <v>5.0</v>
      </c>
      <c r="B11" s="331">
        <v>2.0</v>
      </c>
      <c r="C11" s="331" t="b">
        <v>0</v>
      </c>
      <c r="D11" s="76" t="s">
        <v>217</v>
      </c>
      <c r="E11" s="81" t="s">
        <v>670</v>
      </c>
      <c r="F11" s="81" t="s">
        <v>671</v>
      </c>
      <c r="G11" s="79">
        <v>9.600197552E9</v>
      </c>
      <c r="H11" s="81" t="s">
        <v>672</v>
      </c>
      <c r="I11" s="81" t="s">
        <v>44</v>
      </c>
      <c r="J11" s="78"/>
      <c r="K11" s="82" t="s">
        <v>664</v>
      </c>
      <c r="L11" s="337">
        <v>40000.0</v>
      </c>
      <c r="M11" s="337">
        <v>15000.0</v>
      </c>
      <c r="N11" s="82" t="s">
        <v>670</v>
      </c>
      <c r="O11" s="337">
        <v>15000.0</v>
      </c>
      <c r="P11" s="82" t="s">
        <v>673</v>
      </c>
      <c r="Q11" s="337">
        <v>10000.0</v>
      </c>
      <c r="R11" s="82" t="s">
        <v>674</v>
      </c>
      <c r="S11" s="85"/>
      <c r="T11" s="85"/>
      <c r="U11" s="86">
        <f t="shared" si="1"/>
        <v>0</v>
      </c>
      <c r="V11" s="81" t="s">
        <v>675</v>
      </c>
      <c r="W11" s="3" t="s">
        <v>651</v>
      </c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336">
        <v>6.0</v>
      </c>
      <c r="B12" s="336">
        <v>3.0</v>
      </c>
      <c r="C12" s="336" t="b">
        <v>0</v>
      </c>
      <c r="D12" s="81" t="s">
        <v>217</v>
      </c>
      <c r="E12" s="81" t="s">
        <v>676</v>
      </c>
      <c r="F12" s="81" t="s">
        <v>677</v>
      </c>
      <c r="G12" s="79">
        <v>8.667366957E9</v>
      </c>
      <c r="H12" s="81" t="s">
        <v>678</v>
      </c>
      <c r="I12" s="81" t="s">
        <v>679</v>
      </c>
      <c r="J12" s="78"/>
      <c r="K12" s="82" t="s">
        <v>664</v>
      </c>
      <c r="L12" s="337">
        <v>78000.0</v>
      </c>
      <c r="M12" s="337">
        <v>28000.0</v>
      </c>
      <c r="N12" s="82" t="s">
        <v>676</v>
      </c>
      <c r="O12" s="337">
        <v>10000.0</v>
      </c>
      <c r="P12" s="82" t="s">
        <v>680</v>
      </c>
      <c r="Q12" s="337">
        <v>15000.0</v>
      </c>
      <c r="R12" s="82" t="s">
        <v>681</v>
      </c>
      <c r="S12" s="337">
        <v>25000.0</v>
      </c>
      <c r="T12" s="82" t="s">
        <v>682</v>
      </c>
      <c r="U12" s="86">
        <f t="shared" si="1"/>
        <v>0</v>
      </c>
      <c r="V12" s="81" t="s">
        <v>683</v>
      </c>
      <c r="W12" s="3" t="s">
        <v>651</v>
      </c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339">
        <v>7.0</v>
      </c>
      <c r="B13" s="331">
        <v>4.0</v>
      </c>
      <c r="C13" s="331" t="b">
        <v>0</v>
      </c>
      <c r="D13" s="76" t="s">
        <v>217</v>
      </c>
      <c r="E13" s="81" t="s">
        <v>676</v>
      </c>
      <c r="F13" s="81" t="s">
        <v>684</v>
      </c>
      <c r="G13" s="79">
        <v>9.566221833E9</v>
      </c>
      <c r="H13" s="81" t="s">
        <v>685</v>
      </c>
      <c r="I13" s="81" t="s">
        <v>44</v>
      </c>
      <c r="J13" s="78"/>
      <c r="K13" s="82" t="s">
        <v>664</v>
      </c>
      <c r="L13" s="337">
        <v>40000.0</v>
      </c>
      <c r="M13" s="337">
        <v>28000.0</v>
      </c>
      <c r="N13" s="82" t="s">
        <v>676</v>
      </c>
      <c r="O13" s="337">
        <v>12000.0</v>
      </c>
      <c r="P13" s="82" t="s">
        <v>680</v>
      </c>
      <c r="Q13" s="85"/>
      <c r="R13" s="85"/>
      <c r="S13" s="85"/>
      <c r="T13" s="85"/>
      <c r="U13" s="86">
        <f t="shared" si="1"/>
        <v>0</v>
      </c>
      <c r="V13" s="78"/>
      <c r="W13" s="3" t="s">
        <v>651</v>
      </c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336">
        <v>8.0</v>
      </c>
      <c r="B14" s="336">
        <v>5.0</v>
      </c>
      <c r="C14" s="336" t="b">
        <v>0</v>
      </c>
      <c r="D14" s="81" t="s">
        <v>217</v>
      </c>
      <c r="E14" s="81" t="s">
        <v>686</v>
      </c>
      <c r="F14" s="81" t="s">
        <v>687</v>
      </c>
      <c r="G14" s="79">
        <v>8.903921715E9</v>
      </c>
      <c r="H14" s="81" t="s">
        <v>688</v>
      </c>
      <c r="I14" s="81" t="s">
        <v>689</v>
      </c>
      <c r="J14" s="78"/>
      <c r="K14" s="82" t="s">
        <v>690</v>
      </c>
      <c r="L14" s="337">
        <v>8000.0</v>
      </c>
      <c r="M14" s="337">
        <v>4000.0</v>
      </c>
      <c r="N14" s="82" t="s">
        <v>686</v>
      </c>
      <c r="O14" s="337">
        <v>4000.0</v>
      </c>
      <c r="P14" s="82" t="s">
        <v>691</v>
      </c>
      <c r="Q14" s="85"/>
      <c r="R14" s="85"/>
      <c r="S14" s="85"/>
      <c r="T14" s="85"/>
      <c r="U14" s="86">
        <f t="shared" si="1"/>
        <v>0</v>
      </c>
      <c r="V14" s="78"/>
      <c r="W14" s="3" t="s">
        <v>651</v>
      </c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339">
        <v>9.0</v>
      </c>
      <c r="B15" s="340">
        <v>6.0</v>
      </c>
      <c r="C15" s="340" t="b">
        <v>0</v>
      </c>
      <c r="D15" s="76" t="s">
        <v>217</v>
      </c>
      <c r="E15" s="81" t="s">
        <v>692</v>
      </c>
      <c r="F15" s="81" t="s">
        <v>693</v>
      </c>
      <c r="G15" s="79">
        <v>9.3857947E9</v>
      </c>
      <c r="H15" s="81" t="s">
        <v>694</v>
      </c>
      <c r="I15" s="81" t="s">
        <v>695</v>
      </c>
      <c r="J15" s="78"/>
      <c r="K15" s="82" t="s">
        <v>664</v>
      </c>
      <c r="L15" s="337">
        <v>12000.0</v>
      </c>
      <c r="M15" s="337">
        <v>12000.0</v>
      </c>
      <c r="N15" s="82" t="s">
        <v>692</v>
      </c>
      <c r="O15" s="85"/>
      <c r="P15" s="82" t="s">
        <v>665</v>
      </c>
      <c r="Q15" s="85"/>
      <c r="R15" s="85"/>
      <c r="S15" s="85"/>
      <c r="T15" s="85"/>
      <c r="U15" s="86">
        <f t="shared" si="1"/>
        <v>0</v>
      </c>
      <c r="V15" s="78"/>
      <c r="W15" s="3" t="s">
        <v>651</v>
      </c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336">
        <v>10.0</v>
      </c>
      <c r="B16" s="336">
        <v>1.0</v>
      </c>
      <c r="C16" s="336" t="b">
        <v>0</v>
      </c>
      <c r="D16" s="81" t="s">
        <v>297</v>
      </c>
      <c r="E16" s="81" t="s">
        <v>696</v>
      </c>
      <c r="F16" s="81" t="s">
        <v>697</v>
      </c>
      <c r="G16" s="79">
        <v>9.677309061E9</v>
      </c>
      <c r="H16" s="81" t="s">
        <v>698</v>
      </c>
      <c r="I16" s="81" t="s">
        <v>65</v>
      </c>
      <c r="J16" s="78"/>
      <c r="K16" s="82" t="s">
        <v>6</v>
      </c>
      <c r="L16" s="337">
        <v>20000.0</v>
      </c>
      <c r="M16" s="337">
        <v>6000.0</v>
      </c>
      <c r="N16" s="82" t="s">
        <v>691</v>
      </c>
      <c r="O16" s="337">
        <v>14000.0</v>
      </c>
      <c r="P16" s="82" t="s">
        <v>699</v>
      </c>
      <c r="Q16" s="85"/>
      <c r="R16" s="85"/>
      <c r="S16" s="85"/>
      <c r="T16" s="85"/>
      <c r="U16" s="86">
        <f t="shared" si="1"/>
        <v>0</v>
      </c>
      <c r="V16" s="78"/>
      <c r="W16" s="3" t="s">
        <v>651</v>
      </c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339">
        <v>11.0</v>
      </c>
      <c r="B17" s="331">
        <v>2.0</v>
      </c>
      <c r="C17" s="331" t="b">
        <v>0</v>
      </c>
      <c r="D17" s="76" t="s">
        <v>297</v>
      </c>
      <c r="E17" s="81" t="s">
        <v>700</v>
      </c>
      <c r="F17" s="81" t="s">
        <v>701</v>
      </c>
      <c r="G17" s="79">
        <v>9.344477131E9</v>
      </c>
      <c r="H17" s="81" t="s">
        <v>702</v>
      </c>
      <c r="I17" s="81" t="s">
        <v>44</v>
      </c>
      <c r="J17" s="78"/>
      <c r="K17" s="82" t="s">
        <v>664</v>
      </c>
      <c r="L17" s="337">
        <v>40000.0</v>
      </c>
      <c r="M17" s="337">
        <v>10000.0</v>
      </c>
      <c r="N17" s="82" t="s">
        <v>703</v>
      </c>
      <c r="O17" s="337">
        <v>15000.0</v>
      </c>
      <c r="P17" s="82" t="s">
        <v>704</v>
      </c>
      <c r="Q17" s="337">
        <v>15000.0</v>
      </c>
      <c r="R17" s="82" t="s">
        <v>705</v>
      </c>
      <c r="S17" s="85"/>
      <c r="T17" s="85"/>
      <c r="U17" s="86">
        <f t="shared" si="1"/>
        <v>0</v>
      </c>
      <c r="V17" s="78"/>
      <c r="W17" s="3" t="s">
        <v>651</v>
      </c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336">
        <v>12.0</v>
      </c>
      <c r="B18" s="336">
        <v>3.0</v>
      </c>
      <c r="C18" s="336" t="b">
        <v>0</v>
      </c>
      <c r="D18" s="81" t="s">
        <v>297</v>
      </c>
      <c r="E18" s="81" t="s">
        <v>706</v>
      </c>
      <c r="F18" s="81" t="s">
        <v>707</v>
      </c>
      <c r="G18" s="79">
        <v>9.84119115E9</v>
      </c>
      <c r="H18" s="81" t="s">
        <v>708</v>
      </c>
      <c r="I18" s="81" t="s">
        <v>709</v>
      </c>
      <c r="J18" s="78"/>
      <c r="K18" s="82" t="s">
        <v>6</v>
      </c>
      <c r="L18" s="337">
        <v>50000.0</v>
      </c>
      <c r="M18" s="337">
        <v>50000.0</v>
      </c>
      <c r="N18" s="82" t="s">
        <v>710</v>
      </c>
      <c r="O18" s="85"/>
      <c r="P18" s="85"/>
      <c r="Q18" s="85"/>
      <c r="R18" s="85"/>
      <c r="S18" s="85"/>
      <c r="T18" s="85"/>
      <c r="U18" s="86">
        <f t="shared" si="1"/>
        <v>0</v>
      </c>
      <c r="V18" s="78"/>
      <c r="W18" s="3" t="s">
        <v>651</v>
      </c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348">
        <v>13.0</v>
      </c>
      <c r="B19" s="78"/>
      <c r="C19" s="78" t="b">
        <v>0</v>
      </c>
      <c r="D19" s="81" t="s">
        <v>297</v>
      </c>
      <c r="E19" s="81" t="s">
        <v>711</v>
      </c>
      <c r="F19" s="81" t="s">
        <v>712</v>
      </c>
      <c r="G19" s="79">
        <v>9.080811578E9</v>
      </c>
      <c r="H19" s="81" t="s">
        <v>713</v>
      </c>
      <c r="I19" s="81" t="s">
        <v>714</v>
      </c>
      <c r="J19" s="78"/>
      <c r="K19" s="82" t="s">
        <v>664</v>
      </c>
      <c r="L19" s="337">
        <v>45000.0</v>
      </c>
      <c r="M19" s="337">
        <v>10000.0</v>
      </c>
      <c r="N19" s="82" t="s">
        <v>711</v>
      </c>
      <c r="O19" s="337">
        <v>20000.0</v>
      </c>
      <c r="P19" s="82" t="s">
        <v>715</v>
      </c>
      <c r="Q19" s="337">
        <v>15000.0</v>
      </c>
      <c r="R19" s="82" t="s">
        <v>716</v>
      </c>
      <c r="S19" s="85"/>
      <c r="T19" s="85"/>
      <c r="U19" s="86">
        <f t="shared" si="1"/>
        <v>0</v>
      </c>
      <c r="V19" s="78"/>
      <c r="W19" s="3" t="s">
        <v>651</v>
      </c>
      <c r="X19" s="349"/>
      <c r="Y19" s="349"/>
      <c r="Z19" s="349"/>
      <c r="AA19" s="349"/>
      <c r="AB19" s="349"/>
      <c r="AC19" s="349"/>
      <c r="AD19" s="349"/>
      <c r="AE19" s="349"/>
      <c r="AF19" s="349"/>
    </row>
    <row r="20">
      <c r="A20" s="350">
        <v>14.0</v>
      </c>
      <c r="B20" s="351">
        <v>5.0</v>
      </c>
      <c r="C20" s="351" t="b">
        <v>0</v>
      </c>
      <c r="D20" s="80" t="s">
        <v>297</v>
      </c>
      <c r="E20" s="81" t="s">
        <v>717</v>
      </c>
      <c r="F20" s="81" t="s">
        <v>718</v>
      </c>
      <c r="G20" s="78"/>
      <c r="H20" s="81" t="s">
        <v>719</v>
      </c>
      <c r="I20" s="81" t="s">
        <v>720</v>
      </c>
      <c r="J20" s="78"/>
      <c r="K20" s="82" t="s">
        <v>6</v>
      </c>
      <c r="L20" s="337">
        <v>25000.0</v>
      </c>
      <c r="M20" s="337">
        <v>10000.0</v>
      </c>
      <c r="N20" s="82" t="s">
        <v>717</v>
      </c>
      <c r="O20" s="337">
        <v>15000.0</v>
      </c>
      <c r="P20" s="82" t="s">
        <v>657</v>
      </c>
      <c r="Q20" s="85"/>
      <c r="R20" s="85"/>
      <c r="S20" s="85"/>
      <c r="T20" s="85"/>
      <c r="U20" s="335">
        <f t="shared" si="1"/>
        <v>0</v>
      </c>
      <c r="V20" s="81" t="s">
        <v>721</v>
      </c>
      <c r="W20" s="3" t="s">
        <v>651</v>
      </c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52">
        <v>15.0</v>
      </c>
      <c r="B21" s="336">
        <v>1.0</v>
      </c>
      <c r="C21" s="336" t="b">
        <v>0</v>
      </c>
      <c r="D21" s="81" t="s">
        <v>372</v>
      </c>
      <c r="E21" s="81" t="s">
        <v>722</v>
      </c>
      <c r="F21" s="81" t="s">
        <v>723</v>
      </c>
      <c r="G21" s="79">
        <v>9.585675662E9</v>
      </c>
      <c r="H21" s="81" t="s">
        <v>724</v>
      </c>
      <c r="I21" s="81" t="s">
        <v>44</v>
      </c>
      <c r="J21" s="78"/>
      <c r="K21" s="82" t="s">
        <v>6</v>
      </c>
      <c r="L21" s="337">
        <v>35000.0</v>
      </c>
      <c r="M21" s="337">
        <v>1000.0</v>
      </c>
      <c r="N21" s="82" t="s">
        <v>725</v>
      </c>
      <c r="O21" s="337">
        <v>10000.0</v>
      </c>
      <c r="P21" s="82" t="s">
        <v>715</v>
      </c>
      <c r="Q21" s="337">
        <v>11000.0</v>
      </c>
      <c r="R21" s="82" t="s">
        <v>726</v>
      </c>
      <c r="S21" s="337">
        <v>13000.0</v>
      </c>
      <c r="T21" s="82" t="s">
        <v>727</v>
      </c>
      <c r="U21" s="335">
        <f t="shared" si="1"/>
        <v>0</v>
      </c>
      <c r="V21" s="78"/>
      <c r="W21" s="3" t="s">
        <v>651</v>
      </c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52">
        <v>16.0</v>
      </c>
      <c r="B22" s="353">
        <v>2.0</v>
      </c>
      <c r="C22" s="353" t="b">
        <v>0</v>
      </c>
      <c r="D22" s="81" t="s">
        <v>372</v>
      </c>
      <c r="E22" s="81" t="s">
        <v>705</v>
      </c>
      <c r="F22" s="81" t="s">
        <v>728</v>
      </c>
      <c r="G22" s="79">
        <v>6.380941517E9</v>
      </c>
      <c r="H22" s="81" t="s">
        <v>729</v>
      </c>
      <c r="I22" s="81" t="s">
        <v>730</v>
      </c>
      <c r="J22" s="78"/>
      <c r="K22" s="82" t="s">
        <v>664</v>
      </c>
      <c r="L22" s="337">
        <v>35000.0</v>
      </c>
      <c r="M22" s="337">
        <v>24764.0</v>
      </c>
      <c r="N22" s="82" t="s">
        <v>731</v>
      </c>
      <c r="O22" s="337">
        <v>10000.0</v>
      </c>
      <c r="P22" s="82" t="s">
        <v>732</v>
      </c>
      <c r="Q22" s="85"/>
      <c r="R22" s="85"/>
      <c r="S22" s="337">
        <v>236.0</v>
      </c>
      <c r="T22" s="85"/>
      <c r="U22" s="335">
        <f t="shared" si="1"/>
        <v>0</v>
      </c>
      <c r="V22" s="78"/>
      <c r="W22" s="3" t="s">
        <v>651</v>
      </c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52">
        <v>17.0</v>
      </c>
      <c r="B23" s="354">
        <v>3.0</v>
      </c>
      <c r="C23" s="354" t="b">
        <v>0</v>
      </c>
      <c r="D23" s="80" t="s">
        <v>372</v>
      </c>
      <c r="E23" s="81" t="s">
        <v>726</v>
      </c>
      <c r="F23" s="81" t="s">
        <v>733</v>
      </c>
      <c r="G23" s="78"/>
      <c r="H23" s="81" t="s">
        <v>734</v>
      </c>
      <c r="I23" s="81" t="s">
        <v>44</v>
      </c>
      <c r="J23" s="78"/>
      <c r="K23" s="82" t="s">
        <v>6</v>
      </c>
      <c r="L23" s="337">
        <v>38000.0</v>
      </c>
      <c r="M23" s="337">
        <v>20000.0</v>
      </c>
      <c r="N23" s="82" t="s">
        <v>726</v>
      </c>
      <c r="O23" s="337">
        <v>18000.0</v>
      </c>
      <c r="P23" s="82" t="s">
        <v>735</v>
      </c>
      <c r="Q23" s="85"/>
      <c r="R23" s="85"/>
      <c r="S23" s="85"/>
      <c r="T23" s="85"/>
      <c r="U23" s="335">
        <f t="shared" si="1"/>
        <v>0</v>
      </c>
      <c r="V23" s="78"/>
      <c r="W23" s="3" t="s">
        <v>651</v>
      </c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55">
        <v>18.0</v>
      </c>
      <c r="B24" s="356">
        <v>1.0</v>
      </c>
      <c r="C24" s="356" t="b">
        <v>0</v>
      </c>
      <c r="D24" s="179" t="s">
        <v>413</v>
      </c>
      <c r="E24" s="179" t="s">
        <v>736</v>
      </c>
      <c r="F24" s="179" t="s">
        <v>737</v>
      </c>
      <c r="G24" s="357">
        <v>9.790309008E9</v>
      </c>
      <c r="H24" s="179" t="s">
        <v>738</v>
      </c>
      <c r="I24" s="179" t="s">
        <v>44</v>
      </c>
      <c r="J24" s="176"/>
      <c r="K24" s="180" t="s">
        <v>6</v>
      </c>
      <c r="L24" s="358">
        <v>35000.0</v>
      </c>
      <c r="M24" s="358">
        <v>1000.0</v>
      </c>
      <c r="N24" s="180" t="s">
        <v>657</v>
      </c>
      <c r="O24" s="358">
        <v>10000.0</v>
      </c>
      <c r="P24" s="180" t="s">
        <v>736</v>
      </c>
      <c r="Q24" s="182"/>
      <c r="R24" s="180" t="s">
        <v>739</v>
      </c>
      <c r="S24" s="182"/>
      <c r="T24" s="180" t="s">
        <v>740</v>
      </c>
      <c r="U24" s="359">
        <f t="shared" si="1"/>
        <v>24000</v>
      </c>
      <c r="V24" s="179" t="s">
        <v>741</v>
      </c>
      <c r="W24" s="3" t="s">
        <v>742</v>
      </c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36">
        <v>19.0</v>
      </c>
      <c r="B25" s="336">
        <v>2.0</v>
      </c>
      <c r="C25" s="336" t="b">
        <v>0</v>
      </c>
      <c r="D25" s="81" t="s">
        <v>413</v>
      </c>
      <c r="E25" s="81" t="s">
        <v>743</v>
      </c>
      <c r="F25" s="81" t="s">
        <v>744</v>
      </c>
      <c r="G25" s="79">
        <v>7.708818585E9</v>
      </c>
      <c r="H25" s="81" t="s">
        <v>745</v>
      </c>
      <c r="I25" s="81" t="s">
        <v>746</v>
      </c>
      <c r="J25" s="78"/>
      <c r="K25" s="82" t="s">
        <v>6</v>
      </c>
      <c r="L25" s="337">
        <v>20000.0</v>
      </c>
      <c r="M25" s="337">
        <v>20000.0</v>
      </c>
      <c r="N25" s="82" t="s">
        <v>743</v>
      </c>
      <c r="O25" s="85"/>
      <c r="P25" s="85"/>
      <c r="Q25" s="85"/>
      <c r="R25" s="85"/>
      <c r="S25" s="85"/>
      <c r="T25" s="85"/>
      <c r="U25" s="335">
        <f t="shared" si="1"/>
        <v>0</v>
      </c>
      <c r="V25" s="78"/>
      <c r="W25" s="3" t="s">
        <v>651</v>
      </c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36">
        <v>20.0</v>
      </c>
      <c r="B26" s="336">
        <v>3.0</v>
      </c>
      <c r="C26" s="336" t="b">
        <v>0</v>
      </c>
      <c r="D26" s="81" t="s">
        <v>413</v>
      </c>
      <c r="E26" s="81" t="s">
        <v>743</v>
      </c>
      <c r="F26" s="81" t="s">
        <v>747</v>
      </c>
      <c r="G26" s="79">
        <v>9.489323974E9</v>
      </c>
      <c r="H26" s="81" t="s">
        <v>748</v>
      </c>
      <c r="I26" s="81" t="s">
        <v>746</v>
      </c>
      <c r="J26" s="78"/>
      <c r="K26" s="82" t="s">
        <v>6</v>
      </c>
      <c r="L26" s="337">
        <v>20000.0</v>
      </c>
      <c r="M26" s="337">
        <v>20000.0</v>
      </c>
      <c r="N26" s="82" t="s">
        <v>743</v>
      </c>
      <c r="O26" s="85"/>
      <c r="P26" s="85"/>
      <c r="Q26" s="85"/>
      <c r="R26" s="85"/>
      <c r="S26" s="85"/>
      <c r="T26" s="85"/>
      <c r="U26" s="335">
        <f t="shared" si="1"/>
        <v>0</v>
      </c>
      <c r="V26" s="78"/>
      <c r="W26" s="3" t="s">
        <v>651</v>
      </c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36">
        <v>21.0</v>
      </c>
      <c r="B27" s="336">
        <v>4.0</v>
      </c>
      <c r="C27" s="336" t="b">
        <v>0</v>
      </c>
      <c r="D27" s="81" t="s">
        <v>413</v>
      </c>
      <c r="E27" s="81" t="s">
        <v>743</v>
      </c>
      <c r="F27" s="81" t="s">
        <v>749</v>
      </c>
      <c r="G27" s="79">
        <v>8.883798174E9</v>
      </c>
      <c r="H27" s="81" t="s">
        <v>750</v>
      </c>
      <c r="I27" s="81" t="s">
        <v>746</v>
      </c>
      <c r="J27" s="78"/>
      <c r="K27" s="82" t="s">
        <v>6</v>
      </c>
      <c r="L27" s="337">
        <v>20000.0</v>
      </c>
      <c r="M27" s="337">
        <v>20000.0</v>
      </c>
      <c r="N27" s="82" t="s">
        <v>743</v>
      </c>
      <c r="O27" s="85"/>
      <c r="P27" s="85"/>
      <c r="Q27" s="85"/>
      <c r="R27" s="85"/>
      <c r="S27" s="85"/>
      <c r="T27" s="85"/>
      <c r="U27" s="335">
        <f t="shared" si="1"/>
        <v>0</v>
      </c>
      <c r="V27" s="78"/>
      <c r="W27" s="3" t="s">
        <v>651</v>
      </c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36">
        <v>22.0</v>
      </c>
      <c r="B28" s="336">
        <v>5.0</v>
      </c>
      <c r="C28" s="336" t="b">
        <v>0</v>
      </c>
      <c r="D28" s="81" t="s">
        <v>413</v>
      </c>
      <c r="E28" s="81" t="s">
        <v>743</v>
      </c>
      <c r="F28" s="81" t="s">
        <v>751</v>
      </c>
      <c r="G28" s="79">
        <v>9.159423119E9</v>
      </c>
      <c r="H28" s="81" t="s">
        <v>752</v>
      </c>
      <c r="I28" s="81" t="s">
        <v>746</v>
      </c>
      <c r="J28" s="78"/>
      <c r="K28" s="82" t="s">
        <v>6</v>
      </c>
      <c r="L28" s="337">
        <v>20000.0</v>
      </c>
      <c r="M28" s="337">
        <v>19810.0</v>
      </c>
      <c r="N28" s="82" t="s">
        <v>743</v>
      </c>
      <c r="O28" s="85"/>
      <c r="P28" s="85"/>
      <c r="Q28" s="85"/>
      <c r="R28" s="85"/>
      <c r="S28" s="85"/>
      <c r="T28" s="337">
        <v>190.0</v>
      </c>
      <c r="U28" s="335">
        <f t="shared" ref="U28:U40" si="2">(L28-M28-O28-Q28-S28-T28)</f>
        <v>0</v>
      </c>
      <c r="V28" s="78"/>
      <c r="W28" s="3" t="s">
        <v>651</v>
      </c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60">
        <v>23.0</v>
      </c>
      <c r="B29" s="360">
        <v>6.0</v>
      </c>
      <c r="C29" s="360" t="b">
        <v>0</v>
      </c>
      <c r="D29" s="143" t="s">
        <v>413</v>
      </c>
      <c r="E29" s="143" t="s">
        <v>753</v>
      </c>
      <c r="F29" s="143" t="s">
        <v>754</v>
      </c>
      <c r="G29" s="361">
        <v>9.544840279E9</v>
      </c>
      <c r="H29" s="143" t="s">
        <v>755</v>
      </c>
      <c r="I29" s="143" t="s">
        <v>756</v>
      </c>
      <c r="J29" s="140"/>
      <c r="K29" s="144" t="s">
        <v>757</v>
      </c>
      <c r="L29" s="362">
        <v>160000.0</v>
      </c>
      <c r="M29" s="362">
        <v>10000.0</v>
      </c>
      <c r="N29" s="144" t="s">
        <v>758</v>
      </c>
      <c r="O29" s="362">
        <v>50000.0</v>
      </c>
      <c r="P29" s="144" t="s">
        <v>716</v>
      </c>
      <c r="Q29" s="362">
        <v>50000.0</v>
      </c>
      <c r="R29" s="144" t="s">
        <v>759</v>
      </c>
      <c r="S29" s="362">
        <v>50000.0</v>
      </c>
      <c r="T29" s="150"/>
      <c r="U29" s="363">
        <f t="shared" si="2"/>
        <v>0</v>
      </c>
      <c r="V29" s="143" t="s">
        <v>760</v>
      </c>
      <c r="W29" s="3" t="s">
        <v>651</v>
      </c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36">
        <v>24.0</v>
      </c>
      <c r="B30" s="336">
        <v>7.0</v>
      </c>
      <c r="C30" s="336" t="b">
        <v>0</v>
      </c>
      <c r="D30" s="81" t="s">
        <v>413</v>
      </c>
      <c r="E30" s="81" t="s">
        <v>761</v>
      </c>
      <c r="F30" s="81" t="s">
        <v>762</v>
      </c>
      <c r="G30" s="79">
        <v>6.305675167E9</v>
      </c>
      <c r="H30" s="81" t="s">
        <v>763</v>
      </c>
      <c r="I30" s="81" t="s">
        <v>764</v>
      </c>
      <c r="J30" s="78"/>
      <c r="K30" s="82" t="s">
        <v>6</v>
      </c>
      <c r="L30" s="337">
        <v>36000.0</v>
      </c>
      <c r="M30" s="337">
        <v>1000.0</v>
      </c>
      <c r="N30" s="82" t="s">
        <v>761</v>
      </c>
      <c r="O30" s="337">
        <v>35000.0</v>
      </c>
      <c r="P30" s="82" t="s">
        <v>765</v>
      </c>
      <c r="Q30" s="85"/>
      <c r="R30" s="85"/>
      <c r="S30" s="85"/>
      <c r="T30" s="85"/>
      <c r="U30" s="335">
        <f t="shared" si="2"/>
        <v>0</v>
      </c>
      <c r="V30" s="364" t="s">
        <v>766</v>
      </c>
      <c r="W30" s="3" t="s">
        <v>651</v>
      </c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36">
        <v>25.0</v>
      </c>
      <c r="B31" s="336">
        <v>8.0</v>
      </c>
      <c r="C31" s="336" t="b">
        <v>0</v>
      </c>
      <c r="D31" s="81" t="s">
        <v>413</v>
      </c>
      <c r="E31" s="81" t="s">
        <v>680</v>
      </c>
      <c r="F31" s="81" t="s">
        <v>767</v>
      </c>
      <c r="G31" s="79">
        <v>7.386815563E9</v>
      </c>
      <c r="H31" s="81" t="s">
        <v>768</v>
      </c>
      <c r="I31" s="81" t="s">
        <v>764</v>
      </c>
      <c r="J31" s="78"/>
      <c r="K31" s="82" t="s">
        <v>6</v>
      </c>
      <c r="L31" s="337">
        <v>36000.0</v>
      </c>
      <c r="M31" s="337">
        <v>1000.0</v>
      </c>
      <c r="N31" s="82" t="s">
        <v>680</v>
      </c>
      <c r="O31" s="337">
        <v>35000.0</v>
      </c>
      <c r="P31" s="82" t="s">
        <v>765</v>
      </c>
      <c r="Q31" s="85"/>
      <c r="R31" s="85"/>
      <c r="S31" s="85"/>
      <c r="T31" s="85"/>
      <c r="U31" s="335">
        <f t="shared" si="2"/>
        <v>0</v>
      </c>
      <c r="V31" s="364" t="s">
        <v>766</v>
      </c>
      <c r="W31" s="3" t="s">
        <v>651</v>
      </c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36">
        <v>25.0</v>
      </c>
      <c r="B32" s="365">
        <v>9.0</v>
      </c>
      <c r="C32" s="365" t="b">
        <v>0</v>
      </c>
      <c r="D32" s="81" t="s">
        <v>413</v>
      </c>
      <c r="E32" s="81" t="s">
        <v>769</v>
      </c>
      <c r="F32" s="81" t="s">
        <v>770</v>
      </c>
      <c r="G32" s="79">
        <f>94772353173</f>
        <v>94772353173</v>
      </c>
      <c r="H32" s="81" t="s">
        <v>771</v>
      </c>
      <c r="I32" s="81" t="s">
        <v>772</v>
      </c>
      <c r="J32" s="78"/>
      <c r="K32" s="82" t="s">
        <v>664</v>
      </c>
      <c r="L32" s="337">
        <v>56653.0</v>
      </c>
      <c r="M32" s="337">
        <v>56653.0</v>
      </c>
      <c r="N32" s="82" t="s">
        <v>769</v>
      </c>
      <c r="O32" s="85"/>
      <c r="P32" s="85"/>
      <c r="Q32" s="85"/>
      <c r="R32" s="85"/>
      <c r="S32" s="85"/>
      <c r="T32" s="85"/>
      <c r="U32" s="335">
        <f t="shared" si="2"/>
        <v>0</v>
      </c>
      <c r="V32" s="78"/>
      <c r="W32" s="3" t="s">
        <v>651</v>
      </c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66">
        <v>26.0</v>
      </c>
      <c r="B33" s="366">
        <v>1.0</v>
      </c>
      <c r="C33" s="366" t="b">
        <v>0</v>
      </c>
      <c r="D33" s="179" t="s">
        <v>472</v>
      </c>
      <c r="E33" s="179" t="s">
        <v>773</v>
      </c>
      <c r="F33" s="179" t="s">
        <v>774</v>
      </c>
      <c r="G33" s="357">
        <v>7.386815563E9</v>
      </c>
      <c r="H33" s="179" t="s">
        <v>775</v>
      </c>
      <c r="I33" s="179" t="s">
        <v>44</v>
      </c>
      <c r="J33" s="176"/>
      <c r="K33" s="180" t="s">
        <v>6</v>
      </c>
      <c r="L33" s="358">
        <v>38000.0</v>
      </c>
      <c r="M33" s="358">
        <v>1000.0</v>
      </c>
      <c r="N33" s="180" t="s">
        <v>773</v>
      </c>
      <c r="O33" s="358">
        <v>5000.0</v>
      </c>
      <c r="P33" s="180" t="s">
        <v>776</v>
      </c>
      <c r="Q33" s="358">
        <v>15000.0</v>
      </c>
      <c r="R33" s="180" t="s">
        <v>777</v>
      </c>
      <c r="S33" s="358">
        <v>12000.0</v>
      </c>
      <c r="T33" s="182"/>
      <c r="U33" s="359">
        <f t="shared" si="2"/>
        <v>5000</v>
      </c>
      <c r="V33" s="367" t="s">
        <v>741</v>
      </c>
      <c r="W33" s="3" t="s">
        <v>742</v>
      </c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36">
        <v>27.0</v>
      </c>
      <c r="B34" s="336">
        <v>2.0</v>
      </c>
      <c r="C34" s="336" t="b">
        <v>0</v>
      </c>
      <c r="D34" s="81" t="s">
        <v>472</v>
      </c>
      <c r="E34" s="81" t="s">
        <v>778</v>
      </c>
      <c r="F34" s="81" t="s">
        <v>779</v>
      </c>
      <c r="G34" s="79">
        <v>7.358419408E9</v>
      </c>
      <c r="H34" s="81" t="s">
        <v>780</v>
      </c>
      <c r="I34" s="81" t="s">
        <v>781</v>
      </c>
      <c r="J34" s="78"/>
      <c r="K34" s="82" t="s">
        <v>690</v>
      </c>
      <c r="L34" s="337">
        <v>60000.0</v>
      </c>
      <c r="M34" s="337">
        <v>59361.62</v>
      </c>
      <c r="N34" s="82" t="s">
        <v>773</v>
      </c>
      <c r="O34" s="85"/>
      <c r="P34" s="85"/>
      <c r="Q34" s="85"/>
      <c r="R34" s="85"/>
      <c r="S34" s="85"/>
      <c r="T34" s="337">
        <v>638.38</v>
      </c>
      <c r="U34" s="335">
        <f t="shared" si="2"/>
        <v>0</v>
      </c>
      <c r="V34" s="364" t="s">
        <v>766</v>
      </c>
      <c r="W34" s="3" t="s">
        <v>651</v>
      </c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36">
        <v>28.0</v>
      </c>
      <c r="B35" s="336">
        <v>3.0</v>
      </c>
      <c r="C35" s="336" t="b">
        <v>0</v>
      </c>
      <c r="D35" s="81" t="s">
        <v>472</v>
      </c>
      <c r="E35" s="81" t="s">
        <v>782</v>
      </c>
      <c r="F35" s="81" t="s">
        <v>783</v>
      </c>
      <c r="G35" s="79">
        <v>9.492718616E9</v>
      </c>
      <c r="H35" s="81" t="s">
        <v>784</v>
      </c>
      <c r="I35" s="81" t="s">
        <v>44</v>
      </c>
      <c r="J35" s="78"/>
      <c r="K35" s="82" t="s">
        <v>6</v>
      </c>
      <c r="L35" s="337">
        <v>35000.0</v>
      </c>
      <c r="M35" s="337">
        <v>35000.0</v>
      </c>
      <c r="N35" s="82" t="s">
        <v>782</v>
      </c>
      <c r="O35" s="85"/>
      <c r="P35" s="85"/>
      <c r="Q35" s="85"/>
      <c r="R35" s="85"/>
      <c r="S35" s="85"/>
      <c r="T35" s="85"/>
      <c r="U35" s="335">
        <f t="shared" si="2"/>
        <v>0</v>
      </c>
      <c r="V35" s="78"/>
      <c r="W35" s="3" t="s">
        <v>651</v>
      </c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36">
        <v>29.0</v>
      </c>
      <c r="B36" s="336">
        <v>4.0</v>
      </c>
      <c r="C36" s="336" t="b">
        <v>0</v>
      </c>
      <c r="D36" s="81" t="s">
        <v>472</v>
      </c>
      <c r="E36" s="81" t="s">
        <v>782</v>
      </c>
      <c r="F36" s="81" t="s">
        <v>785</v>
      </c>
      <c r="G36" s="79">
        <v>9.492718616E9</v>
      </c>
      <c r="H36" s="81" t="s">
        <v>786</v>
      </c>
      <c r="I36" s="81" t="s">
        <v>44</v>
      </c>
      <c r="J36" s="78"/>
      <c r="K36" s="82" t="s">
        <v>6</v>
      </c>
      <c r="L36" s="337">
        <v>35000.0</v>
      </c>
      <c r="M36" s="337">
        <v>35000.0</v>
      </c>
      <c r="N36" s="82" t="s">
        <v>782</v>
      </c>
      <c r="O36" s="85"/>
      <c r="P36" s="85"/>
      <c r="Q36" s="85"/>
      <c r="R36" s="85"/>
      <c r="S36" s="85"/>
      <c r="T36" s="85"/>
      <c r="U36" s="335">
        <f t="shared" si="2"/>
        <v>0</v>
      </c>
      <c r="V36" s="78"/>
      <c r="W36" s="3" t="s">
        <v>651</v>
      </c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36">
        <v>30.0</v>
      </c>
      <c r="B37" s="336">
        <v>5.0</v>
      </c>
      <c r="C37" s="336" t="b">
        <v>0</v>
      </c>
      <c r="D37" s="81" t="s">
        <v>472</v>
      </c>
      <c r="E37" s="81" t="s">
        <v>765</v>
      </c>
      <c r="F37" s="81" t="s">
        <v>787</v>
      </c>
      <c r="G37" s="79">
        <v>8.825509743E9</v>
      </c>
      <c r="H37" s="81" t="s">
        <v>788</v>
      </c>
      <c r="I37" s="81" t="s">
        <v>789</v>
      </c>
      <c r="J37" s="78"/>
      <c r="K37" s="82" t="s">
        <v>6</v>
      </c>
      <c r="L37" s="337">
        <v>2500.0</v>
      </c>
      <c r="M37" s="337">
        <v>2500.0</v>
      </c>
      <c r="N37" s="82" t="s">
        <v>765</v>
      </c>
      <c r="O37" s="85"/>
      <c r="P37" s="85"/>
      <c r="Q37" s="85"/>
      <c r="R37" s="85"/>
      <c r="S37" s="85"/>
      <c r="T37" s="85"/>
      <c r="U37" s="335">
        <f t="shared" si="2"/>
        <v>0</v>
      </c>
      <c r="V37" s="78"/>
      <c r="W37" s="3" t="s">
        <v>651</v>
      </c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36">
        <v>31.0</v>
      </c>
      <c r="B38" s="336">
        <v>6.0</v>
      </c>
      <c r="C38" s="336" t="b">
        <v>0</v>
      </c>
      <c r="D38" s="81" t="s">
        <v>472</v>
      </c>
      <c r="E38" s="81" t="s">
        <v>765</v>
      </c>
      <c r="F38" s="81" t="s">
        <v>790</v>
      </c>
      <c r="G38" s="79">
        <v>9.28324266E9</v>
      </c>
      <c r="H38" s="81" t="s">
        <v>791</v>
      </c>
      <c r="I38" s="81" t="s">
        <v>789</v>
      </c>
      <c r="J38" s="78"/>
      <c r="K38" s="82" t="s">
        <v>6</v>
      </c>
      <c r="L38" s="337">
        <v>2500.0</v>
      </c>
      <c r="M38" s="337">
        <v>2500.0</v>
      </c>
      <c r="N38" s="82" t="s">
        <v>765</v>
      </c>
      <c r="O38" s="85"/>
      <c r="P38" s="85"/>
      <c r="Q38" s="85"/>
      <c r="R38" s="85"/>
      <c r="S38" s="85"/>
      <c r="T38" s="85"/>
      <c r="U38" s="335">
        <f t="shared" si="2"/>
        <v>0</v>
      </c>
      <c r="V38" s="78"/>
      <c r="W38" s="3" t="s">
        <v>651</v>
      </c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36">
        <v>32.0</v>
      </c>
      <c r="B39" s="368">
        <v>7.0</v>
      </c>
      <c r="C39" s="368" t="b">
        <v>0</v>
      </c>
      <c r="D39" s="81" t="s">
        <v>472</v>
      </c>
      <c r="E39" s="81" t="s">
        <v>765</v>
      </c>
      <c r="F39" s="81" t="s">
        <v>792</v>
      </c>
      <c r="G39" s="79">
        <v>8.015901095E9</v>
      </c>
      <c r="H39" s="81" t="s">
        <v>793</v>
      </c>
      <c r="I39" s="81" t="s">
        <v>794</v>
      </c>
      <c r="J39" s="78"/>
      <c r="K39" s="82" t="s">
        <v>6</v>
      </c>
      <c r="L39" s="337">
        <v>40000.0</v>
      </c>
      <c r="M39" s="337">
        <v>1000.0</v>
      </c>
      <c r="N39" s="82" t="s">
        <v>765</v>
      </c>
      <c r="O39" s="337">
        <v>35000.0</v>
      </c>
      <c r="P39" s="82" t="s">
        <v>795</v>
      </c>
      <c r="Q39" s="337">
        <v>4000.0</v>
      </c>
      <c r="R39" s="204" t="s">
        <v>796</v>
      </c>
      <c r="S39" s="85"/>
      <c r="T39" s="85"/>
      <c r="U39" s="335">
        <f t="shared" si="2"/>
        <v>0</v>
      </c>
      <c r="V39" s="78"/>
      <c r="W39" s="3" t="s">
        <v>651</v>
      </c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36">
        <v>33.0</v>
      </c>
      <c r="B40" s="336">
        <v>1.0</v>
      </c>
      <c r="C40" s="336" t="b">
        <v>0</v>
      </c>
      <c r="D40" s="81" t="s">
        <v>472</v>
      </c>
      <c r="E40" s="81" t="s">
        <v>797</v>
      </c>
      <c r="F40" s="81" t="s">
        <v>798</v>
      </c>
      <c r="G40" s="79">
        <v>9.62934188E9</v>
      </c>
      <c r="H40" s="81" t="s">
        <v>799</v>
      </c>
      <c r="I40" s="81" t="s">
        <v>44</v>
      </c>
      <c r="J40" s="78"/>
      <c r="K40" s="82" t="s">
        <v>6</v>
      </c>
      <c r="L40" s="337">
        <v>75000.0</v>
      </c>
      <c r="M40" s="337">
        <v>1000.0</v>
      </c>
      <c r="N40" s="82" t="s">
        <v>800</v>
      </c>
      <c r="O40" s="337">
        <v>10000.0</v>
      </c>
      <c r="P40" s="82" t="s">
        <v>801</v>
      </c>
      <c r="Q40" s="337">
        <v>64000.0</v>
      </c>
      <c r="R40" s="82" t="s">
        <v>802</v>
      </c>
      <c r="S40" s="85"/>
      <c r="T40" s="85"/>
      <c r="U40" s="335">
        <f t="shared" si="2"/>
        <v>0</v>
      </c>
      <c r="V40" s="78"/>
      <c r="W40" s="3" t="s">
        <v>651</v>
      </c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36">
        <v>34.0</v>
      </c>
      <c r="B41" s="369">
        <v>2.0</v>
      </c>
      <c r="C41" s="369" t="b">
        <v>0</v>
      </c>
      <c r="D41" s="81" t="s">
        <v>530</v>
      </c>
      <c r="E41" s="81" t="s">
        <v>803</v>
      </c>
      <c r="F41" s="81" t="s">
        <v>804</v>
      </c>
      <c r="G41" s="370">
        <v>8.098860691E9</v>
      </c>
      <c r="H41" s="81" t="s">
        <v>805</v>
      </c>
      <c r="I41" s="81" t="s">
        <v>44</v>
      </c>
      <c r="J41" s="78"/>
      <c r="K41" s="82" t="s">
        <v>6</v>
      </c>
      <c r="L41" s="337">
        <v>40000.0</v>
      </c>
      <c r="M41" s="337">
        <v>3000.0</v>
      </c>
      <c r="N41" s="82" t="s">
        <v>803</v>
      </c>
      <c r="O41" s="337">
        <v>17000.0</v>
      </c>
      <c r="P41" s="82" t="s">
        <v>806</v>
      </c>
      <c r="Q41" s="337">
        <v>10000.0</v>
      </c>
      <c r="R41" s="82" t="s">
        <v>807</v>
      </c>
      <c r="S41" s="337">
        <v>10000.0</v>
      </c>
      <c r="T41" s="99" t="s">
        <v>808</v>
      </c>
      <c r="U41" s="335"/>
      <c r="V41" s="371"/>
      <c r="W41" s="96" t="s">
        <v>809</v>
      </c>
      <c r="X41" s="101" t="s">
        <v>113</v>
      </c>
      <c r="Y41" s="96" t="s">
        <v>77</v>
      </c>
      <c r="Z41" s="101"/>
      <c r="AA41" s="101"/>
      <c r="AB41" s="101"/>
      <c r="AC41" s="101"/>
      <c r="AD41" s="101"/>
      <c r="AE41" s="101"/>
      <c r="AF41" s="101"/>
    </row>
    <row r="42">
      <c r="A42" s="336">
        <v>35.0</v>
      </c>
      <c r="B42" s="336">
        <v>1.0</v>
      </c>
      <c r="C42" s="336" t="b">
        <v>0</v>
      </c>
      <c r="D42" s="81" t="s">
        <v>589</v>
      </c>
      <c r="E42" s="81" t="s">
        <v>810</v>
      </c>
      <c r="F42" s="81" t="s">
        <v>811</v>
      </c>
      <c r="G42" s="79">
        <v>9.666994864E9</v>
      </c>
      <c r="H42" s="81" t="s">
        <v>812</v>
      </c>
      <c r="I42" s="81" t="s">
        <v>44</v>
      </c>
      <c r="J42" s="78"/>
      <c r="K42" s="82" t="s">
        <v>6</v>
      </c>
      <c r="L42" s="337">
        <v>40000.0</v>
      </c>
      <c r="M42" s="337">
        <v>1000.0</v>
      </c>
      <c r="N42" s="82" t="s">
        <v>810</v>
      </c>
      <c r="O42" s="337">
        <v>5000.0</v>
      </c>
      <c r="P42" s="82" t="s">
        <v>813</v>
      </c>
      <c r="Q42" s="337">
        <v>5000.0</v>
      </c>
      <c r="R42" s="82" t="s">
        <v>814</v>
      </c>
      <c r="S42" s="337">
        <v>10000.0</v>
      </c>
      <c r="T42" s="337">
        <v>19000.0</v>
      </c>
      <c r="U42" s="335">
        <f t="shared" ref="U42:U323" si="3">(L42-M42-O42-Q42-S42-T42)</f>
        <v>0</v>
      </c>
      <c r="V42" s="78"/>
      <c r="W42" s="3" t="s">
        <v>651</v>
      </c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36">
        <v>36.0</v>
      </c>
      <c r="B43" s="336">
        <v>2.0</v>
      </c>
      <c r="C43" s="336" t="b">
        <v>0</v>
      </c>
      <c r="D43" s="81" t="s">
        <v>589</v>
      </c>
      <c r="E43" s="81" t="s">
        <v>815</v>
      </c>
      <c r="F43" s="81" t="s">
        <v>816</v>
      </c>
      <c r="G43" s="79">
        <v>8.801723930665E12</v>
      </c>
      <c r="H43" s="81" t="s">
        <v>817</v>
      </c>
      <c r="I43" s="81" t="s">
        <v>818</v>
      </c>
      <c r="J43" s="78"/>
      <c r="K43" s="82" t="s">
        <v>664</v>
      </c>
      <c r="L43" s="337">
        <v>40000.0</v>
      </c>
      <c r="M43" s="337">
        <v>5000.0</v>
      </c>
      <c r="N43" s="82" t="s">
        <v>815</v>
      </c>
      <c r="O43" s="337">
        <v>20000.0</v>
      </c>
      <c r="P43" s="82" t="s">
        <v>815</v>
      </c>
      <c r="Q43" s="337">
        <v>15000.0</v>
      </c>
      <c r="R43" s="82" t="s">
        <v>819</v>
      </c>
      <c r="S43" s="85"/>
      <c r="T43" s="85"/>
      <c r="U43" s="335">
        <f t="shared" si="3"/>
        <v>0</v>
      </c>
      <c r="V43" s="78"/>
      <c r="W43" s="3" t="s">
        <v>651</v>
      </c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36">
        <v>37.0</v>
      </c>
      <c r="B44" s="336">
        <v>3.0</v>
      </c>
      <c r="C44" s="336" t="b">
        <v>0</v>
      </c>
      <c r="D44" s="81" t="s">
        <v>589</v>
      </c>
      <c r="E44" s="81" t="s">
        <v>820</v>
      </c>
      <c r="F44" s="81" t="s">
        <v>821</v>
      </c>
      <c r="G44" s="79">
        <v>7.550175403E9</v>
      </c>
      <c r="H44" s="81" t="s">
        <v>822</v>
      </c>
      <c r="I44" s="81" t="s">
        <v>44</v>
      </c>
      <c r="J44" s="78"/>
      <c r="K44" s="82" t="s">
        <v>6</v>
      </c>
      <c r="L44" s="337">
        <v>40000.0</v>
      </c>
      <c r="M44" s="337">
        <v>10000.0</v>
      </c>
      <c r="N44" s="82" t="s">
        <v>823</v>
      </c>
      <c r="O44" s="337">
        <v>10000.0</v>
      </c>
      <c r="P44" s="82" t="s">
        <v>823</v>
      </c>
      <c r="Q44" s="337">
        <v>20000.0</v>
      </c>
      <c r="R44" s="82" t="s">
        <v>824</v>
      </c>
      <c r="S44" s="85"/>
      <c r="T44" s="85"/>
      <c r="U44" s="335">
        <f t="shared" si="3"/>
        <v>0</v>
      </c>
      <c r="V44" s="364" t="s">
        <v>825</v>
      </c>
      <c r="W44" s="3" t="s">
        <v>651</v>
      </c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36">
        <v>38.0</v>
      </c>
      <c r="B45" s="336">
        <v>4.0</v>
      </c>
      <c r="C45" s="336" t="b">
        <v>0</v>
      </c>
      <c r="D45" s="81" t="s">
        <v>589</v>
      </c>
      <c r="E45" s="81" t="s">
        <v>826</v>
      </c>
      <c r="F45" s="81" t="s">
        <v>827</v>
      </c>
      <c r="G45" s="79">
        <v>9.940810258E9</v>
      </c>
      <c r="H45" s="81" t="s">
        <v>828</v>
      </c>
      <c r="I45" s="81" t="s">
        <v>829</v>
      </c>
      <c r="J45" s="78"/>
      <c r="K45" s="82" t="s">
        <v>6</v>
      </c>
      <c r="L45" s="337">
        <v>25000.0</v>
      </c>
      <c r="M45" s="337">
        <v>2000.0</v>
      </c>
      <c r="N45" s="82" t="s">
        <v>826</v>
      </c>
      <c r="O45" s="337">
        <v>23000.0</v>
      </c>
      <c r="P45" s="82" t="s">
        <v>830</v>
      </c>
      <c r="Q45" s="85"/>
      <c r="R45" s="85"/>
      <c r="S45" s="85"/>
      <c r="T45" s="85"/>
      <c r="U45" s="335">
        <f t="shared" si="3"/>
        <v>0</v>
      </c>
      <c r="V45" s="364" t="s">
        <v>831</v>
      </c>
      <c r="W45" s="3" t="s">
        <v>651</v>
      </c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36">
        <v>39.0</v>
      </c>
      <c r="B46" s="368">
        <v>5.0</v>
      </c>
      <c r="C46" s="368" t="b">
        <v>0</v>
      </c>
      <c r="D46" s="81" t="s">
        <v>589</v>
      </c>
      <c r="E46" s="81" t="s">
        <v>832</v>
      </c>
      <c r="F46" s="81" t="s">
        <v>833</v>
      </c>
      <c r="G46" s="79">
        <v>8.790261449E9</v>
      </c>
      <c r="H46" s="81" t="s">
        <v>834</v>
      </c>
      <c r="I46" s="81" t="s">
        <v>835</v>
      </c>
      <c r="J46" s="78"/>
      <c r="K46" s="82" t="s">
        <v>6</v>
      </c>
      <c r="L46" s="337">
        <v>95000.0</v>
      </c>
      <c r="M46" s="337">
        <v>5000.0</v>
      </c>
      <c r="N46" s="82" t="s">
        <v>832</v>
      </c>
      <c r="O46" s="337">
        <v>50000.0</v>
      </c>
      <c r="P46" s="82" t="s">
        <v>836</v>
      </c>
      <c r="Q46" s="337">
        <v>30000.0</v>
      </c>
      <c r="R46" s="82" t="s">
        <v>837</v>
      </c>
      <c r="S46" s="337">
        <v>10000.0</v>
      </c>
      <c r="T46" s="85"/>
      <c r="U46" s="335">
        <f t="shared" si="3"/>
        <v>0</v>
      </c>
      <c r="V46" s="78"/>
      <c r="W46" s="3" t="s">
        <v>651</v>
      </c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36">
        <v>40.0</v>
      </c>
      <c r="B47" s="336">
        <v>1.0</v>
      </c>
      <c r="C47" s="336" t="b">
        <v>0</v>
      </c>
      <c r="D47" s="81" t="s">
        <v>838</v>
      </c>
      <c r="E47" s="81" t="s">
        <v>839</v>
      </c>
      <c r="F47" s="81" t="s">
        <v>840</v>
      </c>
      <c r="G47" s="79">
        <v>9.940490856E9</v>
      </c>
      <c r="H47" s="81" t="s">
        <v>841</v>
      </c>
      <c r="I47" s="81" t="s">
        <v>65</v>
      </c>
      <c r="J47" s="78"/>
      <c r="K47" s="82" t="s">
        <v>6</v>
      </c>
      <c r="L47" s="337">
        <v>25000.0</v>
      </c>
      <c r="M47" s="337">
        <v>2000.0</v>
      </c>
      <c r="N47" s="82" t="s">
        <v>839</v>
      </c>
      <c r="O47" s="337">
        <v>20000.0</v>
      </c>
      <c r="P47" s="82" t="s">
        <v>842</v>
      </c>
      <c r="Q47" s="337">
        <v>3000.0</v>
      </c>
      <c r="R47" s="82" t="s">
        <v>843</v>
      </c>
      <c r="S47" s="85"/>
      <c r="T47" s="85"/>
      <c r="U47" s="335">
        <f t="shared" si="3"/>
        <v>0</v>
      </c>
      <c r="V47" s="364" t="s">
        <v>844</v>
      </c>
      <c r="W47" s="3" t="s">
        <v>651</v>
      </c>
      <c r="X47" s="3" t="s">
        <v>845</v>
      </c>
      <c r="Y47" s="3"/>
      <c r="Z47" s="3"/>
      <c r="AA47" s="3"/>
      <c r="AB47" s="3"/>
      <c r="AC47" s="3"/>
      <c r="AD47" s="3"/>
      <c r="AE47" s="3"/>
      <c r="AF47" s="3"/>
    </row>
    <row r="48">
      <c r="A48" s="336">
        <v>41.0</v>
      </c>
      <c r="B48" s="336">
        <v>2.0</v>
      </c>
      <c r="C48" s="336" t="b">
        <v>0</v>
      </c>
      <c r="D48" s="81" t="s">
        <v>838</v>
      </c>
      <c r="E48" s="81" t="s">
        <v>846</v>
      </c>
      <c r="F48" s="81" t="s">
        <v>847</v>
      </c>
      <c r="G48" s="79">
        <v>9.790810403E9</v>
      </c>
      <c r="H48" s="81" t="s">
        <v>848</v>
      </c>
      <c r="I48" s="81" t="s">
        <v>44</v>
      </c>
      <c r="J48" s="78"/>
      <c r="K48" s="82" t="s">
        <v>6</v>
      </c>
      <c r="L48" s="337">
        <v>40000.0</v>
      </c>
      <c r="M48" s="337">
        <v>1000.0</v>
      </c>
      <c r="N48" s="82" t="s">
        <v>846</v>
      </c>
      <c r="O48" s="337">
        <v>20000.0</v>
      </c>
      <c r="P48" s="82" t="s">
        <v>824</v>
      </c>
      <c r="Q48" s="337">
        <v>19000.0</v>
      </c>
      <c r="R48" s="204" t="s">
        <v>837</v>
      </c>
      <c r="S48" s="85"/>
      <c r="T48" s="85"/>
      <c r="U48" s="335">
        <f t="shared" si="3"/>
        <v>0</v>
      </c>
      <c r="V48" s="78"/>
      <c r="W48" s="3" t="s">
        <v>651</v>
      </c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36">
        <v>42.0</v>
      </c>
      <c r="B49" s="336">
        <v>3.0</v>
      </c>
      <c r="C49" s="336" t="b">
        <v>0</v>
      </c>
      <c r="D49" s="81" t="s">
        <v>838</v>
      </c>
      <c r="E49" s="81" t="s">
        <v>846</v>
      </c>
      <c r="F49" s="81" t="s">
        <v>849</v>
      </c>
      <c r="G49" s="79">
        <v>9.943894035E9</v>
      </c>
      <c r="H49" s="81" t="s">
        <v>850</v>
      </c>
      <c r="I49" s="81" t="s">
        <v>746</v>
      </c>
      <c r="J49" s="78"/>
      <c r="K49" s="82" t="s">
        <v>6</v>
      </c>
      <c r="L49" s="337">
        <v>26000.0</v>
      </c>
      <c r="M49" s="337">
        <v>1000.0</v>
      </c>
      <c r="N49" s="82" t="s">
        <v>846</v>
      </c>
      <c r="O49" s="337">
        <v>25000.0</v>
      </c>
      <c r="P49" s="82" t="s">
        <v>846</v>
      </c>
      <c r="Q49" s="85"/>
      <c r="R49" s="85"/>
      <c r="S49" s="85"/>
      <c r="T49" s="85"/>
      <c r="U49" s="335">
        <f t="shared" si="3"/>
        <v>0</v>
      </c>
      <c r="V49" s="78"/>
      <c r="W49" s="3" t="s">
        <v>651</v>
      </c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36">
        <v>43.0</v>
      </c>
      <c r="B50" s="336">
        <v>4.0</v>
      </c>
      <c r="C50" s="336" t="b">
        <v>0</v>
      </c>
      <c r="D50" s="81" t="s">
        <v>838</v>
      </c>
      <c r="E50" s="81" t="s">
        <v>846</v>
      </c>
      <c r="F50" s="81" t="s">
        <v>851</v>
      </c>
      <c r="G50" s="79">
        <v>9.495762013E9</v>
      </c>
      <c r="H50" s="81" t="s">
        <v>852</v>
      </c>
      <c r="I50" s="81" t="s">
        <v>746</v>
      </c>
      <c r="J50" s="78"/>
      <c r="K50" s="82" t="s">
        <v>664</v>
      </c>
      <c r="L50" s="337">
        <v>25000.0</v>
      </c>
      <c r="M50" s="337">
        <v>1980.0</v>
      </c>
      <c r="N50" s="82" t="s">
        <v>846</v>
      </c>
      <c r="O50" s="337">
        <v>7905.6</v>
      </c>
      <c r="P50" s="85"/>
      <c r="Q50" s="337">
        <v>14821.8</v>
      </c>
      <c r="R50" s="82" t="s">
        <v>853</v>
      </c>
      <c r="S50" s="85"/>
      <c r="T50" s="337">
        <v>292.6</v>
      </c>
      <c r="U50" s="335">
        <f t="shared" si="3"/>
        <v>0</v>
      </c>
      <c r="V50" s="78"/>
      <c r="W50" s="3" t="s">
        <v>651</v>
      </c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36">
        <v>44.0</v>
      </c>
      <c r="B51" s="336">
        <v>5.0</v>
      </c>
      <c r="C51" s="336" t="b">
        <v>0</v>
      </c>
      <c r="D51" s="81" t="s">
        <v>838</v>
      </c>
      <c r="E51" s="81" t="s">
        <v>846</v>
      </c>
      <c r="F51" s="81" t="s">
        <v>854</v>
      </c>
      <c r="G51" s="79">
        <v>2.1355240462E11</v>
      </c>
      <c r="H51" s="81" t="s">
        <v>855</v>
      </c>
      <c r="I51" s="81" t="s">
        <v>172</v>
      </c>
      <c r="J51" s="78"/>
      <c r="K51" s="82" t="s">
        <v>664</v>
      </c>
      <c r="L51" s="337">
        <v>196000.0</v>
      </c>
      <c r="M51" s="337">
        <v>32000.0</v>
      </c>
      <c r="N51" s="82" t="s">
        <v>856</v>
      </c>
      <c r="O51" s="337">
        <v>164000.0</v>
      </c>
      <c r="P51" s="82" t="s">
        <v>857</v>
      </c>
      <c r="Q51" s="85"/>
      <c r="R51" s="85"/>
      <c r="S51" s="85"/>
      <c r="T51" s="85"/>
      <c r="U51" s="335">
        <f t="shared" si="3"/>
        <v>0</v>
      </c>
      <c r="V51" s="364" t="s">
        <v>858</v>
      </c>
      <c r="W51" s="3" t="s">
        <v>651</v>
      </c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36">
        <v>45.0</v>
      </c>
      <c r="B52" s="336">
        <v>6.0</v>
      </c>
      <c r="C52" s="336" t="b">
        <v>0</v>
      </c>
      <c r="D52" s="81" t="s">
        <v>838</v>
      </c>
      <c r="E52" s="81" t="s">
        <v>859</v>
      </c>
      <c r="F52" s="81" t="s">
        <v>860</v>
      </c>
      <c r="G52" s="79">
        <v>7.397255749E9</v>
      </c>
      <c r="H52" s="81" t="s">
        <v>861</v>
      </c>
      <c r="I52" s="81" t="s">
        <v>862</v>
      </c>
      <c r="J52" s="78"/>
      <c r="K52" s="82" t="s">
        <v>6</v>
      </c>
      <c r="L52" s="337">
        <v>10000.0</v>
      </c>
      <c r="M52" s="337">
        <v>1000.0</v>
      </c>
      <c r="N52" s="82" t="s">
        <v>859</v>
      </c>
      <c r="O52" s="337">
        <v>5000.0</v>
      </c>
      <c r="P52" s="82" t="s">
        <v>863</v>
      </c>
      <c r="Q52" s="337">
        <v>4000.0</v>
      </c>
      <c r="R52" s="82" t="s">
        <v>864</v>
      </c>
      <c r="S52" s="85"/>
      <c r="T52" s="85"/>
      <c r="U52" s="335">
        <f t="shared" si="3"/>
        <v>0</v>
      </c>
      <c r="V52" s="78"/>
      <c r="W52" s="101" t="s">
        <v>651</v>
      </c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36">
        <v>46.0</v>
      </c>
      <c r="B53" s="336">
        <v>7.0</v>
      </c>
      <c r="C53" s="336" t="b">
        <v>0</v>
      </c>
      <c r="D53" s="81" t="s">
        <v>838</v>
      </c>
      <c r="E53" s="81" t="s">
        <v>865</v>
      </c>
      <c r="F53" s="81" t="s">
        <v>866</v>
      </c>
      <c r="G53" s="79">
        <v>9.867771189E9</v>
      </c>
      <c r="H53" s="81" t="s">
        <v>867</v>
      </c>
      <c r="I53" s="106" t="s">
        <v>72</v>
      </c>
      <c r="J53" s="78"/>
      <c r="K53" s="82" t="s">
        <v>6</v>
      </c>
      <c r="L53" s="337">
        <v>50000.0</v>
      </c>
      <c r="M53" s="337">
        <v>1000.0</v>
      </c>
      <c r="N53" s="82" t="s">
        <v>868</v>
      </c>
      <c r="O53" s="337">
        <v>24000.0</v>
      </c>
      <c r="P53" s="82" t="s">
        <v>869</v>
      </c>
      <c r="Q53" s="85"/>
      <c r="R53" s="85"/>
      <c r="S53" s="85"/>
      <c r="T53" s="85"/>
      <c r="U53" s="335">
        <f t="shared" si="3"/>
        <v>25000</v>
      </c>
      <c r="V53" s="372"/>
      <c r="W53" s="96"/>
      <c r="X53" s="101" t="s">
        <v>113</v>
      </c>
      <c r="Y53" s="101" t="s">
        <v>870</v>
      </c>
      <c r="Z53" s="101"/>
      <c r="AA53" s="101"/>
      <c r="AB53" s="101"/>
      <c r="AC53" s="101"/>
      <c r="AD53" s="101"/>
      <c r="AE53" s="101"/>
      <c r="AF53" s="101"/>
    </row>
    <row r="54">
      <c r="A54" s="373">
        <v>47.0</v>
      </c>
      <c r="B54" s="373">
        <v>8.0</v>
      </c>
      <c r="C54" s="373" t="b">
        <v>0</v>
      </c>
      <c r="D54" s="374" t="s">
        <v>838</v>
      </c>
      <c r="E54" s="374" t="s">
        <v>871</v>
      </c>
      <c r="F54" s="374" t="s">
        <v>872</v>
      </c>
      <c r="G54" s="375">
        <v>7.278321656E9</v>
      </c>
      <c r="H54" s="374" t="s">
        <v>873</v>
      </c>
      <c r="I54" s="374" t="s">
        <v>874</v>
      </c>
      <c r="J54" s="376"/>
      <c r="K54" s="377" t="s">
        <v>664</v>
      </c>
      <c r="L54" s="378">
        <v>8000.0</v>
      </c>
      <c r="M54" s="378">
        <v>1000.0</v>
      </c>
      <c r="N54" s="377" t="s">
        <v>875</v>
      </c>
      <c r="O54" s="379"/>
      <c r="P54" s="379"/>
      <c r="Q54" s="379"/>
      <c r="R54" s="379"/>
      <c r="S54" s="379"/>
      <c r="T54" s="379"/>
      <c r="U54" s="380">
        <f t="shared" si="3"/>
        <v>7000</v>
      </c>
      <c r="V54" s="381" t="s">
        <v>876</v>
      </c>
      <c r="W54" s="382" t="s">
        <v>877</v>
      </c>
      <c r="X54" s="383"/>
      <c r="Y54" s="383"/>
      <c r="Z54" s="383"/>
      <c r="AA54" s="383"/>
      <c r="AB54" s="383"/>
      <c r="AC54" s="383"/>
      <c r="AD54" s="383"/>
      <c r="AE54" s="383"/>
      <c r="AF54" s="383"/>
    </row>
    <row r="55">
      <c r="A55" s="336">
        <v>48.0</v>
      </c>
      <c r="B55" s="336">
        <v>9.0</v>
      </c>
      <c r="C55" s="336" t="b">
        <v>0</v>
      </c>
      <c r="D55" s="81" t="s">
        <v>838</v>
      </c>
      <c r="E55" s="81" t="s">
        <v>878</v>
      </c>
      <c r="F55" s="81" t="s">
        <v>879</v>
      </c>
      <c r="G55" s="79">
        <v>9.943050057E9</v>
      </c>
      <c r="H55" s="81" t="s">
        <v>880</v>
      </c>
      <c r="I55" s="81" t="s">
        <v>881</v>
      </c>
      <c r="J55" s="78"/>
      <c r="K55" s="82" t="s">
        <v>6</v>
      </c>
      <c r="L55" s="337">
        <v>85000.0</v>
      </c>
      <c r="M55" s="337">
        <v>2000.0</v>
      </c>
      <c r="N55" s="82" t="s">
        <v>878</v>
      </c>
      <c r="O55" s="337">
        <v>82117.36</v>
      </c>
      <c r="P55" s="82" t="s">
        <v>882</v>
      </c>
      <c r="Q55" s="85"/>
      <c r="R55" s="85"/>
      <c r="S55" s="85"/>
      <c r="T55" s="337">
        <v>882.64</v>
      </c>
      <c r="U55" s="335">
        <f t="shared" si="3"/>
        <v>0</v>
      </c>
      <c r="V55" s="78"/>
      <c r="W55" s="3" t="s">
        <v>46</v>
      </c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84">
        <v>49.0</v>
      </c>
      <c r="B56" s="385">
        <v>10.0</v>
      </c>
      <c r="C56" s="385" t="b">
        <v>0</v>
      </c>
      <c r="D56" s="386" t="s">
        <v>838</v>
      </c>
      <c r="E56" s="386" t="s">
        <v>878</v>
      </c>
      <c r="F56" s="386" t="s">
        <v>883</v>
      </c>
      <c r="G56" s="387">
        <v>9.789124848E9</v>
      </c>
      <c r="H56" s="386" t="s">
        <v>884</v>
      </c>
      <c r="I56" s="386" t="s">
        <v>885</v>
      </c>
      <c r="J56" s="386"/>
      <c r="K56" s="388" t="s">
        <v>664</v>
      </c>
      <c r="L56" s="389">
        <v>100000.0</v>
      </c>
      <c r="M56" s="389">
        <v>1000.0</v>
      </c>
      <c r="N56" s="388" t="s">
        <v>853</v>
      </c>
      <c r="O56" s="388"/>
      <c r="P56" s="388"/>
      <c r="Q56" s="388"/>
      <c r="R56" s="388"/>
      <c r="S56" s="388"/>
      <c r="T56" s="388"/>
      <c r="U56" s="390">
        <f t="shared" si="3"/>
        <v>99000</v>
      </c>
      <c r="V56" s="391" t="s">
        <v>886</v>
      </c>
      <c r="W56" s="392" t="s">
        <v>742</v>
      </c>
      <c r="X56" s="392" t="s">
        <v>113</v>
      </c>
      <c r="Y56" s="392"/>
      <c r="Z56" s="392"/>
      <c r="AA56" s="392"/>
      <c r="AB56" s="392"/>
      <c r="AC56" s="392"/>
      <c r="AD56" s="392"/>
      <c r="AE56" s="392"/>
      <c r="AF56" s="392"/>
    </row>
    <row r="57">
      <c r="A57" s="384">
        <v>50.0</v>
      </c>
      <c r="B57" s="384">
        <v>1.0</v>
      </c>
      <c r="C57" s="384" t="b">
        <v>0</v>
      </c>
      <c r="D57" s="386" t="s">
        <v>887</v>
      </c>
      <c r="E57" s="386" t="s">
        <v>888</v>
      </c>
      <c r="F57" s="386" t="s">
        <v>889</v>
      </c>
      <c r="G57" s="387">
        <v>9.41101406E9</v>
      </c>
      <c r="H57" s="386" t="s">
        <v>890</v>
      </c>
      <c r="I57" s="386" t="s">
        <v>891</v>
      </c>
      <c r="J57" s="386"/>
      <c r="K57" s="388" t="s">
        <v>892</v>
      </c>
      <c r="L57" s="389">
        <v>25000.0</v>
      </c>
      <c r="M57" s="389">
        <v>2000.0</v>
      </c>
      <c r="N57" s="388" t="s">
        <v>893</v>
      </c>
      <c r="O57" s="388"/>
      <c r="P57" s="388"/>
      <c r="Q57" s="388"/>
      <c r="R57" s="388"/>
      <c r="S57" s="388"/>
      <c r="T57" s="388"/>
      <c r="U57" s="390">
        <f t="shared" si="3"/>
        <v>23000</v>
      </c>
      <c r="V57" s="391" t="s">
        <v>237</v>
      </c>
      <c r="W57" s="392" t="s">
        <v>668</v>
      </c>
      <c r="X57" s="392"/>
      <c r="Y57" s="392"/>
      <c r="Z57" s="392"/>
      <c r="AA57" s="392"/>
      <c r="AB57" s="392"/>
      <c r="AC57" s="392"/>
      <c r="AD57" s="392"/>
      <c r="AE57" s="392"/>
      <c r="AF57" s="392"/>
    </row>
    <row r="58">
      <c r="A58" s="336">
        <v>51.0</v>
      </c>
      <c r="B58" s="336">
        <v>2.0</v>
      </c>
      <c r="C58" s="336" t="b">
        <v>0</v>
      </c>
      <c r="D58" s="81" t="s">
        <v>887</v>
      </c>
      <c r="E58" s="81" t="s">
        <v>894</v>
      </c>
      <c r="F58" s="81" t="s">
        <v>895</v>
      </c>
      <c r="G58" s="79">
        <v>9.385619847E9</v>
      </c>
      <c r="H58" s="81" t="s">
        <v>896</v>
      </c>
      <c r="I58" s="81" t="s">
        <v>172</v>
      </c>
      <c r="J58" s="78"/>
      <c r="K58" s="82" t="s">
        <v>6</v>
      </c>
      <c r="L58" s="337">
        <v>135000.0</v>
      </c>
      <c r="M58" s="337">
        <v>20000.0</v>
      </c>
      <c r="N58" s="82" t="s">
        <v>894</v>
      </c>
      <c r="O58" s="337">
        <v>30000.0</v>
      </c>
      <c r="P58" s="82" t="s">
        <v>897</v>
      </c>
      <c r="Q58" s="337">
        <v>50000.0</v>
      </c>
      <c r="R58" s="82" t="s">
        <v>898</v>
      </c>
      <c r="S58" s="337">
        <v>35000.0</v>
      </c>
      <c r="T58" s="85"/>
      <c r="U58" s="335">
        <f t="shared" si="3"/>
        <v>0</v>
      </c>
      <c r="V58" s="364" t="s">
        <v>899</v>
      </c>
      <c r="W58" s="3" t="s">
        <v>651</v>
      </c>
      <c r="X58" s="3" t="s">
        <v>900</v>
      </c>
      <c r="Y58" s="3"/>
      <c r="Z58" s="3"/>
      <c r="AA58" s="3"/>
      <c r="AB58" s="3"/>
      <c r="AC58" s="3"/>
      <c r="AD58" s="3"/>
      <c r="AE58" s="3"/>
      <c r="AF58" s="3"/>
    </row>
    <row r="59">
      <c r="A59" s="384">
        <v>52.0</v>
      </c>
      <c r="B59" s="385">
        <v>3.0</v>
      </c>
      <c r="C59" s="385" t="b">
        <v>0</v>
      </c>
      <c r="D59" s="386" t="s">
        <v>887</v>
      </c>
      <c r="E59" s="386" t="s">
        <v>897</v>
      </c>
      <c r="F59" s="386" t="s">
        <v>901</v>
      </c>
      <c r="G59" s="387">
        <v>7.660096831E9</v>
      </c>
      <c r="H59" s="386" t="s">
        <v>902</v>
      </c>
      <c r="I59" s="386" t="s">
        <v>44</v>
      </c>
      <c r="J59" s="386"/>
      <c r="K59" s="388" t="s">
        <v>6</v>
      </c>
      <c r="L59" s="389">
        <v>40000.0</v>
      </c>
      <c r="M59" s="389">
        <v>1000.0</v>
      </c>
      <c r="N59" s="388" t="s">
        <v>897</v>
      </c>
      <c r="O59" s="388"/>
      <c r="P59" s="388"/>
      <c r="Q59" s="388"/>
      <c r="R59" s="388"/>
      <c r="S59" s="388"/>
      <c r="T59" s="388"/>
      <c r="U59" s="390">
        <f t="shared" si="3"/>
        <v>39000</v>
      </c>
      <c r="V59" s="391" t="s">
        <v>741</v>
      </c>
      <c r="W59" s="392" t="s">
        <v>742</v>
      </c>
      <c r="X59" s="392"/>
      <c r="Y59" s="392"/>
      <c r="Z59" s="392"/>
      <c r="AA59" s="392"/>
      <c r="AB59" s="392"/>
      <c r="AC59" s="392"/>
      <c r="AD59" s="392"/>
      <c r="AE59" s="392"/>
      <c r="AF59" s="392"/>
    </row>
    <row r="60">
      <c r="A60" s="384">
        <v>53.0</v>
      </c>
      <c r="B60" s="384">
        <v>1.0</v>
      </c>
      <c r="C60" s="384" t="b">
        <v>0</v>
      </c>
      <c r="D60" s="386" t="s">
        <v>903</v>
      </c>
      <c r="E60" s="386" t="s">
        <v>904</v>
      </c>
      <c r="F60" s="386" t="s">
        <v>905</v>
      </c>
      <c r="G60" s="387">
        <v>9.959950491E9</v>
      </c>
      <c r="H60" s="386" t="s">
        <v>906</v>
      </c>
      <c r="I60" s="386" t="s">
        <v>172</v>
      </c>
      <c r="J60" s="386"/>
      <c r="K60" s="388" t="s">
        <v>6</v>
      </c>
      <c r="L60" s="389">
        <v>130000.0</v>
      </c>
      <c r="M60" s="389">
        <v>5000.0</v>
      </c>
      <c r="N60" s="388" t="s">
        <v>904</v>
      </c>
      <c r="O60" s="389">
        <v>30000.0</v>
      </c>
      <c r="P60" s="388" t="s">
        <v>907</v>
      </c>
      <c r="Q60" s="389">
        <v>20000.0</v>
      </c>
      <c r="R60" s="388" t="s">
        <v>908</v>
      </c>
      <c r="S60" s="388"/>
      <c r="T60" s="388"/>
      <c r="U60" s="390">
        <f t="shared" si="3"/>
        <v>75000</v>
      </c>
      <c r="V60" s="391" t="s">
        <v>741</v>
      </c>
      <c r="W60" s="392" t="s">
        <v>742</v>
      </c>
      <c r="X60" s="392" t="s">
        <v>909</v>
      </c>
      <c r="AB60" s="392"/>
      <c r="AC60" s="392"/>
      <c r="AD60" s="392"/>
      <c r="AE60" s="392"/>
      <c r="AF60" s="392"/>
    </row>
    <row r="61">
      <c r="A61" s="384">
        <v>54.0</v>
      </c>
      <c r="B61" s="384">
        <v>2.0</v>
      </c>
      <c r="C61" s="384" t="b">
        <v>0</v>
      </c>
      <c r="D61" s="386" t="s">
        <v>903</v>
      </c>
      <c r="E61" s="386" t="s">
        <v>904</v>
      </c>
      <c r="F61" s="393" t="s">
        <v>910</v>
      </c>
      <c r="G61" s="387">
        <v>9.177565114E9</v>
      </c>
      <c r="H61" s="386" t="s">
        <v>911</v>
      </c>
      <c r="I61" s="386" t="s">
        <v>172</v>
      </c>
      <c r="J61" s="386"/>
      <c r="K61" s="388" t="s">
        <v>6</v>
      </c>
      <c r="L61" s="389">
        <v>130000.0</v>
      </c>
      <c r="M61" s="389">
        <v>5000.0</v>
      </c>
      <c r="N61" s="388" t="s">
        <v>904</v>
      </c>
      <c r="O61" s="389">
        <v>30000.0</v>
      </c>
      <c r="P61" s="388" t="s">
        <v>907</v>
      </c>
      <c r="Q61" s="389">
        <v>20000.0</v>
      </c>
      <c r="R61" s="388" t="s">
        <v>908</v>
      </c>
      <c r="S61" s="388"/>
      <c r="T61" s="388"/>
      <c r="U61" s="390">
        <f t="shared" si="3"/>
        <v>75000</v>
      </c>
      <c r="V61" s="391" t="s">
        <v>741</v>
      </c>
      <c r="W61" s="392" t="s">
        <v>742</v>
      </c>
      <c r="X61" s="392" t="s">
        <v>909</v>
      </c>
      <c r="AB61" s="392"/>
      <c r="AC61" s="392"/>
      <c r="AD61" s="392"/>
      <c r="AE61" s="392"/>
      <c r="AF61" s="392"/>
    </row>
    <row r="62">
      <c r="A62" s="336">
        <v>55.0</v>
      </c>
      <c r="B62" s="336">
        <v>3.0</v>
      </c>
      <c r="C62" s="336" t="b">
        <v>0</v>
      </c>
      <c r="D62" s="81" t="s">
        <v>903</v>
      </c>
      <c r="E62" s="81" t="s">
        <v>912</v>
      </c>
      <c r="F62" s="81" t="s">
        <v>913</v>
      </c>
      <c r="G62" s="79">
        <v>9.095335887E9</v>
      </c>
      <c r="H62" s="81" t="s">
        <v>914</v>
      </c>
      <c r="I62" s="81" t="s">
        <v>65</v>
      </c>
      <c r="J62" s="78"/>
      <c r="K62" s="82" t="s">
        <v>6</v>
      </c>
      <c r="L62" s="337">
        <v>22500.0</v>
      </c>
      <c r="M62" s="337">
        <v>2000.0</v>
      </c>
      <c r="N62" s="82" t="s">
        <v>912</v>
      </c>
      <c r="O62" s="337">
        <v>20500.0</v>
      </c>
      <c r="P62" s="82" t="s">
        <v>915</v>
      </c>
      <c r="Q62" s="85"/>
      <c r="R62" s="85"/>
      <c r="S62" s="85"/>
      <c r="T62" s="85"/>
      <c r="U62" s="335">
        <f t="shared" si="3"/>
        <v>0</v>
      </c>
      <c r="V62" s="364" t="s">
        <v>916</v>
      </c>
      <c r="W62" s="3" t="s">
        <v>651</v>
      </c>
      <c r="X62" s="394">
        <v>20500.0</v>
      </c>
      <c r="Y62" s="395">
        <v>44775.0</v>
      </c>
      <c r="Z62" s="396"/>
      <c r="AA62" s="397"/>
      <c r="AB62" s="398"/>
      <c r="AC62" s="398"/>
      <c r="AD62" s="398"/>
      <c r="AE62" s="398"/>
      <c r="AF62" s="398"/>
    </row>
    <row r="63">
      <c r="A63" s="384">
        <v>56.0</v>
      </c>
      <c r="B63" s="384">
        <v>4.0</v>
      </c>
      <c r="C63" s="384" t="b">
        <v>0</v>
      </c>
      <c r="D63" s="386" t="s">
        <v>903</v>
      </c>
      <c r="E63" s="386" t="s">
        <v>917</v>
      </c>
      <c r="F63" s="386" t="s">
        <v>918</v>
      </c>
      <c r="G63" s="387">
        <v>9.963810462E9</v>
      </c>
      <c r="H63" s="386" t="s">
        <v>919</v>
      </c>
      <c r="I63" s="386" t="s">
        <v>920</v>
      </c>
      <c r="J63" s="386"/>
      <c r="K63" s="388" t="s">
        <v>6</v>
      </c>
      <c r="L63" s="389">
        <v>60000.0</v>
      </c>
      <c r="M63" s="389">
        <v>1000.0</v>
      </c>
      <c r="N63" s="388" t="s">
        <v>917</v>
      </c>
      <c r="O63" s="388"/>
      <c r="P63" s="388"/>
      <c r="Q63" s="388"/>
      <c r="R63" s="388"/>
      <c r="S63" s="388"/>
      <c r="T63" s="388"/>
      <c r="U63" s="390">
        <f t="shared" si="3"/>
        <v>59000</v>
      </c>
      <c r="V63" s="391" t="s">
        <v>741</v>
      </c>
      <c r="W63" s="392" t="s">
        <v>742</v>
      </c>
      <c r="X63" s="392"/>
      <c r="Y63" s="392"/>
      <c r="Z63" s="392"/>
      <c r="AA63" s="392"/>
      <c r="AB63" s="392"/>
      <c r="AC63" s="392"/>
      <c r="AD63" s="392"/>
      <c r="AE63" s="392"/>
      <c r="AF63" s="392"/>
    </row>
    <row r="64">
      <c r="A64" s="384">
        <v>57.0</v>
      </c>
      <c r="B64" s="384">
        <v>5.0</v>
      </c>
      <c r="C64" s="384" t="b">
        <v>0</v>
      </c>
      <c r="D64" s="386" t="s">
        <v>903</v>
      </c>
      <c r="E64" s="386" t="s">
        <v>921</v>
      </c>
      <c r="F64" s="386" t="s">
        <v>922</v>
      </c>
      <c r="G64" s="387">
        <v>9.445559901E9</v>
      </c>
      <c r="H64" s="386" t="s">
        <v>923</v>
      </c>
      <c r="I64" s="386" t="s">
        <v>44</v>
      </c>
      <c r="J64" s="386"/>
      <c r="K64" s="388" t="s">
        <v>6</v>
      </c>
      <c r="L64" s="389">
        <v>37500.0</v>
      </c>
      <c r="M64" s="389">
        <v>2000.0</v>
      </c>
      <c r="N64" s="388" t="s">
        <v>924</v>
      </c>
      <c r="O64" s="389">
        <v>18000.0</v>
      </c>
      <c r="P64" s="388" t="s">
        <v>925</v>
      </c>
      <c r="Q64" s="388"/>
      <c r="R64" s="388"/>
      <c r="S64" s="388"/>
      <c r="T64" s="388"/>
      <c r="U64" s="390">
        <f t="shared" si="3"/>
        <v>17500</v>
      </c>
      <c r="V64" s="391" t="s">
        <v>926</v>
      </c>
      <c r="W64" s="392" t="s">
        <v>742</v>
      </c>
      <c r="X64" s="399">
        <v>17500.0</v>
      </c>
      <c r="Y64" s="400" t="s">
        <v>927</v>
      </c>
      <c r="Z64" s="392"/>
      <c r="AA64" s="392"/>
      <c r="AB64" s="392"/>
      <c r="AC64" s="392"/>
      <c r="AD64" s="392"/>
      <c r="AE64" s="392"/>
      <c r="AF64" s="392"/>
    </row>
    <row r="65">
      <c r="A65" s="384">
        <v>58.0</v>
      </c>
      <c r="B65" s="384">
        <v>6.0</v>
      </c>
      <c r="C65" s="384" t="b">
        <v>0</v>
      </c>
      <c r="D65" s="386" t="s">
        <v>903</v>
      </c>
      <c r="E65" s="386" t="s">
        <v>924</v>
      </c>
      <c r="F65" s="386" t="s">
        <v>928</v>
      </c>
      <c r="G65" s="387">
        <v>6.385390207E9</v>
      </c>
      <c r="H65" s="386" t="s">
        <v>929</v>
      </c>
      <c r="I65" s="386" t="s">
        <v>172</v>
      </c>
      <c r="J65" s="386"/>
      <c r="K65" s="388" t="s">
        <v>6</v>
      </c>
      <c r="L65" s="389">
        <v>135000.0</v>
      </c>
      <c r="M65" s="389">
        <v>2000.0</v>
      </c>
      <c r="N65" s="388" t="s">
        <v>924</v>
      </c>
      <c r="O65" s="388"/>
      <c r="P65" s="388"/>
      <c r="Q65" s="388"/>
      <c r="R65" s="388"/>
      <c r="S65" s="388"/>
      <c r="T65" s="388"/>
      <c r="U65" s="390">
        <f t="shared" si="3"/>
        <v>133000</v>
      </c>
      <c r="V65" s="391" t="s">
        <v>741</v>
      </c>
      <c r="W65" s="392" t="s">
        <v>742</v>
      </c>
      <c r="X65" s="399">
        <v>50000.0</v>
      </c>
      <c r="Y65" s="401">
        <v>45206.0</v>
      </c>
      <c r="Z65" s="392"/>
      <c r="AA65" s="392"/>
      <c r="AB65" s="392"/>
      <c r="AC65" s="392"/>
      <c r="AD65" s="392"/>
      <c r="AE65" s="392"/>
      <c r="AF65" s="392"/>
    </row>
    <row r="66">
      <c r="A66" s="384">
        <v>59.0</v>
      </c>
      <c r="B66" s="384">
        <v>7.0</v>
      </c>
      <c r="C66" s="384" t="b">
        <v>0</v>
      </c>
      <c r="D66" s="386" t="s">
        <v>903</v>
      </c>
      <c r="E66" s="386" t="s">
        <v>930</v>
      </c>
      <c r="F66" s="386" t="s">
        <v>931</v>
      </c>
      <c r="G66" s="387">
        <v>9.7143014332E10</v>
      </c>
      <c r="H66" s="386" t="s">
        <v>932</v>
      </c>
      <c r="I66" s="386" t="s">
        <v>933</v>
      </c>
      <c r="J66" s="386"/>
      <c r="K66" s="388" t="s">
        <v>6</v>
      </c>
      <c r="L66" s="389">
        <v>22500.0</v>
      </c>
      <c r="M66" s="389">
        <v>2000.0</v>
      </c>
      <c r="N66" s="388" t="s">
        <v>908</v>
      </c>
      <c r="O66" s="388"/>
      <c r="P66" s="388"/>
      <c r="Q66" s="388"/>
      <c r="R66" s="388"/>
      <c r="S66" s="388"/>
      <c r="T66" s="388"/>
      <c r="U66" s="390">
        <f t="shared" si="3"/>
        <v>20500</v>
      </c>
      <c r="V66" s="391" t="s">
        <v>741</v>
      </c>
      <c r="W66" s="392" t="s">
        <v>742</v>
      </c>
      <c r="X66" s="399">
        <v>20500.0</v>
      </c>
      <c r="Y66" s="400" t="s">
        <v>934</v>
      </c>
      <c r="Z66" s="392"/>
      <c r="AA66" s="392"/>
      <c r="AB66" s="392"/>
      <c r="AC66" s="392"/>
      <c r="AD66" s="392"/>
      <c r="AE66" s="392"/>
      <c r="AF66" s="392"/>
    </row>
    <row r="67">
      <c r="A67" s="336">
        <v>60.0</v>
      </c>
      <c r="B67" s="336">
        <v>8.0</v>
      </c>
      <c r="C67" s="336" t="b">
        <v>0</v>
      </c>
      <c r="D67" s="81" t="s">
        <v>903</v>
      </c>
      <c r="E67" s="81" t="s">
        <v>908</v>
      </c>
      <c r="F67" s="81" t="s">
        <v>935</v>
      </c>
      <c r="G67" s="79">
        <v>9.523663362E9</v>
      </c>
      <c r="H67" s="81" t="s">
        <v>936</v>
      </c>
      <c r="I67" s="81" t="s">
        <v>937</v>
      </c>
      <c r="J67" s="78"/>
      <c r="K67" s="82" t="s">
        <v>892</v>
      </c>
      <c r="L67" s="337">
        <v>25000.0</v>
      </c>
      <c r="M67" s="337">
        <v>2000.0</v>
      </c>
      <c r="N67" s="82" t="s">
        <v>908</v>
      </c>
      <c r="O67" s="337">
        <v>10000.0</v>
      </c>
      <c r="P67" s="82" t="s">
        <v>843</v>
      </c>
      <c r="Q67" s="337">
        <v>13000.0</v>
      </c>
      <c r="R67" s="82" t="s">
        <v>938</v>
      </c>
      <c r="S67" s="85"/>
      <c r="T67" s="85"/>
      <c r="U67" s="335">
        <f t="shared" si="3"/>
        <v>0</v>
      </c>
      <c r="V67" s="402">
        <v>44562.0</v>
      </c>
      <c r="W67" s="3" t="s">
        <v>46</v>
      </c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36">
        <v>61.0</v>
      </c>
      <c r="B68" s="336">
        <v>9.0</v>
      </c>
      <c r="C68" s="336" t="b">
        <v>0</v>
      </c>
      <c r="D68" s="81" t="s">
        <v>903</v>
      </c>
      <c r="E68" s="81" t="s">
        <v>898</v>
      </c>
      <c r="F68" s="81" t="s">
        <v>939</v>
      </c>
      <c r="G68" s="79">
        <v>9.003534709E9</v>
      </c>
      <c r="H68" s="81" t="s">
        <v>940</v>
      </c>
      <c r="I68" s="81" t="s">
        <v>44</v>
      </c>
      <c r="J68" s="78"/>
      <c r="K68" s="82" t="s">
        <v>6</v>
      </c>
      <c r="L68" s="337">
        <v>37500.0</v>
      </c>
      <c r="M68" s="337">
        <v>18000.0</v>
      </c>
      <c r="N68" s="82" t="s">
        <v>898</v>
      </c>
      <c r="O68" s="337">
        <v>9500.0</v>
      </c>
      <c r="P68" s="82" t="s">
        <v>941</v>
      </c>
      <c r="Q68" s="337">
        <v>10000.0</v>
      </c>
      <c r="R68" s="82" t="s">
        <v>941</v>
      </c>
      <c r="S68" s="85"/>
      <c r="T68" s="85"/>
      <c r="U68" s="335">
        <f t="shared" si="3"/>
        <v>0</v>
      </c>
      <c r="V68" s="78"/>
      <c r="W68" s="3" t="s">
        <v>46</v>
      </c>
      <c r="X68" s="394">
        <v>19500.0</v>
      </c>
      <c r="Y68" s="403">
        <v>45201.0</v>
      </c>
      <c r="Z68" s="3"/>
      <c r="AA68" s="3"/>
      <c r="AB68" s="3"/>
      <c r="AC68" s="3"/>
      <c r="AD68" s="3"/>
      <c r="AE68" s="3"/>
      <c r="AF68" s="3"/>
    </row>
    <row r="69">
      <c r="A69" s="336">
        <v>62.0</v>
      </c>
      <c r="B69" s="368">
        <v>10.0</v>
      </c>
      <c r="C69" s="368" t="b">
        <v>0</v>
      </c>
      <c r="D69" s="81" t="s">
        <v>903</v>
      </c>
      <c r="E69" s="81" t="s">
        <v>942</v>
      </c>
      <c r="F69" s="81" t="s">
        <v>943</v>
      </c>
      <c r="G69" s="79">
        <v>8.012257905E9</v>
      </c>
      <c r="H69" s="81" t="s">
        <v>944</v>
      </c>
      <c r="I69" s="81" t="s">
        <v>720</v>
      </c>
      <c r="J69" s="78"/>
      <c r="K69" s="82" t="s">
        <v>6</v>
      </c>
      <c r="L69" s="337">
        <v>22500.0</v>
      </c>
      <c r="M69" s="337">
        <v>2000.0</v>
      </c>
      <c r="N69" s="82" t="s">
        <v>945</v>
      </c>
      <c r="O69" s="337">
        <v>10000.0</v>
      </c>
      <c r="P69" s="82" t="s">
        <v>946</v>
      </c>
      <c r="Q69" s="337">
        <v>10500.0</v>
      </c>
      <c r="R69" s="82" t="s">
        <v>947</v>
      </c>
      <c r="S69" s="85"/>
      <c r="T69" s="85"/>
      <c r="U69" s="335">
        <f t="shared" si="3"/>
        <v>0</v>
      </c>
      <c r="V69" s="364" t="s">
        <v>948</v>
      </c>
      <c r="W69" s="3" t="s">
        <v>46</v>
      </c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36">
        <v>63.0</v>
      </c>
      <c r="B70" s="336">
        <v>1.0</v>
      </c>
      <c r="C70" s="336" t="b">
        <v>0</v>
      </c>
      <c r="D70" s="81" t="s">
        <v>30</v>
      </c>
      <c r="E70" s="81" t="s">
        <v>949</v>
      </c>
      <c r="F70" s="81" t="s">
        <v>950</v>
      </c>
      <c r="G70" s="79">
        <v>9.789366896E9</v>
      </c>
      <c r="H70" s="81" t="s">
        <v>951</v>
      </c>
      <c r="I70" s="81" t="s">
        <v>44</v>
      </c>
      <c r="J70" s="78"/>
      <c r="K70" s="82" t="s">
        <v>6</v>
      </c>
      <c r="L70" s="337">
        <v>37500.0</v>
      </c>
      <c r="M70" s="337">
        <v>2000.0</v>
      </c>
      <c r="N70" s="82" t="s">
        <v>952</v>
      </c>
      <c r="O70" s="337">
        <v>15000.0</v>
      </c>
      <c r="P70" s="82" t="s">
        <v>947</v>
      </c>
      <c r="Q70" s="337">
        <v>16500.0</v>
      </c>
      <c r="R70" s="82" t="s">
        <v>953</v>
      </c>
      <c r="S70" s="337">
        <v>4000.0</v>
      </c>
      <c r="T70" s="85"/>
      <c r="U70" s="335">
        <f t="shared" si="3"/>
        <v>0</v>
      </c>
      <c r="V70" s="364" t="s">
        <v>954</v>
      </c>
      <c r="W70" s="3" t="s">
        <v>46</v>
      </c>
      <c r="X70" s="3"/>
      <c r="Y70" s="404"/>
      <c r="Z70" s="3"/>
      <c r="AA70" s="3"/>
      <c r="AB70" s="3"/>
      <c r="AC70" s="3"/>
      <c r="AD70" s="3"/>
      <c r="AE70" s="3"/>
      <c r="AF70" s="3"/>
    </row>
    <row r="71">
      <c r="A71" s="336">
        <v>64.0</v>
      </c>
      <c r="B71" s="336">
        <v>2.0</v>
      </c>
      <c r="C71" s="336" t="b">
        <v>0</v>
      </c>
      <c r="D71" s="81" t="s">
        <v>30</v>
      </c>
      <c r="E71" s="81" t="s">
        <v>955</v>
      </c>
      <c r="F71" s="81" t="s">
        <v>956</v>
      </c>
      <c r="G71" s="79">
        <v>9.894623873E9</v>
      </c>
      <c r="H71" s="81" t="s">
        <v>957</v>
      </c>
      <c r="I71" s="81" t="s">
        <v>958</v>
      </c>
      <c r="J71" s="78"/>
      <c r="K71" s="82" t="s">
        <v>892</v>
      </c>
      <c r="L71" s="337">
        <v>10000.0</v>
      </c>
      <c r="M71" s="337">
        <v>2000.0</v>
      </c>
      <c r="N71" s="82" t="s">
        <v>959</v>
      </c>
      <c r="O71" s="337">
        <v>8000.0</v>
      </c>
      <c r="P71" s="82" t="s">
        <v>863</v>
      </c>
      <c r="Q71" s="85"/>
      <c r="R71" s="85"/>
      <c r="S71" s="85"/>
      <c r="T71" s="85"/>
      <c r="U71" s="335">
        <f t="shared" si="3"/>
        <v>0</v>
      </c>
      <c r="V71" s="78"/>
      <c r="W71" s="3" t="s">
        <v>651</v>
      </c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36">
        <v>65.0</v>
      </c>
      <c r="B72" s="336">
        <v>3.0</v>
      </c>
      <c r="C72" s="336" t="b">
        <v>0</v>
      </c>
      <c r="D72" s="81" t="s">
        <v>30</v>
      </c>
      <c r="E72" s="81" t="s">
        <v>960</v>
      </c>
      <c r="F72" s="81" t="s">
        <v>961</v>
      </c>
      <c r="G72" s="79">
        <v>9.84061568E9</v>
      </c>
      <c r="H72" s="81" t="s">
        <v>962</v>
      </c>
      <c r="I72" s="81" t="s">
        <v>44</v>
      </c>
      <c r="J72" s="78"/>
      <c r="K72" s="82" t="s">
        <v>6</v>
      </c>
      <c r="L72" s="337">
        <v>37500.0</v>
      </c>
      <c r="M72" s="337">
        <v>2000.0</v>
      </c>
      <c r="N72" s="82" t="s">
        <v>963</v>
      </c>
      <c r="O72" s="337">
        <v>15000.0</v>
      </c>
      <c r="P72" s="82" t="s">
        <v>964</v>
      </c>
      <c r="Q72" s="337">
        <v>20500.0</v>
      </c>
      <c r="R72" s="82" t="s">
        <v>941</v>
      </c>
      <c r="S72" s="85"/>
      <c r="T72" s="85"/>
      <c r="U72" s="335">
        <f t="shared" si="3"/>
        <v>0</v>
      </c>
      <c r="V72" s="78"/>
      <c r="W72" s="3" t="s">
        <v>46</v>
      </c>
      <c r="X72" s="3"/>
      <c r="Y72" s="405"/>
      <c r="Z72" s="406">
        <v>20500.0</v>
      </c>
      <c r="AA72" s="403">
        <v>45048.0</v>
      </c>
      <c r="AB72" s="407"/>
      <c r="AC72" s="407"/>
      <c r="AD72" s="407"/>
      <c r="AE72" s="407"/>
      <c r="AF72" s="407"/>
    </row>
    <row r="73">
      <c r="A73" s="336">
        <v>66.0</v>
      </c>
      <c r="B73" s="336">
        <v>4.0</v>
      </c>
      <c r="C73" s="336" t="b">
        <v>0</v>
      </c>
      <c r="D73" s="81" t="s">
        <v>30</v>
      </c>
      <c r="E73" s="81" t="s">
        <v>965</v>
      </c>
      <c r="F73" s="81" t="s">
        <v>966</v>
      </c>
      <c r="G73" s="79">
        <v>9.791504072E9</v>
      </c>
      <c r="H73" s="81" t="s">
        <v>967</v>
      </c>
      <c r="I73" s="81" t="s">
        <v>968</v>
      </c>
      <c r="J73" s="78"/>
      <c r="K73" s="82" t="s">
        <v>6</v>
      </c>
      <c r="L73" s="337">
        <v>5000.0</v>
      </c>
      <c r="M73" s="337">
        <v>1000.0</v>
      </c>
      <c r="N73" s="82" t="s">
        <v>863</v>
      </c>
      <c r="O73" s="337">
        <v>4000.0</v>
      </c>
      <c r="P73" s="82" t="s">
        <v>969</v>
      </c>
      <c r="Q73" s="85"/>
      <c r="R73" s="85"/>
      <c r="S73" s="85"/>
      <c r="T73" s="85"/>
      <c r="U73" s="335">
        <f t="shared" si="3"/>
        <v>0</v>
      </c>
      <c r="V73" s="78"/>
      <c r="W73" s="3" t="s">
        <v>46</v>
      </c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36">
        <v>67.0</v>
      </c>
      <c r="B74" s="336">
        <v>5.0</v>
      </c>
      <c r="C74" s="336" t="b">
        <v>0</v>
      </c>
      <c r="D74" s="81" t="s">
        <v>30</v>
      </c>
      <c r="E74" s="81" t="s">
        <v>864</v>
      </c>
      <c r="F74" s="81" t="s">
        <v>970</v>
      </c>
      <c r="G74" s="79">
        <v>9.884542618E9</v>
      </c>
      <c r="H74" s="81" t="s">
        <v>971</v>
      </c>
      <c r="I74" s="81" t="s">
        <v>44</v>
      </c>
      <c r="J74" s="78"/>
      <c r="K74" s="82" t="s">
        <v>6</v>
      </c>
      <c r="L74" s="337">
        <v>37500.0</v>
      </c>
      <c r="M74" s="337">
        <v>20000.0</v>
      </c>
      <c r="N74" s="82" t="s">
        <v>864</v>
      </c>
      <c r="O74" s="337">
        <v>17500.0</v>
      </c>
      <c r="P74" s="82" t="s">
        <v>972</v>
      </c>
      <c r="Q74" s="85"/>
      <c r="R74" s="85"/>
      <c r="S74" s="85"/>
      <c r="T74" s="85"/>
      <c r="U74" s="335">
        <f t="shared" si="3"/>
        <v>0</v>
      </c>
      <c r="V74" s="364" t="s">
        <v>973</v>
      </c>
      <c r="W74" s="3" t="s">
        <v>46</v>
      </c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36">
        <v>68.0</v>
      </c>
      <c r="B75" s="336">
        <v>6.0</v>
      </c>
      <c r="C75" s="336" t="b">
        <v>0</v>
      </c>
      <c r="D75" s="81" t="s">
        <v>30</v>
      </c>
      <c r="E75" s="81" t="s">
        <v>974</v>
      </c>
      <c r="F75" s="81" t="s">
        <v>975</v>
      </c>
      <c r="G75" s="79">
        <v>9.790488801E9</v>
      </c>
      <c r="H75" s="81" t="s">
        <v>976</v>
      </c>
      <c r="I75" s="81" t="s">
        <v>720</v>
      </c>
      <c r="J75" s="78"/>
      <c r="K75" s="82" t="s">
        <v>892</v>
      </c>
      <c r="L75" s="337">
        <v>20000.0</v>
      </c>
      <c r="M75" s="337">
        <v>1000.0</v>
      </c>
      <c r="N75" s="82" t="s">
        <v>974</v>
      </c>
      <c r="O75" s="337">
        <v>19000.0</v>
      </c>
      <c r="P75" s="82" t="s">
        <v>977</v>
      </c>
      <c r="Q75" s="85"/>
      <c r="R75" s="85"/>
      <c r="S75" s="85"/>
      <c r="T75" s="85"/>
      <c r="U75" s="335">
        <f t="shared" si="3"/>
        <v>0</v>
      </c>
      <c r="V75" s="78"/>
      <c r="W75" s="101" t="s">
        <v>651</v>
      </c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36">
        <v>69.0</v>
      </c>
      <c r="B76" s="336">
        <v>7.0</v>
      </c>
      <c r="C76" s="336" t="b">
        <v>0</v>
      </c>
      <c r="D76" s="81" t="s">
        <v>30</v>
      </c>
      <c r="E76" s="81" t="s">
        <v>974</v>
      </c>
      <c r="F76" s="81" t="s">
        <v>978</v>
      </c>
      <c r="G76" s="78"/>
      <c r="H76" s="81" t="s">
        <v>979</v>
      </c>
      <c r="I76" s="81" t="s">
        <v>720</v>
      </c>
      <c r="J76" s="78"/>
      <c r="K76" s="82" t="s">
        <v>6</v>
      </c>
      <c r="L76" s="337">
        <v>20000.0</v>
      </c>
      <c r="M76" s="337">
        <v>1000.0</v>
      </c>
      <c r="N76" s="82" t="s">
        <v>974</v>
      </c>
      <c r="O76" s="337">
        <v>19000.0</v>
      </c>
      <c r="P76" s="82" t="s">
        <v>980</v>
      </c>
      <c r="Q76" s="85"/>
      <c r="R76" s="85"/>
      <c r="S76" s="85"/>
      <c r="T76" s="85"/>
      <c r="U76" s="335">
        <f t="shared" si="3"/>
        <v>0</v>
      </c>
      <c r="V76" s="78"/>
      <c r="W76" s="3" t="s">
        <v>651</v>
      </c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36">
        <v>70.0</v>
      </c>
      <c r="B77" s="336">
        <v>8.0</v>
      </c>
      <c r="C77" s="336" t="b">
        <v>0</v>
      </c>
      <c r="D77" s="81" t="s">
        <v>30</v>
      </c>
      <c r="E77" s="81" t="s">
        <v>980</v>
      </c>
      <c r="F77" s="81" t="s">
        <v>981</v>
      </c>
      <c r="G77" s="79">
        <v>9.994109393E9</v>
      </c>
      <c r="H77" s="81" t="s">
        <v>982</v>
      </c>
      <c r="I77" s="81" t="s">
        <v>44</v>
      </c>
      <c r="J77" s="78"/>
      <c r="K77" s="82" t="s">
        <v>6</v>
      </c>
      <c r="L77" s="337">
        <v>35000.0</v>
      </c>
      <c r="M77" s="337">
        <v>2000.0</v>
      </c>
      <c r="N77" s="82" t="s">
        <v>983</v>
      </c>
      <c r="O77" s="337">
        <v>15500.0</v>
      </c>
      <c r="P77" s="82" t="s">
        <v>843</v>
      </c>
      <c r="Q77" s="337">
        <v>17500.0</v>
      </c>
      <c r="R77" s="82" t="s">
        <v>984</v>
      </c>
      <c r="S77" s="85"/>
      <c r="T77" s="85"/>
      <c r="U77" s="335">
        <f t="shared" si="3"/>
        <v>0</v>
      </c>
      <c r="V77" s="364" t="s">
        <v>985</v>
      </c>
      <c r="W77" s="3" t="s">
        <v>46</v>
      </c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84">
        <v>71.0</v>
      </c>
      <c r="B78" s="384">
        <v>9.0</v>
      </c>
      <c r="C78" s="384" t="b">
        <v>0</v>
      </c>
      <c r="D78" s="386" t="s">
        <v>30</v>
      </c>
      <c r="E78" s="386" t="s">
        <v>980</v>
      </c>
      <c r="F78" s="386" t="s">
        <v>986</v>
      </c>
      <c r="G78" s="387">
        <v>9.963368956E9</v>
      </c>
      <c r="H78" s="386" t="s">
        <v>987</v>
      </c>
      <c r="I78" s="386" t="s">
        <v>172</v>
      </c>
      <c r="J78" s="386"/>
      <c r="K78" s="388" t="s">
        <v>892</v>
      </c>
      <c r="L78" s="389">
        <v>135000.0</v>
      </c>
      <c r="M78" s="389">
        <v>1000.0</v>
      </c>
      <c r="N78" s="388" t="s">
        <v>964</v>
      </c>
      <c r="O78" s="388"/>
      <c r="P78" s="388"/>
      <c r="Q78" s="388"/>
      <c r="R78" s="388"/>
      <c r="S78" s="388"/>
      <c r="T78" s="388"/>
      <c r="U78" s="390">
        <f t="shared" si="3"/>
        <v>134000</v>
      </c>
      <c r="V78" s="391" t="s">
        <v>988</v>
      </c>
      <c r="W78" s="392" t="s">
        <v>668</v>
      </c>
      <c r="X78" s="392"/>
      <c r="Y78" s="392"/>
      <c r="Z78" s="392"/>
      <c r="AA78" s="392"/>
      <c r="AB78" s="392"/>
      <c r="AC78" s="392"/>
      <c r="AD78" s="392"/>
      <c r="AE78" s="392"/>
      <c r="AF78" s="392"/>
    </row>
    <row r="79">
      <c r="A79" s="336">
        <v>72.0</v>
      </c>
      <c r="B79" s="336">
        <v>10.0</v>
      </c>
      <c r="C79" s="336" t="b">
        <v>0</v>
      </c>
      <c r="D79" s="81" t="s">
        <v>30</v>
      </c>
      <c r="E79" s="81" t="s">
        <v>989</v>
      </c>
      <c r="F79" s="81" t="s">
        <v>990</v>
      </c>
      <c r="G79" s="78"/>
      <c r="H79" s="78"/>
      <c r="I79" s="81" t="s">
        <v>720</v>
      </c>
      <c r="J79" s="78"/>
      <c r="K79" s="82" t="s">
        <v>757</v>
      </c>
      <c r="L79" s="337">
        <v>10000.0</v>
      </c>
      <c r="M79" s="337">
        <v>10000.0</v>
      </c>
      <c r="N79" s="82" t="s">
        <v>989</v>
      </c>
      <c r="O79" s="85"/>
      <c r="P79" s="85"/>
      <c r="Q79" s="85"/>
      <c r="R79" s="85"/>
      <c r="S79" s="85"/>
      <c r="T79" s="85"/>
      <c r="U79" s="335">
        <f t="shared" si="3"/>
        <v>0</v>
      </c>
      <c r="V79" s="78"/>
      <c r="W79" s="3" t="s">
        <v>46</v>
      </c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36">
        <v>73.0</v>
      </c>
      <c r="B80" s="368">
        <v>11.0</v>
      </c>
      <c r="C80" s="368" t="b">
        <v>0</v>
      </c>
      <c r="D80" s="81" t="s">
        <v>30</v>
      </c>
      <c r="E80" s="81" t="s">
        <v>991</v>
      </c>
      <c r="F80" s="81" t="s">
        <v>992</v>
      </c>
      <c r="G80" s="79">
        <v>8.056228045E9</v>
      </c>
      <c r="H80" s="81" t="s">
        <v>993</v>
      </c>
      <c r="I80" s="81" t="s">
        <v>44</v>
      </c>
      <c r="J80" s="78"/>
      <c r="K80" s="82" t="s">
        <v>6</v>
      </c>
      <c r="L80" s="337">
        <v>37500.0</v>
      </c>
      <c r="M80" s="337">
        <v>20400.0</v>
      </c>
      <c r="N80" s="82" t="s">
        <v>991</v>
      </c>
      <c r="O80" s="337">
        <v>17500.0</v>
      </c>
      <c r="P80" s="82" t="s">
        <v>994</v>
      </c>
      <c r="Q80" s="85"/>
      <c r="R80" s="85"/>
      <c r="S80" s="85"/>
      <c r="T80" s="85"/>
      <c r="U80" s="335">
        <f t="shared" si="3"/>
        <v>-400</v>
      </c>
      <c r="V80" s="364" t="s">
        <v>995</v>
      </c>
      <c r="W80" s="3" t="s">
        <v>46</v>
      </c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36">
        <v>74.0</v>
      </c>
      <c r="B81" s="336">
        <v>1.0</v>
      </c>
      <c r="C81" s="336" t="b">
        <v>0</v>
      </c>
      <c r="D81" s="81" t="s">
        <v>151</v>
      </c>
      <c r="E81" s="81" t="s">
        <v>843</v>
      </c>
      <c r="F81" s="81" t="s">
        <v>996</v>
      </c>
      <c r="G81" s="79">
        <v>9.677005391E9</v>
      </c>
      <c r="H81" s="81" t="s">
        <v>997</v>
      </c>
      <c r="I81" s="81" t="s">
        <v>44</v>
      </c>
      <c r="J81" s="78"/>
      <c r="K81" s="82" t="s">
        <v>6</v>
      </c>
      <c r="L81" s="337">
        <v>37500.0</v>
      </c>
      <c r="M81" s="337">
        <v>2000.0</v>
      </c>
      <c r="N81" s="82" t="s">
        <v>998</v>
      </c>
      <c r="O81" s="337">
        <v>18000.0</v>
      </c>
      <c r="P81" s="82" t="s">
        <v>998</v>
      </c>
      <c r="Q81" s="337">
        <v>17500.0</v>
      </c>
      <c r="R81" s="82" t="s">
        <v>999</v>
      </c>
      <c r="S81" s="85"/>
      <c r="T81" s="85"/>
      <c r="U81" s="335">
        <f t="shared" si="3"/>
        <v>0</v>
      </c>
      <c r="V81" s="78"/>
      <c r="W81" s="3" t="s">
        <v>46</v>
      </c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36">
        <v>75.0</v>
      </c>
      <c r="B82" s="336">
        <v>2.0</v>
      </c>
      <c r="C82" s="336" t="b">
        <v>0</v>
      </c>
      <c r="D82" s="81" t="s">
        <v>151</v>
      </c>
      <c r="E82" s="81" t="s">
        <v>998</v>
      </c>
      <c r="F82" s="81" t="s">
        <v>1000</v>
      </c>
      <c r="G82" s="79">
        <v>8.248462841E9</v>
      </c>
      <c r="H82" s="81" t="s">
        <v>1001</v>
      </c>
      <c r="I82" s="81" t="s">
        <v>44</v>
      </c>
      <c r="J82" s="78"/>
      <c r="K82" s="82" t="s">
        <v>892</v>
      </c>
      <c r="L82" s="337">
        <v>40000.0</v>
      </c>
      <c r="M82" s="337">
        <v>5000.0</v>
      </c>
      <c r="N82" s="82" t="s">
        <v>998</v>
      </c>
      <c r="O82" s="337">
        <v>10000.0</v>
      </c>
      <c r="P82" s="82" t="s">
        <v>954</v>
      </c>
      <c r="Q82" s="337">
        <v>10000.0</v>
      </c>
      <c r="R82" s="85"/>
      <c r="S82" s="337">
        <v>15000.0</v>
      </c>
      <c r="T82" s="85"/>
      <c r="U82" s="335">
        <f t="shared" si="3"/>
        <v>0</v>
      </c>
      <c r="V82" s="364" t="s">
        <v>1002</v>
      </c>
      <c r="W82" s="3" t="s">
        <v>651</v>
      </c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36">
        <v>76.0</v>
      </c>
      <c r="B83" s="336">
        <v>3.0</v>
      </c>
      <c r="C83" s="336" t="b">
        <v>0</v>
      </c>
      <c r="D83" s="81" t="s">
        <v>151</v>
      </c>
      <c r="E83" s="81" t="s">
        <v>938</v>
      </c>
      <c r="F83" s="81" t="s">
        <v>1003</v>
      </c>
      <c r="G83" s="79">
        <v>9.629156441E9</v>
      </c>
      <c r="H83" s="81" t="s">
        <v>1004</v>
      </c>
      <c r="I83" s="81" t="s">
        <v>720</v>
      </c>
      <c r="J83" s="78"/>
      <c r="K83" s="82" t="s">
        <v>892</v>
      </c>
      <c r="L83" s="337">
        <v>20000.0</v>
      </c>
      <c r="M83" s="337">
        <v>1000.0</v>
      </c>
      <c r="N83" s="82" t="s">
        <v>938</v>
      </c>
      <c r="O83" s="337">
        <v>19000.0</v>
      </c>
      <c r="P83" s="82" t="s">
        <v>977</v>
      </c>
      <c r="Q83" s="85"/>
      <c r="R83" s="85"/>
      <c r="S83" s="85"/>
      <c r="T83" s="85"/>
      <c r="U83" s="335">
        <f t="shared" si="3"/>
        <v>0</v>
      </c>
      <c r="V83" s="364" t="s">
        <v>1005</v>
      </c>
      <c r="W83" s="3" t="s">
        <v>651</v>
      </c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36">
        <v>77.0</v>
      </c>
      <c r="B84" s="336">
        <v>4.0</v>
      </c>
      <c r="C84" s="336" t="b">
        <v>0</v>
      </c>
      <c r="D84" s="81" t="s">
        <v>151</v>
      </c>
      <c r="E84" s="81" t="s">
        <v>938</v>
      </c>
      <c r="F84" s="81" t="s">
        <v>1006</v>
      </c>
      <c r="G84" s="79">
        <v>8.523915344E9</v>
      </c>
      <c r="H84" s="81" t="s">
        <v>1007</v>
      </c>
      <c r="I84" s="81" t="s">
        <v>720</v>
      </c>
      <c r="J84" s="78"/>
      <c r="K84" s="82" t="s">
        <v>892</v>
      </c>
      <c r="L84" s="337">
        <v>20000.0</v>
      </c>
      <c r="M84" s="337">
        <v>1000.0</v>
      </c>
      <c r="N84" s="82" t="s">
        <v>938</v>
      </c>
      <c r="O84" s="337">
        <v>19000.0</v>
      </c>
      <c r="P84" s="82" t="s">
        <v>977</v>
      </c>
      <c r="Q84" s="85"/>
      <c r="R84" s="85"/>
      <c r="S84" s="85"/>
      <c r="T84" s="85"/>
      <c r="U84" s="335">
        <f t="shared" si="3"/>
        <v>0</v>
      </c>
      <c r="V84" s="364" t="s">
        <v>1005</v>
      </c>
      <c r="W84" s="3" t="s">
        <v>651</v>
      </c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36">
        <v>78.0</v>
      </c>
      <c r="B85" s="336">
        <v>5.0</v>
      </c>
      <c r="C85" s="336" t="b">
        <v>0</v>
      </c>
      <c r="D85" s="81" t="s">
        <v>151</v>
      </c>
      <c r="E85" s="81" t="s">
        <v>938</v>
      </c>
      <c r="F85" s="81" t="s">
        <v>1008</v>
      </c>
      <c r="G85" s="79">
        <v>6.381525986E9</v>
      </c>
      <c r="H85" s="81" t="s">
        <v>1009</v>
      </c>
      <c r="I85" s="81" t="s">
        <v>44</v>
      </c>
      <c r="J85" s="78"/>
      <c r="K85" s="82" t="s">
        <v>6</v>
      </c>
      <c r="L85" s="337">
        <v>37500.0</v>
      </c>
      <c r="M85" s="337">
        <v>2000.0</v>
      </c>
      <c r="N85" s="82" t="s">
        <v>938</v>
      </c>
      <c r="O85" s="337">
        <v>25000.0</v>
      </c>
      <c r="P85" s="82" t="s">
        <v>972</v>
      </c>
      <c r="Q85" s="337">
        <v>5000.0</v>
      </c>
      <c r="R85" s="82" t="s">
        <v>1010</v>
      </c>
      <c r="S85" s="337">
        <v>5500.0</v>
      </c>
      <c r="T85" s="85"/>
      <c r="U85" s="335">
        <f t="shared" si="3"/>
        <v>0</v>
      </c>
      <c r="V85" s="364" t="s">
        <v>1011</v>
      </c>
      <c r="W85" s="3" t="s">
        <v>46</v>
      </c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36">
        <v>79.0</v>
      </c>
      <c r="B86" s="336">
        <v>6.0</v>
      </c>
      <c r="C86" s="336" t="b">
        <v>0</v>
      </c>
      <c r="D86" s="81" t="s">
        <v>151</v>
      </c>
      <c r="E86" s="81" t="s">
        <v>938</v>
      </c>
      <c r="F86" s="81" t="s">
        <v>1012</v>
      </c>
      <c r="G86" s="79">
        <v>7.358197491E9</v>
      </c>
      <c r="H86" s="81" t="s">
        <v>1013</v>
      </c>
      <c r="I86" s="81" t="s">
        <v>1014</v>
      </c>
      <c r="J86" s="78"/>
      <c r="K86" s="82" t="s">
        <v>6</v>
      </c>
      <c r="L86" s="337">
        <v>27000.0</v>
      </c>
      <c r="M86" s="337">
        <v>20000.0</v>
      </c>
      <c r="N86" s="82" t="s">
        <v>938</v>
      </c>
      <c r="O86" s="337">
        <v>7000.0</v>
      </c>
      <c r="P86" s="82" t="s">
        <v>1015</v>
      </c>
      <c r="Q86" s="85"/>
      <c r="R86" s="85"/>
      <c r="S86" s="85"/>
      <c r="T86" s="85"/>
      <c r="U86" s="335">
        <f t="shared" si="3"/>
        <v>0</v>
      </c>
      <c r="V86" s="364" t="s">
        <v>1016</v>
      </c>
      <c r="W86" s="3" t="s">
        <v>651</v>
      </c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36">
        <v>80.0</v>
      </c>
      <c r="B87" s="336">
        <v>7.0</v>
      </c>
      <c r="C87" s="336" t="b">
        <v>0</v>
      </c>
      <c r="D87" s="81" t="s">
        <v>151</v>
      </c>
      <c r="E87" s="81" t="s">
        <v>941</v>
      </c>
      <c r="F87" s="81" t="s">
        <v>1017</v>
      </c>
      <c r="G87" s="78"/>
      <c r="H87" s="81" t="s">
        <v>1018</v>
      </c>
      <c r="I87" s="81" t="s">
        <v>172</v>
      </c>
      <c r="J87" s="78"/>
      <c r="K87" s="82" t="s">
        <v>1019</v>
      </c>
      <c r="L87" s="337">
        <v>205382.0</v>
      </c>
      <c r="M87" s="337">
        <v>41500.0</v>
      </c>
      <c r="N87" s="82" t="s">
        <v>941</v>
      </c>
      <c r="O87" s="337">
        <v>163882.0</v>
      </c>
      <c r="P87" s="82" t="s">
        <v>1020</v>
      </c>
      <c r="Q87" s="85"/>
      <c r="R87" s="85"/>
      <c r="S87" s="85"/>
      <c r="T87" s="85"/>
      <c r="U87" s="335">
        <f t="shared" si="3"/>
        <v>0</v>
      </c>
      <c r="V87" s="364" t="s">
        <v>1021</v>
      </c>
      <c r="W87" s="3" t="s">
        <v>651</v>
      </c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36">
        <v>81.0</v>
      </c>
      <c r="B88" s="336">
        <v>8.0</v>
      </c>
      <c r="C88" s="336" t="b">
        <v>0</v>
      </c>
      <c r="D88" s="81" t="s">
        <v>151</v>
      </c>
      <c r="E88" s="81" t="s">
        <v>941</v>
      </c>
      <c r="F88" s="81" t="s">
        <v>1022</v>
      </c>
      <c r="G88" s="79">
        <f>249912254102</f>
        <v>249912254102</v>
      </c>
      <c r="H88" s="81" t="s">
        <v>1023</v>
      </c>
      <c r="I88" s="81" t="s">
        <v>1024</v>
      </c>
      <c r="J88" s="78"/>
      <c r="K88" s="82" t="s">
        <v>892</v>
      </c>
      <c r="L88" s="337">
        <v>700.0</v>
      </c>
      <c r="M88" s="337">
        <v>400.0</v>
      </c>
      <c r="N88" s="82" t="s">
        <v>941</v>
      </c>
      <c r="O88" s="337">
        <v>300.0</v>
      </c>
      <c r="P88" s="82" t="s">
        <v>1025</v>
      </c>
      <c r="Q88" s="85"/>
      <c r="R88" s="85"/>
      <c r="S88" s="85"/>
      <c r="T88" s="85"/>
      <c r="U88" s="335">
        <f t="shared" si="3"/>
        <v>0</v>
      </c>
      <c r="V88" s="364" t="s">
        <v>1026</v>
      </c>
      <c r="W88" s="3" t="s">
        <v>46</v>
      </c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36">
        <v>83.0</v>
      </c>
      <c r="B89" s="336">
        <v>9.0</v>
      </c>
      <c r="C89" s="336" t="b">
        <v>0</v>
      </c>
      <c r="D89" s="81" t="s">
        <v>151</v>
      </c>
      <c r="E89" s="81" t="s">
        <v>941</v>
      </c>
      <c r="F89" s="81" t="s">
        <v>1027</v>
      </c>
      <c r="G89" s="79">
        <v>9.003592864E9</v>
      </c>
      <c r="H89" s="81" t="s">
        <v>1028</v>
      </c>
      <c r="I89" s="81" t="s">
        <v>44</v>
      </c>
      <c r="J89" s="78"/>
      <c r="K89" s="82" t="s">
        <v>6</v>
      </c>
      <c r="L89" s="337">
        <v>37500.0</v>
      </c>
      <c r="M89" s="337">
        <v>5000.0</v>
      </c>
      <c r="N89" s="82" t="s">
        <v>941</v>
      </c>
      <c r="O89" s="337">
        <v>15000.0</v>
      </c>
      <c r="P89" s="82" t="s">
        <v>1015</v>
      </c>
      <c r="Q89" s="337">
        <v>15000.0</v>
      </c>
      <c r="R89" s="85"/>
      <c r="S89" s="337">
        <v>2500.0</v>
      </c>
      <c r="T89" s="85"/>
      <c r="U89" s="335">
        <f t="shared" si="3"/>
        <v>0</v>
      </c>
      <c r="V89" s="364" t="s">
        <v>1029</v>
      </c>
      <c r="W89" s="3" t="s">
        <v>651</v>
      </c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84">
        <v>84.0</v>
      </c>
      <c r="B90" s="384">
        <v>10.0</v>
      </c>
      <c r="C90" s="384" t="b">
        <v>0</v>
      </c>
      <c r="D90" s="386" t="s">
        <v>151</v>
      </c>
      <c r="E90" s="386" t="s">
        <v>941</v>
      </c>
      <c r="F90" s="386" t="s">
        <v>1030</v>
      </c>
      <c r="G90" s="387">
        <v>7.994479796E9</v>
      </c>
      <c r="H90" s="386" t="s">
        <v>1031</v>
      </c>
      <c r="I90" s="386" t="s">
        <v>1032</v>
      </c>
      <c r="J90" s="386"/>
      <c r="K90" s="388" t="s">
        <v>1019</v>
      </c>
      <c r="L90" s="389">
        <v>34000.0</v>
      </c>
      <c r="M90" s="389">
        <v>15000.0</v>
      </c>
      <c r="N90" s="388" t="s">
        <v>941</v>
      </c>
      <c r="O90" s="388"/>
      <c r="P90" s="388"/>
      <c r="Q90" s="388"/>
      <c r="R90" s="388"/>
      <c r="S90" s="388"/>
      <c r="T90" s="388"/>
      <c r="U90" s="390">
        <f t="shared" si="3"/>
        <v>19000</v>
      </c>
      <c r="V90" s="391" t="s">
        <v>1033</v>
      </c>
      <c r="W90" s="392" t="s">
        <v>742</v>
      </c>
      <c r="X90" s="392" t="s">
        <v>113</v>
      </c>
      <c r="Y90" s="392"/>
      <c r="Z90" s="392"/>
      <c r="AA90" s="392"/>
      <c r="AB90" s="392"/>
      <c r="AC90" s="392"/>
      <c r="AD90" s="392"/>
      <c r="AE90" s="392"/>
      <c r="AF90" s="392"/>
    </row>
    <row r="91">
      <c r="A91" s="336">
        <v>85.0</v>
      </c>
      <c r="B91" s="336">
        <v>11.0</v>
      </c>
      <c r="C91" s="336" t="b">
        <v>0</v>
      </c>
      <c r="D91" s="81" t="s">
        <v>151</v>
      </c>
      <c r="E91" s="81" t="s">
        <v>941</v>
      </c>
      <c r="F91" s="81" t="s">
        <v>1034</v>
      </c>
      <c r="G91" s="79">
        <v>6.596207535E9</v>
      </c>
      <c r="H91" s="81" t="s">
        <v>1035</v>
      </c>
      <c r="I91" s="81" t="s">
        <v>1036</v>
      </c>
      <c r="J91" s="78"/>
      <c r="K91" s="82" t="s">
        <v>892</v>
      </c>
      <c r="L91" s="337">
        <v>20000.0</v>
      </c>
      <c r="M91" s="337">
        <v>1000.0</v>
      </c>
      <c r="N91" s="82" t="s">
        <v>953</v>
      </c>
      <c r="O91" s="337">
        <v>19000.0</v>
      </c>
      <c r="P91" s="82" t="s">
        <v>1037</v>
      </c>
      <c r="Q91" s="85"/>
      <c r="R91" s="85"/>
      <c r="S91" s="85"/>
      <c r="T91" s="85"/>
      <c r="U91" s="335">
        <f t="shared" si="3"/>
        <v>0</v>
      </c>
      <c r="V91" s="364" t="s">
        <v>1038</v>
      </c>
      <c r="W91" s="3" t="s">
        <v>651</v>
      </c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36">
        <v>86.0</v>
      </c>
      <c r="B92" s="336">
        <v>12.0</v>
      </c>
      <c r="C92" s="336" t="b">
        <v>0</v>
      </c>
      <c r="D92" s="81" t="s">
        <v>151</v>
      </c>
      <c r="E92" s="81" t="s">
        <v>1039</v>
      </c>
      <c r="F92" s="81" t="s">
        <v>1040</v>
      </c>
      <c r="G92" s="79">
        <v>8.608492889E9</v>
      </c>
      <c r="H92" s="81" t="s">
        <v>1041</v>
      </c>
      <c r="I92" s="81" t="s">
        <v>1042</v>
      </c>
      <c r="J92" s="78"/>
      <c r="K92" s="82" t="s">
        <v>6</v>
      </c>
      <c r="L92" s="337">
        <v>28500.0</v>
      </c>
      <c r="M92" s="337">
        <v>15000.0</v>
      </c>
      <c r="N92" s="82" t="s">
        <v>1043</v>
      </c>
      <c r="O92" s="337">
        <v>13500.0</v>
      </c>
      <c r="P92" s="82" t="s">
        <v>994</v>
      </c>
      <c r="Q92" s="85"/>
      <c r="R92" s="85"/>
      <c r="S92" s="85"/>
      <c r="T92" s="85"/>
      <c r="U92" s="335">
        <f t="shared" si="3"/>
        <v>0</v>
      </c>
      <c r="V92" s="78"/>
      <c r="W92" s="3" t="s">
        <v>651</v>
      </c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36">
        <v>87.0</v>
      </c>
      <c r="B93" s="336">
        <v>13.0</v>
      </c>
      <c r="C93" s="336" t="b">
        <v>0</v>
      </c>
      <c r="D93" s="81" t="s">
        <v>151</v>
      </c>
      <c r="E93" s="81" t="s">
        <v>1025</v>
      </c>
      <c r="F93" s="81" t="s">
        <v>1044</v>
      </c>
      <c r="G93" s="79">
        <v>9.025446418E9</v>
      </c>
      <c r="H93" s="81" t="s">
        <v>1045</v>
      </c>
      <c r="I93" s="81" t="s">
        <v>789</v>
      </c>
      <c r="J93" s="78"/>
      <c r="K93" s="82" t="s">
        <v>6</v>
      </c>
      <c r="L93" s="337">
        <v>5000.0</v>
      </c>
      <c r="M93" s="337">
        <v>5000.0</v>
      </c>
      <c r="N93" s="82" t="s">
        <v>1025</v>
      </c>
      <c r="O93" s="85"/>
      <c r="P93" s="85"/>
      <c r="Q93" s="85"/>
      <c r="R93" s="85"/>
      <c r="S93" s="85"/>
      <c r="T93" s="85"/>
      <c r="U93" s="335">
        <f t="shared" si="3"/>
        <v>0</v>
      </c>
      <c r="V93" s="78"/>
      <c r="W93" s="3" t="s">
        <v>46</v>
      </c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36">
        <v>88.0</v>
      </c>
      <c r="B94" s="336">
        <v>14.0</v>
      </c>
      <c r="C94" s="336" t="b">
        <v>0</v>
      </c>
      <c r="D94" s="81" t="s">
        <v>151</v>
      </c>
      <c r="E94" s="81" t="s">
        <v>1025</v>
      </c>
      <c r="F94" s="81" t="s">
        <v>1046</v>
      </c>
      <c r="G94" s="79">
        <v>8.098909303E9</v>
      </c>
      <c r="H94" s="81" t="s">
        <v>1047</v>
      </c>
      <c r="I94" s="81" t="s">
        <v>44</v>
      </c>
      <c r="J94" s="78"/>
      <c r="K94" s="82" t="s">
        <v>6</v>
      </c>
      <c r="L94" s="337">
        <v>35000.0</v>
      </c>
      <c r="M94" s="337">
        <v>2000.0</v>
      </c>
      <c r="N94" s="82" t="s">
        <v>1025</v>
      </c>
      <c r="O94" s="337">
        <v>13000.0</v>
      </c>
      <c r="P94" s="82" t="s">
        <v>1048</v>
      </c>
      <c r="Q94" s="337">
        <v>10000.0</v>
      </c>
      <c r="R94" s="82" t="s">
        <v>1049</v>
      </c>
      <c r="S94" s="337">
        <v>10000.0</v>
      </c>
      <c r="T94" s="85"/>
      <c r="U94" s="335">
        <f t="shared" si="3"/>
        <v>0</v>
      </c>
      <c r="V94" s="408"/>
      <c r="W94" s="3" t="s">
        <v>46</v>
      </c>
      <c r="X94" s="3" t="s">
        <v>113</v>
      </c>
      <c r="Y94" s="3" t="s">
        <v>1050</v>
      </c>
      <c r="Z94" s="3"/>
      <c r="AA94" s="3"/>
      <c r="AB94" s="3"/>
      <c r="AC94" s="3"/>
      <c r="AD94" s="3"/>
      <c r="AE94" s="3"/>
      <c r="AF94" s="3"/>
    </row>
    <row r="95">
      <c r="A95" s="336">
        <v>89.0</v>
      </c>
      <c r="B95" s="336">
        <v>15.0</v>
      </c>
      <c r="C95" s="336" t="b">
        <v>0</v>
      </c>
      <c r="D95" s="81" t="s">
        <v>151</v>
      </c>
      <c r="E95" s="81" t="s">
        <v>1025</v>
      </c>
      <c r="F95" s="81" t="s">
        <v>1051</v>
      </c>
      <c r="G95" s="79">
        <v>9.787084617E9</v>
      </c>
      <c r="H95" s="81" t="s">
        <v>1052</v>
      </c>
      <c r="I95" s="81" t="s">
        <v>44</v>
      </c>
      <c r="J95" s="78"/>
      <c r="K95" s="82" t="s">
        <v>6</v>
      </c>
      <c r="L95" s="337">
        <v>37500.0</v>
      </c>
      <c r="M95" s="337">
        <v>2000.0</v>
      </c>
      <c r="N95" s="82" t="s">
        <v>1025</v>
      </c>
      <c r="O95" s="337">
        <v>13000.0</v>
      </c>
      <c r="P95" s="82" t="s">
        <v>1048</v>
      </c>
      <c r="Q95" s="337">
        <v>10000.0</v>
      </c>
      <c r="R95" s="82" t="s">
        <v>1053</v>
      </c>
      <c r="S95" s="337">
        <v>12500.0</v>
      </c>
      <c r="T95" s="85"/>
      <c r="U95" s="335">
        <f t="shared" si="3"/>
        <v>0</v>
      </c>
      <c r="V95" s="364" t="s">
        <v>1054</v>
      </c>
      <c r="W95" s="3" t="s">
        <v>46</v>
      </c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36">
        <v>90.0</v>
      </c>
      <c r="B96" s="336">
        <v>16.0</v>
      </c>
      <c r="C96" s="336" t="b">
        <v>0</v>
      </c>
      <c r="D96" s="81" t="s">
        <v>151</v>
      </c>
      <c r="E96" s="81" t="s">
        <v>1025</v>
      </c>
      <c r="F96" s="81" t="s">
        <v>1055</v>
      </c>
      <c r="G96" s="78"/>
      <c r="H96" s="81" t="s">
        <v>1056</v>
      </c>
      <c r="I96" s="81" t="s">
        <v>172</v>
      </c>
      <c r="J96" s="78"/>
      <c r="K96" s="82" t="s">
        <v>1019</v>
      </c>
      <c r="L96" s="337">
        <v>2500.0</v>
      </c>
      <c r="M96" s="337">
        <v>300.0</v>
      </c>
      <c r="N96" s="82" t="s">
        <v>1025</v>
      </c>
      <c r="O96" s="337">
        <v>1500.0</v>
      </c>
      <c r="P96" s="85"/>
      <c r="Q96" s="337">
        <v>700.0</v>
      </c>
      <c r="R96" s="85"/>
      <c r="S96" s="85"/>
      <c r="T96" s="85"/>
      <c r="U96" s="335">
        <f t="shared" si="3"/>
        <v>0</v>
      </c>
      <c r="V96" s="364" t="s">
        <v>1057</v>
      </c>
      <c r="W96" s="3" t="s">
        <v>651</v>
      </c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36">
        <v>91.0</v>
      </c>
      <c r="B97" s="336">
        <v>17.0</v>
      </c>
      <c r="C97" s="336" t="b">
        <v>0</v>
      </c>
      <c r="D97" s="81" t="s">
        <v>151</v>
      </c>
      <c r="E97" s="81" t="s">
        <v>994</v>
      </c>
      <c r="F97" s="81" t="s">
        <v>1058</v>
      </c>
      <c r="G97" s="79">
        <v>9.445176426E9</v>
      </c>
      <c r="H97" s="81" t="s">
        <v>1059</v>
      </c>
      <c r="I97" s="81" t="s">
        <v>44</v>
      </c>
      <c r="J97" s="78"/>
      <c r="K97" s="82" t="s">
        <v>6</v>
      </c>
      <c r="L97" s="337">
        <v>37500.0</v>
      </c>
      <c r="M97" s="337">
        <v>2000.0</v>
      </c>
      <c r="N97" s="82" t="s">
        <v>994</v>
      </c>
      <c r="O97" s="337">
        <v>13000.0</v>
      </c>
      <c r="P97" s="82" t="s">
        <v>1048</v>
      </c>
      <c r="Q97" s="337">
        <v>10000.0</v>
      </c>
      <c r="R97" s="82" t="s">
        <v>1049</v>
      </c>
      <c r="S97" s="337">
        <v>12500.0</v>
      </c>
      <c r="T97" s="85"/>
      <c r="U97" s="335">
        <f t="shared" si="3"/>
        <v>0</v>
      </c>
      <c r="V97" s="364" t="s">
        <v>1054</v>
      </c>
      <c r="W97" s="3" t="s">
        <v>46</v>
      </c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84">
        <v>92.0</v>
      </c>
      <c r="B98" s="384">
        <v>18.0</v>
      </c>
      <c r="C98" s="384" t="b">
        <v>0</v>
      </c>
      <c r="D98" s="386" t="s">
        <v>151</v>
      </c>
      <c r="E98" s="386" t="s">
        <v>994</v>
      </c>
      <c r="F98" s="386" t="s">
        <v>1060</v>
      </c>
      <c r="G98" s="387">
        <v>9.56203372E8</v>
      </c>
      <c r="H98" s="386" t="s">
        <v>1061</v>
      </c>
      <c r="I98" s="386" t="s">
        <v>1062</v>
      </c>
      <c r="J98" s="386"/>
      <c r="K98" s="388" t="s">
        <v>1019</v>
      </c>
      <c r="L98" s="389">
        <v>3000.0</v>
      </c>
      <c r="M98" s="389">
        <v>500.0</v>
      </c>
      <c r="N98" s="388" t="s">
        <v>977</v>
      </c>
      <c r="O98" s="388"/>
      <c r="P98" s="388"/>
      <c r="Q98" s="388"/>
      <c r="R98" s="388"/>
      <c r="S98" s="388"/>
      <c r="T98" s="388"/>
      <c r="U98" s="390">
        <f t="shared" si="3"/>
        <v>2500</v>
      </c>
      <c r="V98" s="391" t="s">
        <v>1063</v>
      </c>
      <c r="W98" s="392" t="s">
        <v>668</v>
      </c>
      <c r="X98" s="392" t="s">
        <v>113</v>
      </c>
      <c r="Y98" s="392" t="s">
        <v>1064</v>
      </c>
      <c r="Z98" s="392"/>
      <c r="AA98" s="392"/>
      <c r="AB98" s="392"/>
      <c r="AC98" s="392"/>
      <c r="AD98" s="392"/>
      <c r="AE98" s="392"/>
      <c r="AF98" s="392"/>
    </row>
    <row r="99">
      <c r="A99" s="336">
        <v>93.0</v>
      </c>
      <c r="B99" s="336">
        <v>19.0</v>
      </c>
      <c r="C99" s="336" t="b">
        <v>0</v>
      </c>
      <c r="D99" s="81" t="s">
        <v>151</v>
      </c>
      <c r="E99" s="81" t="s">
        <v>1065</v>
      </c>
      <c r="F99" s="81" t="s">
        <v>1066</v>
      </c>
      <c r="G99" s="79">
        <v>9.943248891E9</v>
      </c>
      <c r="H99" s="81" t="s">
        <v>1067</v>
      </c>
      <c r="I99" s="81" t="s">
        <v>937</v>
      </c>
      <c r="J99" s="78"/>
      <c r="K99" s="82" t="s">
        <v>6</v>
      </c>
      <c r="L99" s="337">
        <v>22500.0</v>
      </c>
      <c r="M99" s="337">
        <v>10000.0</v>
      </c>
      <c r="N99" s="82" t="s">
        <v>1065</v>
      </c>
      <c r="O99" s="337">
        <v>12500.0</v>
      </c>
      <c r="P99" s="82" t="s">
        <v>984</v>
      </c>
      <c r="Q99" s="85"/>
      <c r="R99" s="85"/>
      <c r="S99" s="85"/>
      <c r="T99" s="85"/>
      <c r="U99" s="335">
        <f t="shared" si="3"/>
        <v>0</v>
      </c>
      <c r="V99" s="78"/>
      <c r="W99" s="3" t="s">
        <v>46</v>
      </c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36">
        <v>94.0</v>
      </c>
      <c r="B100" s="336">
        <v>20.0</v>
      </c>
      <c r="C100" s="336" t="b">
        <v>0</v>
      </c>
      <c r="D100" s="81" t="s">
        <v>151</v>
      </c>
      <c r="E100" s="81" t="s">
        <v>1048</v>
      </c>
      <c r="F100" s="81" t="s">
        <v>1068</v>
      </c>
      <c r="G100" s="79">
        <v>9.746077587E9</v>
      </c>
      <c r="H100" s="81" t="s">
        <v>1069</v>
      </c>
      <c r="I100" s="81" t="s">
        <v>937</v>
      </c>
      <c r="J100" s="78"/>
      <c r="K100" s="82" t="s">
        <v>892</v>
      </c>
      <c r="L100" s="337">
        <v>25000.0</v>
      </c>
      <c r="M100" s="337">
        <v>2000.0</v>
      </c>
      <c r="N100" s="82" t="s">
        <v>1048</v>
      </c>
      <c r="O100" s="337">
        <v>23000.0</v>
      </c>
      <c r="P100" s="82" t="s">
        <v>1070</v>
      </c>
      <c r="Q100" s="85"/>
      <c r="R100" s="85"/>
      <c r="S100" s="85"/>
      <c r="T100" s="85"/>
      <c r="U100" s="335">
        <f t="shared" si="3"/>
        <v>0</v>
      </c>
      <c r="V100" s="78"/>
      <c r="W100" s="3" t="s">
        <v>46</v>
      </c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36">
        <v>95.0</v>
      </c>
      <c r="B101" s="336">
        <v>21.0</v>
      </c>
      <c r="C101" s="336" t="b">
        <v>0</v>
      </c>
      <c r="D101" s="81" t="s">
        <v>151</v>
      </c>
      <c r="E101" s="81" t="s">
        <v>1048</v>
      </c>
      <c r="F101" s="81" t="s">
        <v>1071</v>
      </c>
      <c r="G101" s="79">
        <v>7.025820608E9</v>
      </c>
      <c r="H101" s="81" t="s">
        <v>1072</v>
      </c>
      <c r="I101" s="81" t="s">
        <v>44</v>
      </c>
      <c r="J101" s="78"/>
      <c r="K101" s="82" t="s">
        <v>892</v>
      </c>
      <c r="L101" s="337">
        <v>37500.0</v>
      </c>
      <c r="M101" s="337">
        <v>2000.0</v>
      </c>
      <c r="N101" s="82" t="s">
        <v>1048</v>
      </c>
      <c r="O101" s="337">
        <v>17500.0</v>
      </c>
      <c r="P101" s="82" t="s">
        <v>1073</v>
      </c>
      <c r="Q101" s="337">
        <v>18000.0</v>
      </c>
      <c r="R101" s="82" t="s">
        <v>1074</v>
      </c>
      <c r="S101" s="85"/>
      <c r="T101" s="85"/>
      <c r="U101" s="335">
        <f t="shared" si="3"/>
        <v>0</v>
      </c>
      <c r="V101" s="364"/>
      <c r="W101" s="3" t="s">
        <v>46</v>
      </c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36">
        <v>96.0</v>
      </c>
      <c r="B102" s="336">
        <v>22.0</v>
      </c>
      <c r="C102" s="336" t="b">
        <v>0</v>
      </c>
      <c r="D102" s="81" t="s">
        <v>151</v>
      </c>
      <c r="E102" s="81" t="s">
        <v>1075</v>
      </c>
      <c r="F102" s="81" t="s">
        <v>1076</v>
      </c>
      <c r="G102" s="79">
        <v>9.15422202E8</v>
      </c>
      <c r="H102" s="81" t="s">
        <v>1077</v>
      </c>
      <c r="I102" s="81" t="s">
        <v>1078</v>
      </c>
      <c r="J102" s="78"/>
      <c r="K102" s="82" t="s">
        <v>892</v>
      </c>
      <c r="L102" s="337">
        <v>18000.0</v>
      </c>
      <c r="M102" s="337">
        <v>18000.0</v>
      </c>
      <c r="N102" s="82" t="s">
        <v>1075</v>
      </c>
      <c r="O102" s="85"/>
      <c r="P102" s="85"/>
      <c r="Q102" s="85"/>
      <c r="R102" s="85"/>
      <c r="S102" s="85"/>
      <c r="T102" s="85"/>
      <c r="U102" s="335">
        <f t="shared" si="3"/>
        <v>0</v>
      </c>
      <c r="V102" s="409"/>
      <c r="W102" s="3" t="s">
        <v>46</v>
      </c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36">
        <v>97.0</v>
      </c>
      <c r="B103" s="336">
        <v>23.0</v>
      </c>
      <c r="C103" s="336" t="b">
        <v>0</v>
      </c>
      <c r="D103" s="81" t="s">
        <v>151</v>
      </c>
      <c r="E103" s="81" t="s">
        <v>954</v>
      </c>
      <c r="F103" s="81" t="s">
        <v>1079</v>
      </c>
      <c r="G103" s="79">
        <v>7.824858954E9</v>
      </c>
      <c r="H103" s="81" t="s">
        <v>1080</v>
      </c>
      <c r="I103" s="81" t="s">
        <v>44</v>
      </c>
      <c r="J103" s="78"/>
      <c r="K103" s="82" t="s">
        <v>6</v>
      </c>
      <c r="L103" s="337">
        <v>37500.0</v>
      </c>
      <c r="M103" s="337">
        <v>2000.0</v>
      </c>
      <c r="N103" s="82" t="s">
        <v>954</v>
      </c>
      <c r="O103" s="337">
        <v>15000.0</v>
      </c>
      <c r="P103" s="82" t="s">
        <v>999</v>
      </c>
      <c r="Q103" s="337">
        <v>20000.0</v>
      </c>
      <c r="R103" s="82" t="s">
        <v>1081</v>
      </c>
      <c r="S103" s="337">
        <v>500.0</v>
      </c>
      <c r="T103" s="85"/>
      <c r="U103" s="335">
        <f t="shared" si="3"/>
        <v>0</v>
      </c>
      <c r="V103" s="78"/>
      <c r="W103" s="3" t="s">
        <v>46</v>
      </c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84">
        <v>98.0</v>
      </c>
      <c r="B104" s="385">
        <v>24.0</v>
      </c>
      <c r="C104" s="385" t="b">
        <v>0</v>
      </c>
      <c r="D104" s="386"/>
      <c r="E104" s="386"/>
      <c r="F104" s="386" t="s">
        <v>1082</v>
      </c>
      <c r="G104" s="386"/>
      <c r="H104" s="386" t="s">
        <v>1083</v>
      </c>
      <c r="I104" s="386"/>
      <c r="J104" s="386"/>
      <c r="K104" s="388" t="s">
        <v>1019</v>
      </c>
      <c r="L104" s="388"/>
      <c r="M104" s="388"/>
      <c r="N104" s="388"/>
      <c r="O104" s="388"/>
      <c r="P104" s="388"/>
      <c r="Q104" s="388"/>
      <c r="R104" s="388"/>
      <c r="S104" s="388"/>
      <c r="T104" s="388"/>
      <c r="U104" s="390">
        <f t="shared" si="3"/>
        <v>0</v>
      </c>
      <c r="V104" s="386"/>
      <c r="W104" s="392" t="s">
        <v>668</v>
      </c>
      <c r="X104" s="392"/>
      <c r="Y104" s="392"/>
      <c r="Z104" s="392"/>
      <c r="AA104" s="392"/>
      <c r="AB104" s="392"/>
      <c r="AC104" s="392"/>
      <c r="AD104" s="392"/>
      <c r="AE104" s="392"/>
      <c r="AF104" s="392"/>
    </row>
    <row r="105">
      <c r="A105" s="336">
        <v>99.0</v>
      </c>
      <c r="B105" s="336">
        <v>1.0</v>
      </c>
      <c r="C105" s="336" t="b">
        <v>0</v>
      </c>
      <c r="D105" s="81" t="s">
        <v>217</v>
      </c>
      <c r="E105" s="81" t="s">
        <v>1084</v>
      </c>
      <c r="F105" s="81" t="s">
        <v>1085</v>
      </c>
      <c r="G105" s="79">
        <v>7.845698387E9</v>
      </c>
      <c r="H105" s="81" t="s">
        <v>1086</v>
      </c>
      <c r="I105" s="81" t="s">
        <v>1087</v>
      </c>
      <c r="J105" s="78"/>
      <c r="K105" s="82" t="s">
        <v>892</v>
      </c>
      <c r="L105" s="337">
        <v>20000.0</v>
      </c>
      <c r="M105" s="337">
        <v>1000.0</v>
      </c>
      <c r="N105" s="82" t="s">
        <v>1088</v>
      </c>
      <c r="O105" s="337">
        <v>19000.0</v>
      </c>
      <c r="P105" s="82" t="s">
        <v>1089</v>
      </c>
      <c r="Q105" s="85"/>
      <c r="R105" s="85"/>
      <c r="S105" s="85"/>
      <c r="T105" s="85"/>
      <c r="U105" s="335">
        <f t="shared" si="3"/>
        <v>0</v>
      </c>
      <c r="V105" s="78"/>
      <c r="W105" s="3" t="s">
        <v>651</v>
      </c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36">
        <v>100.0</v>
      </c>
      <c r="B106" s="336">
        <v>2.0</v>
      </c>
      <c r="C106" s="336" t="b">
        <v>0</v>
      </c>
      <c r="D106" s="81" t="s">
        <v>217</v>
      </c>
      <c r="E106" s="81" t="s">
        <v>1088</v>
      </c>
      <c r="F106" s="81" t="s">
        <v>1090</v>
      </c>
      <c r="G106" s="79">
        <v>9.042297759E9</v>
      </c>
      <c r="H106" s="81" t="s">
        <v>1091</v>
      </c>
      <c r="I106" s="81" t="s">
        <v>44</v>
      </c>
      <c r="J106" s="78"/>
      <c r="K106" s="82" t="s">
        <v>892</v>
      </c>
      <c r="L106" s="337">
        <v>37500.0</v>
      </c>
      <c r="M106" s="337">
        <v>1000.0</v>
      </c>
      <c r="N106" s="82" t="s">
        <v>1088</v>
      </c>
      <c r="O106" s="337">
        <v>19000.0</v>
      </c>
      <c r="P106" s="82" t="s">
        <v>1037</v>
      </c>
      <c r="Q106" s="337">
        <v>10000.0</v>
      </c>
      <c r="R106" s="82" t="s">
        <v>1092</v>
      </c>
      <c r="S106" s="337">
        <v>7500.0</v>
      </c>
      <c r="T106" s="85"/>
      <c r="U106" s="335">
        <f t="shared" si="3"/>
        <v>0</v>
      </c>
      <c r="V106" s="364"/>
      <c r="X106" s="3" t="s">
        <v>651</v>
      </c>
      <c r="Y106" s="3"/>
      <c r="Z106" s="3"/>
      <c r="AA106" s="3"/>
      <c r="AB106" s="3"/>
      <c r="AC106" s="3"/>
      <c r="AD106" s="3"/>
      <c r="AE106" s="3"/>
      <c r="AF106" s="3"/>
    </row>
    <row r="107">
      <c r="A107" s="336">
        <v>101.0</v>
      </c>
      <c r="B107" s="336">
        <v>3.0</v>
      </c>
      <c r="C107" s="336" t="b">
        <v>0</v>
      </c>
      <c r="D107" s="81" t="s">
        <v>217</v>
      </c>
      <c r="E107" s="81" t="s">
        <v>984</v>
      </c>
      <c r="F107" s="81" t="s">
        <v>1093</v>
      </c>
      <c r="G107" s="79">
        <v>9.791814182E9</v>
      </c>
      <c r="H107" s="81" t="s">
        <v>1094</v>
      </c>
      <c r="I107" s="81" t="s">
        <v>172</v>
      </c>
      <c r="J107" s="78"/>
      <c r="K107" s="82" t="s">
        <v>6</v>
      </c>
      <c r="L107" s="337">
        <v>135000.0</v>
      </c>
      <c r="M107" s="337">
        <v>50000.0</v>
      </c>
      <c r="N107" s="82" t="s">
        <v>984</v>
      </c>
      <c r="O107" s="337">
        <v>50000.0</v>
      </c>
      <c r="P107" s="82" t="s">
        <v>1095</v>
      </c>
      <c r="Q107" s="337">
        <v>35000.0</v>
      </c>
      <c r="R107" s="82" t="s">
        <v>1096</v>
      </c>
      <c r="S107" s="85"/>
      <c r="T107" s="85"/>
      <c r="U107" s="335">
        <f t="shared" si="3"/>
        <v>0</v>
      </c>
      <c r="V107" s="364"/>
      <c r="X107" s="3" t="s">
        <v>651</v>
      </c>
      <c r="Y107" s="3"/>
      <c r="Z107" s="3"/>
      <c r="AA107" s="3"/>
      <c r="AB107" s="3"/>
      <c r="AC107" s="3"/>
      <c r="AD107" s="3"/>
      <c r="AE107" s="3"/>
      <c r="AF107" s="3"/>
    </row>
    <row r="108">
      <c r="A108" s="373">
        <v>102.0</v>
      </c>
      <c r="B108" s="373">
        <v>4.0</v>
      </c>
      <c r="C108" s="373" t="b">
        <v>0</v>
      </c>
      <c r="D108" s="374" t="s">
        <v>217</v>
      </c>
      <c r="E108" s="374" t="s">
        <v>1010</v>
      </c>
      <c r="F108" s="374" t="s">
        <v>1097</v>
      </c>
      <c r="G108" s="410" t="s">
        <v>1098</v>
      </c>
      <c r="H108" s="374" t="s">
        <v>1099</v>
      </c>
      <c r="I108" s="374" t="s">
        <v>44</v>
      </c>
      <c r="J108" s="376"/>
      <c r="K108" s="377" t="s">
        <v>6</v>
      </c>
      <c r="L108" s="378">
        <v>37500.0</v>
      </c>
      <c r="M108" s="378">
        <v>2000.0</v>
      </c>
      <c r="N108" s="377" t="s">
        <v>1010</v>
      </c>
      <c r="O108" s="379"/>
      <c r="P108" s="379"/>
      <c r="Q108" s="379"/>
      <c r="R108" s="379"/>
      <c r="S108" s="379"/>
      <c r="T108" s="379"/>
      <c r="U108" s="380">
        <f t="shared" si="3"/>
        <v>35500</v>
      </c>
      <c r="V108" s="411" t="s">
        <v>741</v>
      </c>
      <c r="W108" s="382" t="s">
        <v>1100</v>
      </c>
      <c r="X108" s="382" t="s">
        <v>1101</v>
      </c>
      <c r="Y108" s="383" t="s">
        <v>113</v>
      </c>
      <c r="Z108" s="412">
        <v>9.884655531E9</v>
      </c>
      <c r="AA108" s="383" t="s">
        <v>1102</v>
      </c>
      <c r="AB108" s="383"/>
      <c r="AC108" s="383"/>
      <c r="AD108" s="383"/>
      <c r="AE108" s="383"/>
      <c r="AF108" s="383"/>
    </row>
    <row r="109">
      <c r="A109" s="336">
        <v>103.0</v>
      </c>
      <c r="B109" s="336">
        <v>5.0</v>
      </c>
      <c r="C109" s="336" t="b">
        <v>0</v>
      </c>
      <c r="D109" s="81" t="s">
        <v>217</v>
      </c>
      <c r="E109" s="81" t="s">
        <v>1103</v>
      </c>
      <c r="F109" s="81" t="s">
        <v>1104</v>
      </c>
      <c r="G109" s="79">
        <v>9.080182521E9</v>
      </c>
      <c r="H109" s="81" t="s">
        <v>1105</v>
      </c>
      <c r="I109" s="81" t="s">
        <v>44</v>
      </c>
      <c r="J109" s="78"/>
      <c r="K109" s="82" t="s">
        <v>892</v>
      </c>
      <c r="L109" s="337">
        <v>37500.0</v>
      </c>
      <c r="M109" s="337">
        <v>5000.0</v>
      </c>
      <c r="N109" s="82" t="s">
        <v>1103</v>
      </c>
      <c r="O109" s="337">
        <v>17500.0</v>
      </c>
      <c r="P109" s="82" t="s">
        <v>1106</v>
      </c>
      <c r="Q109" s="337">
        <v>15000.0</v>
      </c>
      <c r="R109" s="82" t="s">
        <v>1074</v>
      </c>
      <c r="S109" s="85"/>
      <c r="T109" s="85"/>
      <c r="U109" s="335">
        <f t="shared" si="3"/>
        <v>0</v>
      </c>
      <c r="V109" s="364"/>
      <c r="W109" s="3" t="s">
        <v>651</v>
      </c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36">
        <v>104.0</v>
      </c>
      <c r="B110" s="336">
        <v>6.0</v>
      </c>
      <c r="C110" s="336" t="b">
        <v>0</v>
      </c>
      <c r="D110" s="81" t="s">
        <v>217</v>
      </c>
      <c r="E110" s="81" t="s">
        <v>1011</v>
      </c>
      <c r="F110" s="81" t="s">
        <v>1107</v>
      </c>
      <c r="G110" s="79">
        <v>8.300748816E9</v>
      </c>
      <c r="H110" s="81" t="s">
        <v>1108</v>
      </c>
      <c r="I110" s="81" t="s">
        <v>1109</v>
      </c>
      <c r="J110" s="78"/>
      <c r="K110" s="82" t="s">
        <v>6</v>
      </c>
      <c r="L110" s="337">
        <v>35000.0</v>
      </c>
      <c r="M110" s="337">
        <v>2000.0</v>
      </c>
      <c r="N110" s="82" t="s">
        <v>1011</v>
      </c>
      <c r="O110" s="337">
        <v>30000.0</v>
      </c>
      <c r="P110" s="82" t="s">
        <v>1011</v>
      </c>
      <c r="Q110" s="337">
        <v>3000.0</v>
      </c>
      <c r="R110" s="82" t="s">
        <v>1110</v>
      </c>
      <c r="S110" s="85"/>
      <c r="T110" s="85"/>
      <c r="U110" s="335">
        <f t="shared" si="3"/>
        <v>0</v>
      </c>
      <c r="V110" s="364"/>
      <c r="W110" s="3" t="s">
        <v>651</v>
      </c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84">
        <v>105.0</v>
      </c>
      <c r="B111" s="384">
        <v>7.0</v>
      </c>
      <c r="C111" s="384" t="b">
        <v>0</v>
      </c>
      <c r="D111" s="386" t="s">
        <v>217</v>
      </c>
      <c r="E111" s="386" t="s">
        <v>1111</v>
      </c>
      <c r="F111" s="386" t="s">
        <v>1112</v>
      </c>
      <c r="G111" s="413">
        <v>7.305597043E9</v>
      </c>
      <c r="H111" s="386" t="s">
        <v>1113</v>
      </c>
      <c r="I111" s="386" t="s">
        <v>937</v>
      </c>
      <c r="J111" s="386"/>
      <c r="K111" s="388" t="s">
        <v>6</v>
      </c>
      <c r="L111" s="389">
        <v>25000.0</v>
      </c>
      <c r="M111" s="389">
        <v>2000.0</v>
      </c>
      <c r="N111" s="388" t="s">
        <v>1111</v>
      </c>
      <c r="O111" s="388"/>
      <c r="P111" s="388"/>
      <c r="Q111" s="388"/>
      <c r="R111" s="388"/>
      <c r="S111" s="388"/>
      <c r="T111" s="388"/>
      <c r="U111" s="390">
        <f t="shared" si="3"/>
        <v>23000</v>
      </c>
      <c r="V111" s="391" t="s">
        <v>1114</v>
      </c>
      <c r="W111" s="392" t="s">
        <v>742</v>
      </c>
      <c r="X111" s="392"/>
      <c r="Y111" s="392"/>
      <c r="Z111" s="392"/>
      <c r="AA111" s="392"/>
      <c r="AB111" s="392"/>
      <c r="AC111" s="392"/>
      <c r="AD111" s="392"/>
      <c r="AE111" s="392"/>
      <c r="AF111" s="392"/>
    </row>
    <row r="112">
      <c r="A112" s="336">
        <v>106.0</v>
      </c>
      <c r="B112" s="336">
        <v>8.0</v>
      </c>
      <c r="C112" s="336" t="b">
        <v>0</v>
      </c>
      <c r="D112" s="81" t="s">
        <v>217</v>
      </c>
      <c r="E112" s="81" t="s">
        <v>1111</v>
      </c>
      <c r="F112" s="81" t="s">
        <v>1115</v>
      </c>
      <c r="G112" s="79">
        <v>8.072073373E9</v>
      </c>
      <c r="H112" s="81" t="s">
        <v>1116</v>
      </c>
      <c r="I112" s="81" t="s">
        <v>937</v>
      </c>
      <c r="J112" s="78"/>
      <c r="K112" s="82" t="s">
        <v>6</v>
      </c>
      <c r="L112" s="337">
        <v>25000.0</v>
      </c>
      <c r="M112" s="337">
        <v>3000.0</v>
      </c>
      <c r="N112" s="82" t="s">
        <v>1111</v>
      </c>
      <c r="O112" s="337">
        <v>22000.0</v>
      </c>
      <c r="P112" s="82" t="s">
        <v>1117</v>
      </c>
      <c r="Q112" s="85"/>
      <c r="R112" s="85"/>
      <c r="S112" s="85"/>
      <c r="T112" s="85"/>
      <c r="U112" s="335">
        <f t="shared" si="3"/>
        <v>0</v>
      </c>
      <c r="V112" s="78"/>
      <c r="W112" s="3" t="s">
        <v>46</v>
      </c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36">
        <v>107.0</v>
      </c>
      <c r="B113" s="336">
        <v>9.0</v>
      </c>
      <c r="C113" s="336" t="b">
        <v>0</v>
      </c>
      <c r="D113" s="81" t="s">
        <v>217</v>
      </c>
      <c r="E113" s="81" t="s">
        <v>1117</v>
      </c>
      <c r="F113" s="81" t="s">
        <v>1118</v>
      </c>
      <c r="G113" s="79">
        <v>9.789971212E9</v>
      </c>
      <c r="H113" s="81" t="s">
        <v>1119</v>
      </c>
      <c r="I113" s="81" t="s">
        <v>1120</v>
      </c>
      <c r="J113" s="78"/>
      <c r="K113" s="82" t="s">
        <v>892</v>
      </c>
      <c r="L113" s="337">
        <v>15000.0</v>
      </c>
      <c r="M113" s="337">
        <v>15000.0</v>
      </c>
      <c r="N113" s="82" t="s">
        <v>1117</v>
      </c>
      <c r="O113" s="85"/>
      <c r="P113" s="85"/>
      <c r="Q113" s="85"/>
      <c r="R113" s="85"/>
      <c r="S113" s="85"/>
      <c r="T113" s="85"/>
      <c r="U113" s="335">
        <f t="shared" si="3"/>
        <v>0</v>
      </c>
      <c r="V113" s="78"/>
      <c r="W113" s="3" t="s">
        <v>46</v>
      </c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84">
        <v>108.0</v>
      </c>
      <c r="B114" s="385">
        <v>10.0</v>
      </c>
      <c r="C114" s="385" t="b">
        <v>0</v>
      </c>
      <c r="D114" s="386" t="s">
        <v>217</v>
      </c>
      <c r="E114" s="386" t="s">
        <v>1110</v>
      </c>
      <c r="F114" s="386" t="s">
        <v>1121</v>
      </c>
      <c r="G114" s="387">
        <v>9.962434123E9</v>
      </c>
      <c r="H114" s="386" t="s">
        <v>1122</v>
      </c>
      <c r="I114" s="386" t="s">
        <v>172</v>
      </c>
      <c r="J114" s="386"/>
      <c r="K114" s="388" t="s">
        <v>6</v>
      </c>
      <c r="L114" s="389">
        <v>60000.0</v>
      </c>
      <c r="M114" s="389">
        <v>500.0</v>
      </c>
      <c r="N114" s="388" t="s">
        <v>1110</v>
      </c>
      <c r="O114" s="388"/>
      <c r="P114" s="388"/>
      <c r="Q114" s="388"/>
      <c r="R114" s="388"/>
      <c r="S114" s="388"/>
      <c r="T114" s="388"/>
      <c r="U114" s="390">
        <f t="shared" si="3"/>
        <v>59500</v>
      </c>
      <c r="V114" s="386"/>
      <c r="W114" s="392" t="s">
        <v>742</v>
      </c>
      <c r="X114" s="392"/>
      <c r="Y114" s="392"/>
      <c r="Z114" s="392"/>
      <c r="AA114" s="392"/>
      <c r="AB114" s="392"/>
      <c r="AC114" s="392"/>
      <c r="AD114" s="392"/>
      <c r="AE114" s="392"/>
      <c r="AF114" s="392"/>
    </row>
    <row r="115">
      <c r="A115" s="336">
        <v>109.0</v>
      </c>
      <c r="B115" s="336">
        <v>1.0</v>
      </c>
      <c r="C115" s="336" t="b">
        <v>0</v>
      </c>
      <c r="D115" s="81" t="s">
        <v>297</v>
      </c>
      <c r="E115" s="81" t="s">
        <v>1092</v>
      </c>
      <c r="F115" s="81" t="s">
        <v>1123</v>
      </c>
      <c r="G115" s="79">
        <v>9.894927499E9</v>
      </c>
      <c r="H115" s="81" t="s">
        <v>1124</v>
      </c>
      <c r="I115" s="81" t="s">
        <v>37</v>
      </c>
      <c r="J115" s="78"/>
      <c r="K115" s="85"/>
      <c r="L115" s="337">
        <v>13500.0</v>
      </c>
      <c r="M115" s="337">
        <v>1000.0</v>
      </c>
      <c r="N115" s="82" t="s">
        <v>1125</v>
      </c>
      <c r="O115" s="337">
        <v>12500.0</v>
      </c>
      <c r="P115" s="82" t="s">
        <v>1092</v>
      </c>
      <c r="Q115" s="85"/>
      <c r="R115" s="85"/>
      <c r="S115" s="85"/>
      <c r="T115" s="85"/>
      <c r="U115" s="335">
        <f t="shared" si="3"/>
        <v>0</v>
      </c>
      <c r="V115" s="78"/>
      <c r="W115" s="3" t="s">
        <v>46</v>
      </c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36">
        <v>110.0</v>
      </c>
      <c r="B116" s="336">
        <v>2.0</v>
      </c>
      <c r="C116" s="336" t="b">
        <v>0</v>
      </c>
      <c r="D116" s="81" t="s">
        <v>297</v>
      </c>
      <c r="E116" s="81" t="s">
        <v>1126</v>
      </c>
      <c r="F116" s="81" t="s">
        <v>1127</v>
      </c>
      <c r="G116" s="79">
        <v>9.080598732E9</v>
      </c>
      <c r="H116" s="81" t="s">
        <v>1128</v>
      </c>
      <c r="I116" s="81" t="s">
        <v>44</v>
      </c>
      <c r="J116" s="78"/>
      <c r="K116" s="82" t="s">
        <v>6</v>
      </c>
      <c r="L116" s="337">
        <v>37500.0</v>
      </c>
      <c r="M116" s="337">
        <v>2000.0</v>
      </c>
      <c r="N116" s="82" t="s">
        <v>1126</v>
      </c>
      <c r="O116" s="337">
        <v>18000.0</v>
      </c>
      <c r="P116" s="82" t="s">
        <v>1129</v>
      </c>
      <c r="Q116" s="337">
        <v>17500.0</v>
      </c>
      <c r="R116" s="82" t="s">
        <v>1130</v>
      </c>
      <c r="S116" s="85"/>
      <c r="T116" s="85"/>
      <c r="U116" s="335">
        <f t="shared" si="3"/>
        <v>0</v>
      </c>
      <c r="V116" s="364" t="s">
        <v>1131</v>
      </c>
      <c r="W116" s="3" t="s">
        <v>651</v>
      </c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36">
        <v>111.0</v>
      </c>
      <c r="B117" s="336">
        <v>3.0</v>
      </c>
      <c r="C117" s="336" t="b">
        <v>0</v>
      </c>
      <c r="D117" s="81" t="s">
        <v>297</v>
      </c>
      <c r="E117" s="81" t="s">
        <v>1132</v>
      </c>
      <c r="F117" s="81" t="s">
        <v>1133</v>
      </c>
      <c r="G117" s="79">
        <v>8.754144884E9</v>
      </c>
      <c r="H117" s="81" t="s">
        <v>1134</v>
      </c>
      <c r="I117" s="81" t="s">
        <v>44</v>
      </c>
      <c r="J117" s="78"/>
      <c r="K117" s="82" t="s">
        <v>6</v>
      </c>
      <c r="L117" s="337">
        <v>37500.0</v>
      </c>
      <c r="M117" s="337">
        <v>2000.0</v>
      </c>
      <c r="N117" s="82" t="s">
        <v>1132</v>
      </c>
      <c r="O117" s="337">
        <v>18000.0</v>
      </c>
      <c r="P117" s="82" t="s">
        <v>1135</v>
      </c>
      <c r="Q117" s="337">
        <v>17500.0</v>
      </c>
      <c r="R117" s="82" t="s">
        <v>1129</v>
      </c>
      <c r="S117" s="85"/>
      <c r="T117" s="85"/>
      <c r="U117" s="335">
        <f t="shared" si="3"/>
        <v>0</v>
      </c>
      <c r="V117" s="364" t="s">
        <v>1136</v>
      </c>
      <c r="W117" s="3" t="s">
        <v>46</v>
      </c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36">
        <v>112.0</v>
      </c>
      <c r="B118" s="368">
        <v>4.0</v>
      </c>
      <c r="C118" s="368" t="b">
        <v>0</v>
      </c>
      <c r="D118" s="81" t="s">
        <v>297</v>
      </c>
      <c r="E118" s="81" t="s">
        <v>1137</v>
      </c>
      <c r="F118" s="81" t="s">
        <v>1138</v>
      </c>
      <c r="G118" s="79">
        <v>9.626753313E9</v>
      </c>
      <c r="H118" s="81" t="s">
        <v>1139</v>
      </c>
      <c r="I118" s="81" t="s">
        <v>1087</v>
      </c>
      <c r="J118" s="78"/>
      <c r="K118" s="82" t="s">
        <v>1019</v>
      </c>
      <c r="L118" s="337">
        <v>132840.0</v>
      </c>
      <c r="M118" s="337">
        <v>132840.0</v>
      </c>
      <c r="N118" s="82" t="s">
        <v>1132</v>
      </c>
      <c r="O118" s="85"/>
      <c r="P118" s="85"/>
      <c r="Q118" s="85"/>
      <c r="R118" s="85"/>
      <c r="S118" s="85"/>
      <c r="T118" s="85"/>
      <c r="U118" s="335">
        <f t="shared" si="3"/>
        <v>0</v>
      </c>
      <c r="V118" s="364" t="s">
        <v>1136</v>
      </c>
      <c r="W118" s="3" t="s">
        <v>46</v>
      </c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36">
        <v>113.0</v>
      </c>
      <c r="B119" s="336">
        <v>1.0</v>
      </c>
      <c r="C119" s="336" t="b">
        <v>0</v>
      </c>
      <c r="D119" s="81" t="s">
        <v>372</v>
      </c>
      <c r="E119" s="81" t="s">
        <v>1140</v>
      </c>
      <c r="F119" s="81" t="s">
        <v>1141</v>
      </c>
      <c r="G119" s="79">
        <v>9.095055439E9</v>
      </c>
      <c r="H119" s="81" t="s">
        <v>1142</v>
      </c>
      <c r="I119" s="81" t="s">
        <v>76</v>
      </c>
      <c r="J119" s="78"/>
      <c r="K119" s="82" t="s">
        <v>892</v>
      </c>
      <c r="L119" s="337">
        <v>55000.0</v>
      </c>
      <c r="M119" s="337">
        <v>2000.0</v>
      </c>
      <c r="N119" s="82" t="s">
        <v>1140</v>
      </c>
      <c r="O119" s="337">
        <v>28000.0</v>
      </c>
      <c r="P119" s="82" t="s">
        <v>1143</v>
      </c>
      <c r="Q119" s="337">
        <v>25000.0</v>
      </c>
      <c r="R119" s="82" t="s">
        <v>1144</v>
      </c>
      <c r="S119" s="85"/>
      <c r="T119" s="85"/>
      <c r="U119" s="335">
        <f t="shared" si="3"/>
        <v>0</v>
      </c>
      <c r="V119" s="364" t="s">
        <v>1145</v>
      </c>
      <c r="W119" s="3" t="s">
        <v>46</v>
      </c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84">
        <v>114.0</v>
      </c>
      <c r="B120" s="384">
        <v>2.0</v>
      </c>
      <c r="C120" s="384" t="b">
        <v>0</v>
      </c>
      <c r="D120" s="386" t="s">
        <v>372</v>
      </c>
      <c r="E120" s="386" t="s">
        <v>1140</v>
      </c>
      <c r="F120" s="386" t="s">
        <v>1146</v>
      </c>
      <c r="G120" s="387">
        <v>9.500209097E9</v>
      </c>
      <c r="H120" s="386" t="s">
        <v>1147</v>
      </c>
      <c r="I120" s="386" t="s">
        <v>76</v>
      </c>
      <c r="J120" s="386"/>
      <c r="K120" s="388" t="s">
        <v>892</v>
      </c>
      <c r="L120" s="389">
        <v>55000.0</v>
      </c>
      <c r="M120" s="389">
        <v>2000.0</v>
      </c>
      <c r="N120" s="388" t="s">
        <v>1140</v>
      </c>
      <c r="O120" s="389">
        <v>28000.0</v>
      </c>
      <c r="P120" s="388" t="s">
        <v>1143</v>
      </c>
      <c r="Q120" s="388"/>
      <c r="R120" s="388"/>
      <c r="S120" s="388"/>
      <c r="T120" s="388"/>
      <c r="U120" s="390">
        <f t="shared" si="3"/>
        <v>25000</v>
      </c>
      <c r="V120" s="391" t="s">
        <v>741</v>
      </c>
      <c r="W120" s="392" t="s">
        <v>742</v>
      </c>
      <c r="X120" s="392" t="s">
        <v>113</v>
      </c>
      <c r="Y120" s="392"/>
      <c r="Z120" s="392"/>
      <c r="AA120" s="392"/>
      <c r="AB120" s="392"/>
      <c r="AC120" s="392"/>
      <c r="AD120" s="392"/>
      <c r="AE120" s="392"/>
      <c r="AF120" s="392"/>
    </row>
    <row r="121">
      <c r="A121" s="384">
        <v>115.0</v>
      </c>
      <c r="B121" s="384">
        <v>3.0</v>
      </c>
      <c r="C121" s="384" t="b">
        <v>0</v>
      </c>
      <c r="D121" s="386" t="s">
        <v>372</v>
      </c>
      <c r="E121" s="386" t="s">
        <v>1140</v>
      </c>
      <c r="F121" s="386" t="s">
        <v>1148</v>
      </c>
      <c r="G121" s="387">
        <v>9.994522981E9</v>
      </c>
      <c r="H121" s="386" t="s">
        <v>1149</v>
      </c>
      <c r="I121" s="386" t="s">
        <v>44</v>
      </c>
      <c r="J121" s="386"/>
      <c r="K121" s="388" t="s">
        <v>6</v>
      </c>
      <c r="L121" s="389">
        <v>37500.0</v>
      </c>
      <c r="M121" s="389">
        <v>500.0</v>
      </c>
      <c r="N121" s="388" t="s">
        <v>1140</v>
      </c>
      <c r="O121" s="388"/>
      <c r="P121" s="388"/>
      <c r="Q121" s="388"/>
      <c r="R121" s="388"/>
      <c r="S121" s="388"/>
      <c r="T121" s="388"/>
      <c r="U121" s="390">
        <f t="shared" si="3"/>
        <v>37000</v>
      </c>
      <c r="V121" s="391" t="s">
        <v>741</v>
      </c>
      <c r="W121" s="392" t="s">
        <v>742</v>
      </c>
      <c r="X121" s="392"/>
      <c r="Y121" s="392"/>
      <c r="Z121" s="392"/>
      <c r="AA121" s="392"/>
      <c r="AB121" s="392"/>
      <c r="AC121" s="392"/>
      <c r="AD121" s="392"/>
      <c r="AE121" s="392"/>
      <c r="AF121" s="392"/>
    </row>
    <row r="122">
      <c r="A122" s="336">
        <v>116.0</v>
      </c>
      <c r="B122" s="336">
        <v>4.0</v>
      </c>
      <c r="C122" s="336" t="b">
        <v>0</v>
      </c>
      <c r="D122" s="81" t="s">
        <v>372</v>
      </c>
      <c r="E122" s="81" t="s">
        <v>1106</v>
      </c>
      <c r="F122" s="81" t="s">
        <v>1150</v>
      </c>
      <c r="G122" s="79">
        <v>9.566853318E9</v>
      </c>
      <c r="H122" s="81" t="s">
        <v>1151</v>
      </c>
      <c r="I122" s="81" t="s">
        <v>1120</v>
      </c>
      <c r="J122" s="78"/>
      <c r="K122" s="82" t="s">
        <v>1152</v>
      </c>
      <c r="L122" s="337">
        <v>30000.0</v>
      </c>
      <c r="M122" s="337">
        <v>30000.0</v>
      </c>
      <c r="N122" s="82" t="s">
        <v>1106</v>
      </c>
      <c r="O122" s="85"/>
      <c r="P122" s="85"/>
      <c r="Q122" s="85"/>
      <c r="R122" s="85"/>
      <c r="S122" s="85"/>
      <c r="T122" s="85"/>
      <c r="U122" s="335">
        <f t="shared" si="3"/>
        <v>0</v>
      </c>
      <c r="V122" s="78"/>
      <c r="W122" s="3" t="s">
        <v>46</v>
      </c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36">
        <v>117.0</v>
      </c>
      <c r="B123" s="336">
        <v>5.0</v>
      </c>
      <c r="C123" s="336" t="b">
        <v>0</v>
      </c>
      <c r="D123" s="81" t="s">
        <v>372</v>
      </c>
      <c r="E123" s="81" t="s">
        <v>1135</v>
      </c>
      <c r="F123" s="81" t="s">
        <v>1153</v>
      </c>
      <c r="G123" s="79">
        <v>7.010273347E9</v>
      </c>
      <c r="H123" s="81" t="s">
        <v>1154</v>
      </c>
      <c r="I123" s="81" t="s">
        <v>1120</v>
      </c>
      <c r="J123" s="78"/>
      <c r="K123" s="82" t="s">
        <v>6</v>
      </c>
      <c r="L123" s="337">
        <v>8000.0</v>
      </c>
      <c r="M123" s="337">
        <v>1000.0</v>
      </c>
      <c r="N123" s="82" t="s">
        <v>1135</v>
      </c>
      <c r="O123" s="337">
        <v>7000.0</v>
      </c>
      <c r="P123" s="82" t="s">
        <v>1096</v>
      </c>
      <c r="Q123" s="85"/>
      <c r="R123" s="85"/>
      <c r="S123" s="85"/>
      <c r="T123" s="85"/>
      <c r="U123" s="335">
        <f t="shared" si="3"/>
        <v>0</v>
      </c>
      <c r="V123" s="364" t="s">
        <v>1155</v>
      </c>
      <c r="W123" s="3" t="s">
        <v>46</v>
      </c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36">
        <v>118.0</v>
      </c>
      <c r="B124" s="336">
        <v>6.0</v>
      </c>
      <c r="C124" s="336" t="b">
        <v>0</v>
      </c>
      <c r="D124" s="81" t="s">
        <v>372</v>
      </c>
      <c r="E124" s="81" t="s">
        <v>1156</v>
      </c>
      <c r="F124" s="81" t="s">
        <v>1157</v>
      </c>
      <c r="G124" s="79">
        <v>9.04254939E9</v>
      </c>
      <c r="H124" s="81" t="s">
        <v>1158</v>
      </c>
      <c r="I124" s="81" t="s">
        <v>1159</v>
      </c>
      <c r="J124" s="78"/>
      <c r="K124" s="82" t="s">
        <v>892</v>
      </c>
      <c r="L124" s="337">
        <v>22500.0</v>
      </c>
      <c r="M124" s="337">
        <v>2000.0</v>
      </c>
      <c r="N124" s="82" t="s">
        <v>1156</v>
      </c>
      <c r="O124" s="337">
        <v>20500.0</v>
      </c>
      <c r="P124" s="82" t="s">
        <v>1160</v>
      </c>
      <c r="Q124" s="85"/>
      <c r="R124" s="85"/>
      <c r="S124" s="85"/>
      <c r="T124" s="85"/>
      <c r="U124" s="335">
        <f t="shared" si="3"/>
        <v>0</v>
      </c>
      <c r="V124" s="364" t="s">
        <v>1155</v>
      </c>
      <c r="W124" s="3" t="s">
        <v>46</v>
      </c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84">
        <v>119.0</v>
      </c>
      <c r="B125" s="384">
        <v>7.0</v>
      </c>
      <c r="C125" s="384" t="b">
        <v>0</v>
      </c>
      <c r="D125" s="386" t="s">
        <v>372</v>
      </c>
      <c r="E125" s="386" t="s">
        <v>1161</v>
      </c>
      <c r="F125" s="386" t="s">
        <v>1162</v>
      </c>
      <c r="G125" s="387">
        <v>9.524289545E9</v>
      </c>
      <c r="H125" s="386" t="s">
        <v>1163</v>
      </c>
      <c r="I125" s="386" t="s">
        <v>44</v>
      </c>
      <c r="J125" s="386"/>
      <c r="K125" s="388" t="s">
        <v>892</v>
      </c>
      <c r="L125" s="389">
        <v>37500.0</v>
      </c>
      <c r="M125" s="389">
        <v>2000.0</v>
      </c>
      <c r="N125" s="388" t="s">
        <v>1161</v>
      </c>
      <c r="O125" s="389">
        <v>15000.0</v>
      </c>
      <c r="P125" s="388" t="s">
        <v>1143</v>
      </c>
      <c r="Q125" s="388"/>
      <c r="R125" s="388"/>
      <c r="S125" s="388"/>
      <c r="T125" s="388"/>
      <c r="U125" s="390">
        <f t="shared" si="3"/>
        <v>20500</v>
      </c>
      <c r="V125" s="391" t="s">
        <v>1164</v>
      </c>
      <c r="W125" s="392" t="s">
        <v>742</v>
      </c>
      <c r="X125" s="392" t="s">
        <v>113</v>
      </c>
      <c r="Y125" s="392"/>
      <c r="Z125" s="392"/>
      <c r="AA125" s="392"/>
      <c r="AB125" s="392"/>
      <c r="AC125" s="392"/>
      <c r="AD125" s="392"/>
      <c r="AE125" s="392"/>
      <c r="AF125" s="392"/>
    </row>
    <row r="126">
      <c r="A126" s="336">
        <v>120.0</v>
      </c>
      <c r="B126" s="336">
        <v>8.0</v>
      </c>
      <c r="C126" s="336" t="b">
        <v>0</v>
      </c>
      <c r="D126" s="81" t="s">
        <v>372</v>
      </c>
      <c r="E126" s="81" t="s">
        <v>1161</v>
      </c>
      <c r="F126" s="81" t="s">
        <v>1165</v>
      </c>
      <c r="G126" s="79">
        <v>9.847267577E9</v>
      </c>
      <c r="H126" s="81" t="s">
        <v>1166</v>
      </c>
      <c r="I126" s="81" t="s">
        <v>937</v>
      </c>
      <c r="J126" s="78"/>
      <c r="K126" s="82" t="s">
        <v>6</v>
      </c>
      <c r="L126" s="337">
        <v>25000.0</v>
      </c>
      <c r="M126" s="337">
        <v>25000.0</v>
      </c>
      <c r="N126" s="82" t="s">
        <v>1161</v>
      </c>
      <c r="O126" s="85"/>
      <c r="P126" s="85"/>
      <c r="Q126" s="85"/>
      <c r="R126" s="85"/>
      <c r="S126" s="85"/>
      <c r="T126" s="85"/>
      <c r="U126" s="335">
        <f t="shared" si="3"/>
        <v>0</v>
      </c>
      <c r="V126" s="364" t="s">
        <v>1167</v>
      </c>
      <c r="W126" s="3" t="s">
        <v>46</v>
      </c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36">
        <v>121.0</v>
      </c>
      <c r="B127" s="336">
        <v>9.0</v>
      </c>
      <c r="C127" s="336" t="b">
        <v>0</v>
      </c>
      <c r="D127" s="81" t="s">
        <v>372</v>
      </c>
      <c r="E127" s="81" t="s">
        <v>1168</v>
      </c>
      <c r="F127" s="81" t="s">
        <v>1169</v>
      </c>
      <c r="G127" s="79">
        <v>8.220227752E9</v>
      </c>
      <c r="H127" s="81" t="s">
        <v>1170</v>
      </c>
      <c r="I127" s="81" t="s">
        <v>37</v>
      </c>
      <c r="J127" s="78"/>
      <c r="K127" s="82" t="s">
        <v>6</v>
      </c>
      <c r="L127" s="337">
        <v>13500.0</v>
      </c>
      <c r="M127" s="337">
        <v>6000.0</v>
      </c>
      <c r="N127" s="82" t="s">
        <v>1168</v>
      </c>
      <c r="O127" s="337">
        <v>7500.0</v>
      </c>
      <c r="P127" s="82" t="s">
        <v>1171</v>
      </c>
      <c r="Q127" s="85"/>
      <c r="R127" s="85"/>
      <c r="S127" s="85"/>
      <c r="T127" s="85"/>
      <c r="U127" s="335">
        <f t="shared" si="3"/>
        <v>0</v>
      </c>
      <c r="V127" s="78"/>
      <c r="W127" s="3" t="s">
        <v>46</v>
      </c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36">
        <v>122.0</v>
      </c>
      <c r="B128" s="336">
        <v>10.0</v>
      </c>
      <c r="C128" s="336" t="b">
        <v>0</v>
      </c>
      <c r="D128" s="81" t="s">
        <v>372</v>
      </c>
      <c r="E128" s="81" t="s">
        <v>1172</v>
      </c>
      <c r="F128" s="81" t="s">
        <v>1173</v>
      </c>
      <c r="G128" s="79">
        <v>8.134954483E9</v>
      </c>
      <c r="H128" s="81" t="s">
        <v>1174</v>
      </c>
      <c r="I128" s="81" t="s">
        <v>937</v>
      </c>
      <c r="J128" s="78"/>
      <c r="K128" s="82" t="s">
        <v>1152</v>
      </c>
      <c r="L128" s="337">
        <v>25000.0</v>
      </c>
      <c r="M128" s="337">
        <v>25000.0</v>
      </c>
      <c r="N128" s="82" t="s">
        <v>1172</v>
      </c>
      <c r="O128" s="85"/>
      <c r="P128" s="85"/>
      <c r="Q128" s="85"/>
      <c r="R128" s="85"/>
      <c r="S128" s="85"/>
      <c r="T128" s="85"/>
      <c r="U128" s="335">
        <f t="shared" si="3"/>
        <v>0</v>
      </c>
      <c r="V128" s="78"/>
      <c r="W128" s="3" t="s">
        <v>46</v>
      </c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84">
        <v>123.0</v>
      </c>
      <c r="B129" s="384">
        <v>11.0</v>
      </c>
      <c r="C129" s="384" t="b">
        <v>0</v>
      </c>
      <c r="D129" s="386" t="s">
        <v>372</v>
      </c>
      <c r="E129" s="386" t="s">
        <v>1172</v>
      </c>
      <c r="F129" s="386" t="s">
        <v>1175</v>
      </c>
      <c r="G129" s="387">
        <v>9.360990366E9</v>
      </c>
      <c r="H129" s="386" t="s">
        <v>1176</v>
      </c>
      <c r="I129" s="386" t="s">
        <v>44</v>
      </c>
      <c r="J129" s="386"/>
      <c r="K129" s="388" t="s">
        <v>892</v>
      </c>
      <c r="L129" s="389">
        <v>37500.0</v>
      </c>
      <c r="M129" s="389">
        <v>2000.0</v>
      </c>
      <c r="N129" s="388" t="s">
        <v>1172</v>
      </c>
      <c r="O129" s="388"/>
      <c r="P129" s="388"/>
      <c r="Q129" s="388"/>
      <c r="R129" s="388"/>
      <c r="S129" s="388"/>
      <c r="T129" s="388"/>
      <c r="U129" s="390">
        <f t="shared" si="3"/>
        <v>35500</v>
      </c>
      <c r="V129" s="391" t="s">
        <v>1177</v>
      </c>
      <c r="W129" s="392" t="s">
        <v>668</v>
      </c>
      <c r="X129" s="392"/>
      <c r="Y129" s="392"/>
      <c r="Z129" s="392"/>
      <c r="AA129" s="392"/>
      <c r="AB129" s="392"/>
      <c r="AC129" s="392"/>
      <c r="AD129" s="392"/>
      <c r="AE129" s="392"/>
      <c r="AF129" s="392"/>
    </row>
    <row r="130">
      <c r="A130" s="336">
        <v>124.0</v>
      </c>
      <c r="B130" s="336">
        <v>12.0</v>
      </c>
      <c r="C130" s="336" t="b">
        <v>0</v>
      </c>
      <c r="D130" s="81" t="s">
        <v>372</v>
      </c>
      <c r="E130" s="81" t="s">
        <v>1178</v>
      </c>
      <c r="F130" s="81" t="s">
        <v>1179</v>
      </c>
      <c r="G130" s="79">
        <v>9.944226305E9</v>
      </c>
      <c r="H130" s="81" t="s">
        <v>1180</v>
      </c>
      <c r="I130" s="81" t="s">
        <v>44</v>
      </c>
      <c r="J130" s="78"/>
      <c r="K130" s="82" t="s">
        <v>892</v>
      </c>
      <c r="L130" s="337">
        <v>37500.0</v>
      </c>
      <c r="M130" s="337">
        <v>2000.0</v>
      </c>
      <c r="N130" s="82" t="s">
        <v>1178</v>
      </c>
      <c r="O130" s="337">
        <v>17500.0</v>
      </c>
      <c r="P130" s="82" t="s">
        <v>1181</v>
      </c>
      <c r="Q130" s="337">
        <v>18000.0</v>
      </c>
      <c r="R130" s="82" t="s">
        <v>1182</v>
      </c>
      <c r="S130" s="85"/>
      <c r="T130" s="85"/>
      <c r="U130" s="335">
        <f t="shared" si="3"/>
        <v>0</v>
      </c>
      <c r="V130" s="78"/>
      <c r="W130" s="3" t="s">
        <v>651</v>
      </c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36">
        <v>125.0</v>
      </c>
      <c r="B131" s="336">
        <v>13.0</v>
      </c>
      <c r="C131" s="336" t="b">
        <v>0</v>
      </c>
      <c r="D131" s="81" t="s">
        <v>372</v>
      </c>
      <c r="E131" s="81" t="s">
        <v>1183</v>
      </c>
      <c r="F131" s="81" t="s">
        <v>1184</v>
      </c>
      <c r="G131" s="79">
        <v>9.600196004E9</v>
      </c>
      <c r="H131" s="81" t="s">
        <v>1185</v>
      </c>
      <c r="I131" s="81" t="s">
        <v>1186</v>
      </c>
      <c r="J131" s="78"/>
      <c r="K131" s="82" t="s">
        <v>6</v>
      </c>
      <c r="L131" s="337">
        <v>5000.0</v>
      </c>
      <c r="M131" s="337">
        <v>5000.0</v>
      </c>
      <c r="N131" s="82" t="s">
        <v>1183</v>
      </c>
      <c r="O131" s="85"/>
      <c r="P131" s="85"/>
      <c r="Q131" s="85"/>
      <c r="R131" s="85"/>
      <c r="S131" s="85"/>
      <c r="T131" s="85"/>
      <c r="U131" s="335">
        <f t="shared" si="3"/>
        <v>0</v>
      </c>
      <c r="V131" s="78"/>
      <c r="W131" s="3" t="s">
        <v>46</v>
      </c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84">
        <v>126.0</v>
      </c>
      <c r="B132" s="384">
        <v>14.0</v>
      </c>
      <c r="C132" s="384" t="b">
        <v>0</v>
      </c>
      <c r="D132" s="386" t="s">
        <v>372</v>
      </c>
      <c r="E132" s="386" t="s">
        <v>1143</v>
      </c>
      <c r="F132" s="386" t="s">
        <v>1187</v>
      </c>
      <c r="G132" s="387">
        <v>7.708672197E9</v>
      </c>
      <c r="H132" s="386" t="s">
        <v>1188</v>
      </c>
      <c r="I132" s="386" t="s">
        <v>44</v>
      </c>
      <c r="J132" s="386"/>
      <c r="K132" s="388" t="s">
        <v>6</v>
      </c>
      <c r="L132" s="389">
        <v>35000.0</v>
      </c>
      <c r="M132" s="389">
        <v>5000.0</v>
      </c>
      <c r="N132" s="388" t="s">
        <v>1143</v>
      </c>
      <c r="O132" s="389">
        <v>10000.0</v>
      </c>
      <c r="P132" s="388" t="s">
        <v>1189</v>
      </c>
      <c r="Q132" s="388"/>
      <c r="R132" s="388"/>
      <c r="S132" s="388"/>
      <c r="T132" s="388"/>
      <c r="U132" s="390">
        <f t="shared" si="3"/>
        <v>20000</v>
      </c>
      <c r="V132" s="386"/>
      <c r="W132" s="392" t="s">
        <v>742</v>
      </c>
      <c r="X132" s="392"/>
      <c r="Y132" s="392"/>
      <c r="Z132" s="392"/>
      <c r="AA132" s="392"/>
      <c r="AB132" s="392"/>
      <c r="AC132" s="392"/>
      <c r="AD132" s="392"/>
      <c r="AE132" s="392"/>
      <c r="AF132" s="392"/>
    </row>
    <row r="133">
      <c r="A133" s="336">
        <v>127.0</v>
      </c>
      <c r="B133" s="336">
        <v>15.0</v>
      </c>
      <c r="C133" s="336" t="b">
        <v>0</v>
      </c>
      <c r="D133" s="81" t="s">
        <v>372</v>
      </c>
      <c r="E133" s="81" t="s">
        <v>1190</v>
      </c>
      <c r="F133" s="81" t="s">
        <v>1191</v>
      </c>
      <c r="G133" s="79">
        <v>9.392476382E9</v>
      </c>
      <c r="H133" s="81" t="s">
        <v>1192</v>
      </c>
      <c r="I133" s="81" t="s">
        <v>44</v>
      </c>
      <c r="J133" s="78"/>
      <c r="K133" s="82" t="s">
        <v>6</v>
      </c>
      <c r="L133" s="337">
        <v>37500.0</v>
      </c>
      <c r="M133" s="337">
        <v>2000.0</v>
      </c>
      <c r="N133" s="82" t="s">
        <v>1190</v>
      </c>
      <c r="O133" s="337">
        <v>17750.0</v>
      </c>
      <c r="P133" s="82" t="s">
        <v>1181</v>
      </c>
      <c r="Q133" s="337">
        <v>17750.0</v>
      </c>
      <c r="R133" s="82" t="s">
        <v>1193</v>
      </c>
      <c r="S133" s="85"/>
      <c r="T133" s="85"/>
      <c r="U133" s="335">
        <f t="shared" si="3"/>
        <v>0</v>
      </c>
      <c r="V133" s="364" t="s">
        <v>1194</v>
      </c>
      <c r="W133" s="3" t="s">
        <v>46</v>
      </c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36">
        <v>128.0</v>
      </c>
      <c r="B134" s="336">
        <v>16.0</v>
      </c>
      <c r="C134" s="336" t="b">
        <v>0</v>
      </c>
      <c r="D134" s="81" t="s">
        <v>372</v>
      </c>
      <c r="E134" s="81" t="s">
        <v>1195</v>
      </c>
      <c r="F134" s="81" t="s">
        <v>1196</v>
      </c>
      <c r="G134" s="79">
        <v>9.444551754E9</v>
      </c>
      <c r="H134" s="81" t="s">
        <v>1197</v>
      </c>
      <c r="I134" s="81" t="s">
        <v>1198</v>
      </c>
      <c r="J134" s="78"/>
      <c r="K134" s="82" t="s">
        <v>6</v>
      </c>
      <c r="L134" s="337">
        <v>60000.0</v>
      </c>
      <c r="M134" s="337">
        <v>5000.0</v>
      </c>
      <c r="N134" s="82" t="s">
        <v>1195</v>
      </c>
      <c r="O134" s="337">
        <v>18000.0</v>
      </c>
      <c r="P134" s="82" t="s">
        <v>1171</v>
      </c>
      <c r="Q134" s="337">
        <v>7000.0</v>
      </c>
      <c r="R134" s="82" t="s">
        <v>1199</v>
      </c>
      <c r="S134" s="337">
        <v>25000.0</v>
      </c>
      <c r="T134" s="337">
        <v>5000.0</v>
      </c>
      <c r="U134" s="335">
        <f t="shared" si="3"/>
        <v>0</v>
      </c>
      <c r="V134" s="364" t="s">
        <v>1200</v>
      </c>
      <c r="W134" s="3" t="s">
        <v>46</v>
      </c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36">
        <v>129.0</v>
      </c>
      <c r="B135" s="368">
        <v>17.0</v>
      </c>
      <c r="C135" s="368" t="b">
        <v>0</v>
      </c>
      <c r="D135" s="81" t="s">
        <v>372</v>
      </c>
      <c r="E135" s="81" t="s">
        <v>1195</v>
      </c>
      <c r="F135" s="81" t="s">
        <v>1201</v>
      </c>
      <c r="G135" s="79">
        <v>9.444275322E9</v>
      </c>
      <c r="H135" s="81" t="s">
        <v>1202</v>
      </c>
      <c r="I135" s="81" t="s">
        <v>1198</v>
      </c>
      <c r="J135" s="78"/>
      <c r="K135" s="82" t="s">
        <v>6</v>
      </c>
      <c r="L135" s="337">
        <v>60000.0</v>
      </c>
      <c r="M135" s="337">
        <v>2000.0</v>
      </c>
      <c r="N135" s="82" t="s">
        <v>1195</v>
      </c>
      <c r="O135" s="337">
        <v>18000.0</v>
      </c>
      <c r="P135" s="82" t="s">
        <v>1171</v>
      </c>
      <c r="Q135" s="337">
        <v>10000.0</v>
      </c>
      <c r="R135" s="82" t="s">
        <v>1203</v>
      </c>
      <c r="S135" s="337">
        <v>30000.0</v>
      </c>
      <c r="T135" s="85"/>
      <c r="U135" s="335">
        <f t="shared" si="3"/>
        <v>0</v>
      </c>
      <c r="V135" s="364" t="s">
        <v>1200</v>
      </c>
      <c r="W135" s="3" t="s">
        <v>46</v>
      </c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36">
        <v>130.0</v>
      </c>
      <c r="B136" s="336">
        <v>1.0</v>
      </c>
      <c r="C136" s="336" t="b">
        <v>0</v>
      </c>
      <c r="D136" s="81" t="s">
        <v>413</v>
      </c>
      <c r="E136" s="81" t="s">
        <v>1171</v>
      </c>
      <c r="F136" s="81" t="s">
        <v>1204</v>
      </c>
      <c r="G136" s="79">
        <v>7.339349203E9</v>
      </c>
      <c r="H136" s="81" t="s">
        <v>1205</v>
      </c>
      <c r="I136" s="81" t="s">
        <v>1206</v>
      </c>
      <c r="J136" s="78"/>
      <c r="K136" s="82" t="s">
        <v>6</v>
      </c>
      <c r="L136" s="337">
        <v>15000.0</v>
      </c>
      <c r="M136" s="337">
        <v>15000.0</v>
      </c>
      <c r="N136" s="82" t="s">
        <v>1171</v>
      </c>
      <c r="O136" s="85"/>
      <c r="P136" s="85"/>
      <c r="Q136" s="85"/>
      <c r="R136" s="85"/>
      <c r="S136" s="85"/>
      <c r="T136" s="85"/>
      <c r="U136" s="335">
        <f t="shared" si="3"/>
        <v>0</v>
      </c>
      <c r="V136" s="78"/>
      <c r="W136" s="3" t="s">
        <v>46</v>
      </c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36">
        <v>131.0</v>
      </c>
      <c r="B137" s="336">
        <v>2.0</v>
      </c>
      <c r="C137" s="336" t="b">
        <v>0</v>
      </c>
      <c r="D137" s="81" t="s">
        <v>413</v>
      </c>
      <c r="E137" s="81" t="s">
        <v>1207</v>
      </c>
      <c r="F137" s="81" t="s">
        <v>1208</v>
      </c>
      <c r="G137" s="79">
        <v>8.328868751E9</v>
      </c>
      <c r="H137" s="81" t="s">
        <v>1209</v>
      </c>
      <c r="I137" s="81" t="s">
        <v>1159</v>
      </c>
      <c r="J137" s="78"/>
      <c r="K137" s="82" t="s">
        <v>6</v>
      </c>
      <c r="L137" s="337">
        <v>22500.0</v>
      </c>
      <c r="M137" s="337">
        <v>2000.0</v>
      </c>
      <c r="N137" s="82" t="s">
        <v>1207</v>
      </c>
      <c r="O137" s="337">
        <v>15000.0</v>
      </c>
      <c r="P137" s="85"/>
      <c r="Q137" s="337">
        <v>5500.0</v>
      </c>
      <c r="R137" s="85"/>
      <c r="S137" s="85"/>
      <c r="T137" s="85"/>
      <c r="U137" s="335">
        <f t="shared" si="3"/>
        <v>0</v>
      </c>
      <c r="V137" s="78"/>
      <c r="W137" s="3" t="s">
        <v>651</v>
      </c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36">
        <v>132.0</v>
      </c>
      <c r="B138" s="336">
        <v>3.0</v>
      </c>
      <c r="C138" s="336" t="b">
        <v>0</v>
      </c>
      <c r="D138" s="81" t="s">
        <v>413</v>
      </c>
      <c r="E138" s="81" t="s">
        <v>1199</v>
      </c>
      <c r="F138" s="81" t="s">
        <v>1210</v>
      </c>
      <c r="G138" s="79">
        <v>8.825750927E9</v>
      </c>
      <c r="H138" s="81" t="s">
        <v>1211</v>
      </c>
      <c r="I138" s="81" t="s">
        <v>1206</v>
      </c>
      <c r="J138" s="78"/>
      <c r="K138" s="82" t="s">
        <v>6</v>
      </c>
      <c r="L138" s="337">
        <v>15000.0</v>
      </c>
      <c r="M138" s="337">
        <v>15000.0</v>
      </c>
      <c r="N138" s="82" t="s">
        <v>1199</v>
      </c>
      <c r="O138" s="85"/>
      <c r="P138" s="85"/>
      <c r="Q138" s="85"/>
      <c r="R138" s="85"/>
      <c r="S138" s="85"/>
      <c r="T138" s="85"/>
      <c r="U138" s="335">
        <f t="shared" si="3"/>
        <v>0</v>
      </c>
      <c r="V138" s="78"/>
      <c r="W138" s="3" t="s">
        <v>46</v>
      </c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36">
        <v>133.0</v>
      </c>
      <c r="B139" s="336">
        <v>4.0</v>
      </c>
      <c r="C139" s="336" t="b">
        <v>0</v>
      </c>
      <c r="D139" s="81" t="s">
        <v>413</v>
      </c>
      <c r="E139" s="81" t="s">
        <v>1199</v>
      </c>
      <c r="F139" s="81" t="s">
        <v>1212</v>
      </c>
      <c r="G139" s="79">
        <v>9.790677892E9</v>
      </c>
      <c r="H139" s="81" t="s">
        <v>1213</v>
      </c>
      <c r="I139" s="81" t="s">
        <v>1214</v>
      </c>
      <c r="J139" s="78"/>
      <c r="K139" s="82" t="s">
        <v>6</v>
      </c>
      <c r="L139" s="337">
        <v>27500.0</v>
      </c>
      <c r="M139" s="337">
        <v>5000.0</v>
      </c>
      <c r="N139" s="82" t="s">
        <v>1199</v>
      </c>
      <c r="O139" s="337">
        <v>15000.0</v>
      </c>
      <c r="P139" s="82" t="s">
        <v>1215</v>
      </c>
      <c r="Q139" s="337">
        <v>7500.0</v>
      </c>
      <c r="R139" s="82" t="s">
        <v>1216</v>
      </c>
      <c r="S139" s="85"/>
      <c r="T139" s="85"/>
      <c r="U139" s="335">
        <f t="shared" si="3"/>
        <v>0</v>
      </c>
      <c r="V139" s="78"/>
      <c r="W139" s="3" t="s">
        <v>46</v>
      </c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36">
        <v>134.0</v>
      </c>
      <c r="B140" s="336">
        <v>5.0</v>
      </c>
      <c r="C140" s="336" t="b">
        <v>0</v>
      </c>
      <c r="D140" s="81" t="s">
        <v>413</v>
      </c>
      <c r="E140" s="81" t="s">
        <v>1074</v>
      </c>
      <c r="F140" s="81" t="s">
        <v>1217</v>
      </c>
      <c r="G140" s="79">
        <f>966504832320</f>
        <v>966504832320</v>
      </c>
      <c r="H140" s="81" t="s">
        <v>1218</v>
      </c>
      <c r="I140" s="81" t="s">
        <v>44</v>
      </c>
      <c r="J140" s="78"/>
      <c r="K140" s="82" t="s">
        <v>6</v>
      </c>
      <c r="L140" s="337">
        <v>56100.0</v>
      </c>
      <c r="M140" s="337">
        <v>8100.0</v>
      </c>
      <c r="N140" s="82" t="s">
        <v>1074</v>
      </c>
      <c r="O140" s="337">
        <v>48000.0</v>
      </c>
      <c r="P140" s="82" t="s">
        <v>1181</v>
      </c>
      <c r="Q140" s="85"/>
      <c r="R140" s="85"/>
      <c r="S140" s="85"/>
      <c r="T140" s="85"/>
      <c r="U140" s="335">
        <f t="shared" si="3"/>
        <v>0</v>
      </c>
      <c r="V140" s="364" t="s">
        <v>1194</v>
      </c>
      <c r="W140" s="3" t="s">
        <v>651</v>
      </c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36">
        <v>135.0</v>
      </c>
      <c r="B141" s="336">
        <v>6.0</v>
      </c>
      <c r="C141" s="336" t="b">
        <v>0</v>
      </c>
      <c r="D141" s="81" t="s">
        <v>413</v>
      </c>
      <c r="E141" s="81" t="s">
        <v>1215</v>
      </c>
      <c r="F141" s="81" t="s">
        <v>1219</v>
      </c>
      <c r="G141" s="79">
        <v>8.072450889E9</v>
      </c>
      <c r="H141" s="81" t="s">
        <v>1220</v>
      </c>
      <c r="I141" s="81" t="s">
        <v>44</v>
      </c>
      <c r="J141" s="78"/>
      <c r="K141" s="82" t="s">
        <v>6</v>
      </c>
      <c r="L141" s="337">
        <v>37500.0</v>
      </c>
      <c r="M141" s="337">
        <v>2000.0</v>
      </c>
      <c r="N141" s="82" t="s">
        <v>1074</v>
      </c>
      <c r="O141" s="337">
        <v>15000.0</v>
      </c>
      <c r="P141" s="82" t="s">
        <v>1221</v>
      </c>
      <c r="Q141" s="337">
        <v>15500.0</v>
      </c>
      <c r="R141" s="82" t="s">
        <v>1222</v>
      </c>
      <c r="S141" s="337">
        <v>5000.0</v>
      </c>
      <c r="T141" s="85"/>
      <c r="U141" s="335">
        <f t="shared" si="3"/>
        <v>0</v>
      </c>
      <c r="V141" s="364" t="s">
        <v>1223</v>
      </c>
      <c r="W141" s="3" t="s">
        <v>46</v>
      </c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36">
        <v>136.0</v>
      </c>
      <c r="B142" s="336">
        <v>7.0</v>
      </c>
      <c r="C142" s="336" t="b">
        <v>0</v>
      </c>
      <c r="D142" s="81" t="s">
        <v>413</v>
      </c>
      <c r="E142" s="81" t="s">
        <v>1224</v>
      </c>
      <c r="F142" s="81" t="s">
        <v>1225</v>
      </c>
      <c r="G142" s="79">
        <v>7.670823313E9</v>
      </c>
      <c r="H142" s="81" t="s">
        <v>1226</v>
      </c>
      <c r="I142" s="81" t="s">
        <v>44</v>
      </c>
      <c r="J142" s="78"/>
      <c r="K142" s="82" t="s">
        <v>6</v>
      </c>
      <c r="L142" s="337">
        <v>45000.0</v>
      </c>
      <c r="M142" s="337">
        <v>25000.0</v>
      </c>
      <c r="N142" s="82" t="s">
        <v>1224</v>
      </c>
      <c r="O142" s="337">
        <v>20000.0</v>
      </c>
      <c r="P142" s="82" t="s">
        <v>1227</v>
      </c>
      <c r="Q142" s="85"/>
      <c r="R142" s="85"/>
      <c r="S142" s="85"/>
      <c r="T142" s="85"/>
      <c r="U142" s="335">
        <f t="shared" si="3"/>
        <v>0</v>
      </c>
      <c r="V142" s="78"/>
      <c r="W142" s="3" t="s">
        <v>651</v>
      </c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36">
        <v>137.0</v>
      </c>
      <c r="B143" s="336">
        <v>8.0</v>
      </c>
      <c r="C143" s="336" t="b">
        <v>0</v>
      </c>
      <c r="D143" s="81" t="s">
        <v>413</v>
      </c>
      <c r="E143" s="81" t="s">
        <v>1228</v>
      </c>
      <c r="F143" s="81" t="s">
        <v>1229</v>
      </c>
      <c r="G143" s="79">
        <v>7.667274208E9</v>
      </c>
      <c r="H143" s="81" t="s">
        <v>1230</v>
      </c>
      <c r="I143" s="81" t="s">
        <v>44</v>
      </c>
      <c r="J143" s="78"/>
      <c r="K143" s="82" t="s">
        <v>6</v>
      </c>
      <c r="L143" s="337">
        <v>37500.0</v>
      </c>
      <c r="M143" s="337">
        <v>2000.0</v>
      </c>
      <c r="N143" s="82" t="s">
        <v>1228</v>
      </c>
      <c r="O143" s="337">
        <v>1000.0</v>
      </c>
      <c r="P143" s="82" t="s">
        <v>1216</v>
      </c>
      <c r="Q143" s="337">
        <v>9000.0</v>
      </c>
      <c r="R143" s="82" t="s">
        <v>1216</v>
      </c>
      <c r="S143" s="337">
        <v>25572.56</v>
      </c>
      <c r="T143" s="85"/>
      <c r="U143" s="335">
        <f t="shared" si="3"/>
        <v>-72.56</v>
      </c>
      <c r="V143" s="78"/>
      <c r="W143" s="3" t="s">
        <v>651</v>
      </c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84">
        <v>138.0</v>
      </c>
      <c r="B144" s="384">
        <v>9.0</v>
      </c>
      <c r="C144" s="384" t="b">
        <v>0</v>
      </c>
      <c r="D144" s="386" t="s">
        <v>413</v>
      </c>
      <c r="E144" s="386" t="s">
        <v>1231</v>
      </c>
      <c r="F144" s="386" t="s">
        <v>1232</v>
      </c>
      <c r="G144" s="387">
        <v>9.60564078E9</v>
      </c>
      <c r="H144" s="386" t="s">
        <v>1233</v>
      </c>
      <c r="I144" s="386" t="s">
        <v>937</v>
      </c>
      <c r="J144" s="386"/>
      <c r="K144" s="388" t="s">
        <v>892</v>
      </c>
      <c r="L144" s="389">
        <v>25000.0</v>
      </c>
      <c r="M144" s="389">
        <v>2000.0</v>
      </c>
      <c r="N144" s="388" t="s">
        <v>1231</v>
      </c>
      <c r="O144" s="388"/>
      <c r="P144" s="388"/>
      <c r="Q144" s="388"/>
      <c r="R144" s="388"/>
      <c r="S144" s="388"/>
      <c r="T144" s="388"/>
      <c r="U144" s="390">
        <f t="shared" si="3"/>
        <v>23000</v>
      </c>
      <c r="V144" s="391" t="s">
        <v>67</v>
      </c>
      <c r="W144" s="392" t="s">
        <v>742</v>
      </c>
      <c r="X144" s="392" t="s">
        <v>113</v>
      </c>
      <c r="Y144" s="392"/>
      <c r="Z144" s="392"/>
      <c r="AA144" s="392"/>
      <c r="AB144" s="392"/>
      <c r="AC144" s="392"/>
      <c r="AD144" s="392"/>
      <c r="AE144" s="392"/>
      <c r="AF144" s="392"/>
    </row>
    <row r="145">
      <c r="A145" s="336">
        <v>139.0</v>
      </c>
      <c r="B145" s="336">
        <v>10.0</v>
      </c>
      <c r="C145" s="336" t="b">
        <v>0</v>
      </c>
      <c r="D145" s="81" t="s">
        <v>413</v>
      </c>
      <c r="E145" s="81" t="s">
        <v>1231</v>
      </c>
      <c r="F145" s="81" t="s">
        <v>1234</v>
      </c>
      <c r="G145" s="79">
        <v>8.83831712E9</v>
      </c>
      <c r="H145" s="81" t="s">
        <v>1235</v>
      </c>
      <c r="I145" s="81" t="s">
        <v>1186</v>
      </c>
      <c r="J145" s="78"/>
      <c r="K145" s="82" t="s">
        <v>6</v>
      </c>
      <c r="L145" s="337">
        <v>3000.0</v>
      </c>
      <c r="M145" s="337">
        <v>3000.0</v>
      </c>
      <c r="N145" s="82" t="s">
        <v>1231</v>
      </c>
      <c r="O145" s="85"/>
      <c r="P145" s="85"/>
      <c r="Q145" s="85"/>
      <c r="R145" s="85"/>
      <c r="S145" s="85"/>
      <c r="T145" s="85"/>
      <c r="U145" s="335">
        <f t="shared" si="3"/>
        <v>0</v>
      </c>
      <c r="V145" s="78"/>
      <c r="W145" s="3" t="s">
        <v>651</v>
      </c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84">
        <v>140.0</v>
      </c>
      <c r="B146" s="384">
        <v>11.0</v>
      </c>
      <c r="C146" s="384" t="b">
        <v>0</v>
      </c>
      <c r="D146" s="386" t="s">
        <v>413</v>
      </c>
      <c r="E146" s="386" t="s">
        <v>1231</v>
      </c>
      <c r="F146" s="386" t="s">
        <v>1236</v>
      </c>
      <c r="G146" s="387">
        <v>9.845748659E9</v>
      </c>
      <c r="H146" s="386" t="s">
        <v>1237</v>
      </c>
      <c r="I146" s="386" t="s">
        <v>937</v>
      </c>
      <c r="J146" s="386"/>
      <c r="K146" s="388" t="s">
        <v>892</v>
      </c>
      <c r="L146" s="389">
        <v>22500.0</v>
      </c>
      <c r="M146" s="389">
        <v>2000.0</v>
      </c>
      <c r="N146" s="388" t="s">
        <v>1231</v>
      </c>
      <c r="O146" s="389">
        <v>10000.0</v>
      </c>
      <c r="P146" s="388" t="s">
        <v>1081</v>
      </c>
      <c r="Q146" s="389">
        <v>8000.0</v>
      </c>
      <c r="R146" s="388" t="s">
        <v>1238</v>
      </c>
      <c r="S146" s="388"/>
      <c r="T146" s="388"/>
      <c r="U146" s="390">
        <f t="shared" si="3"/>
        <v>2500</v>
      </c>
      <c r="V146" s="391" t="s">
        <v>1239</v>
      </c>
      <c r="W146" s="392" t="s">
        <v>742</v>
      </c>
      <c r="X146" s="392"/>
      <c r="Y146" s="392"/>
      <c r="Z146" s="392"/>
      <c r="AA146" s="392"/>
      <c r="AB146" s="392"/>
      <c r="AC146" s="392"/>
      <c r="AD146" s="392"/>
      <c r="AE146" s="392"/>
      <c r="AF146" s="392"/>
    </row>
    <row r="147">
      <c r="A147" s="336">
        <v>141.0</v>
      </c>
      <c r="B147" s="336">
        <v>12.0</v>
      </c>
      <c r="C147" s="336" t="b">
        <v>0</v>
      </c>
      <c r="D147" s="81" t="s">
        <v>413</v>
      </c>
      <c r="E147" s="81" t="s">
        <v>1227</v>
      </c>
      <c r="F147" s="81" t="s">
        <v>1240</v>
      </c>
      <c r="G147" s="79">
        <v>8.248157051E9</v>
      </c>
      <c r="H147" s="81" t="s">
        <v>1241</v>
      </c>
      <c r="I147" s="81" t="s">
        <v>44</v>
      </c>
      <c r="J147" s="78"/>
      <c r="K147" s="82" t="s">
        <v>6</v>
      </c>
      <c r="L147" s="337">
        <v>37500.0</v>
      </c>
      <c r="M147" s="337">
        <v>2000.0</v>
      </c>
      <c r="N147" s="82" t="s">
        <v>1227</v>
      </c>
      <c r="O147" s="337">
        <v>17750.0</v>
      </c>
      <c r="P147" s="82" t="s">
        <v>1144</v>
      </c>
      <c r="Q147" s="337">
        <v>17750.0</v>
      </c>
      <c r="R147" s="82" t="s">
        <v>1242</v>
      </c>
      <c r="S147" s="85"/>
      <c r="T147" s="85"/>
      <c r="U147" s="335">
        <f t="shared" si="3"/>
        <v>0</v>
      </c>
      <c r="V147" s="78"/>
      <c r="W147" s="3" t="s">
        <v>46</v>
      </c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84">
        <v>142.0</v>
      </c>
      <c r="B148" s="384">
        <v>13.0</v>
      </c>
      <c r="C148" s="384" t="b">
        <v>0</v>
      </c>
      <c r="D148" s="386" t="s">
        <v>413</v>
      </c>
      <c r="E148" s="386" t="s">
        <v>1243</v>
      </c>
      <c r="F148" s="386" t="s">
        <v>1244</v>
      </c>
      <c r="G148" s="387">
        <v>9.514143758E9</v>
      </c>
      <c r="H148" s="386" t="s">
        <v>1245</v>
      </c>
      <c r="I148" s="386" t="s">
        <v>44</v>
      </c>
      <c r="J148" s="386"/>
      <c r="K148" s="388" t="s">
        <v>6</v>
      </c>
      <c r="L148" s="389">
        <v>37500.0</v>
      </c>
      <c r="M148" s="389">
        <v>7500.0</v>
      </c>
      <c r="N148" s="388" t="s">
        <v>1243</v>
      </c>
      <c r="O148" s="388"/>
      <c r="P148" s="388"/>
      <c r="Q148" s="388"/>
      <c r="R148" s="388"/>
      <c r="S148" s="388"/>
      <c r="T148" s="388"/>
      <c r="U148" s="390">
        <f t="shared" si="3"/>
        <v>30000</v>
      </c>
      <c r="V148" s="391" t="s">
        <v>741</v>
      </c>
      <c r="W148" s="392" t="s">
        <v>668</v>
      </c>
      <c r="X148" s="392" t="s">
        <v>66</v>
      </c>
      <c r="Y148" s="392"/>
      <c r="Z148" s="392"/>
      <c r="AA148" s="392"/>
      <c r="AB148" s="392"/>
      <c r="AC148" s="392"/>
      <c r="AD148" s="392"/>
      <c r="AE148" s="392"/>
      <c r="AF148" s="392"/>
    </row>
    <row r="149">
      <c r="A149" s="336">
        <v>143.0</v>
      </c>
      <c r="B149" s="336">
        <v>14.0</v>
      </c>
      <c r="C149" s="336" t="b">
        <v>0</v>
      </c>
      <c r="D149" s="81" t="s">
        <v>413</v>
      </c>
      <c r="E149" s="81" t="s">
        <v>1246</v>
      </c>
      <c r="F149" s="81" t="s">
        <v>1247</v>
      </c>
      <c r="G149" s="79">
        <v>6.374716459E9</v>
      </c>
      <c r="H149" s="81" t="s">
        <v>1248</v>
      </c>
      <c r="I149" s="81" t="s">
        <v>1198</v>
      </c>
      <c r="J149" s="78"/>
      <c r="K149" s="82" t="s">
        <v>6</v>
      </c>
      <c r="L149" s="337">
        <v>60000.0</v>
      </c>
      <c r="M149" s="337">
        <v>2000.0</v>
      </c>
      <c r="N149" s="82" t="s">
        <v>1246</v>
      </c>
      <c r="O149" s="337">
        <v>28000.0</v>
      </c>
      <c r="P149" s="82" t="s">
        <v>1249</v>
      </c>
      <c r="Q149" s="337">
        <v>30000.0</v>
      </c>
      <c r="R149" s="82" t="s">
        <v>1250</v>
      </c>
      <c r="S149" s="85"/>
      <c r="T149" s="85"/>
      <c r="U149" s="335">
        <f t="shared" si="3"/>
        <v>0</v>
      </c>
      <c r="V149" s="78"/>
      <c r="W149" s="3" t="s">
        <v>46</v>
      </c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36">
        <v>144.0</v>
      </c>
      <c r="B150" s="336">
        <v>15.0</v>
      </c>
      <c r="C150" s="336" t="b">
        <v>0</v>
      </c>
      <c r="D150" s="81" t="s">
        <v>413</v>
      </c>
      <c r="E150" s="81" t="s">
        <v>1144</v>
      </c>
      <c r="F150" s="81" t="s">
        <v>1251</v>
      </c>
      <c r="G150" s="79">
        <v>8.508494038E9</v>
      </c>
      <c r="H150" s="81" t="s">
        <v>1252</v>
      </c>
      <c r="I150" s="81" t="s">
        <v>1253</v>
      </c>
      <c r="J150" s="78"/>
      <c r="K150" s="82" t="s">
        <v>6</v>
      </c>
      <c r="L150" s="337">
        <v>15000.0</v>
      </c>
      <c r="M150" s="337">
        <v>2000.0</v>
      </c>
      <c r="N150" s="82" t="s">
        <v>1144</v>
      </c>
      <c r="O150" s="337">
        <v>13000.0</v>
      </c>
      <c r="P150" s="82" t="s">
        <v>1254</v>
      </c>
      <c r="Q150" s="85"/>
      <c r="R150" s="85"/>
      <c r="S150" s="85"/>
      <c r="T150" s="85"/>
      <c r="U150" s="335">
        <f t="shared" si="3"/>
        <v>0</v>
      </c>
      <c r="V150" s="364" t="s">
        <v>1255</v>
      </c>
      <c r="W150" s="3" t="s">
        <v>46</v>
      </c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36">
        <v>145.0</v>
      </c>
      <c r="B151" s="336">
        <v>16.0</v>
      </c>
      <c r="C151" s="336" t="b">
        <v>0</v>
      </c>
      <c r="D151" s="81" t="s">
        <v>413</v>
      </c>
      <c r="E151" s="81" t="s">
        <v>1144</v>
      </c>
      <c r="F151" s="81" t="s">
        <v>1256</v>
      </c>
      <c r="G151" s="79">
        <v>9.159541081E9</v>
      </c>
      <c r="H151" s="81" t="s">
        <v>1257</v>
      </c>
      <c r="I151" s="81" t="s">
        <v>1109</v>
      </c>
      <c r="J151" s="78"/>
      <c r="K151" s="82" t="s">
        <v>1152</v>
      </c>
      <c r="L151" s="337">
        <v>40000.0</v>
      </c>
      <c r="M151" s="337">
        <v>40000.0</v>
      </c>
      <c r="N151" s="82" t="s">
        <v>1144</v>
      </c>
      <c r="O151" s="85"/>
      <c r="P151" s="85"/>
      <c r="Q151" s="85"/>
      <c r="R151" s="85"/>
      <c r="S151" s="85"/>
      <c r="T151" s="85"/>
      <c r="U151" s="335">
        <f t="shared" si="3"/>
        <v>0</v>
      </c>
      <c r="V151" s="78"/>
      <c r="W151" s="3" t="s">
        <v>46</v>
      </c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84">
        <v>146.0</v>
      </c>
      <c r="B152" s="384">
        <v>17.0</v>
      </c>
      <c r="C152" s="384" t="b">
        <v>0</v>
      </c>
      <c r="D152" s="386" t="s">
        <v>413</v>
      </c>
      <c r="E152" s="386" t="s">
        <v>1258</v>
      </c>
      <c r="F152" s="386" t="s">
        <v>1259</v>
      </c>
      <c r="G152" s="387">
        <v>6.385763493E9</v>
      </c>
      <c r="H152" s="386" t="s">
        <v>1260</v>
      </c>
      <c r="I152" s="386" t="s">
        <v>1198</v>
      </c>
      <c r="J152" s="386"/>
      <c r="K152" s="388" t="s">
        <v>6</v>
      </c>
      <c r="L152" s="389">
        <v>60000.0</v>
      </c>
      <c r="M152" s="389">
        <v>5000.0</v>
      </c>
      <c r="N152" s="388" t="s">
        <v>1258</v>
      </c>
      <c r="O152" s="388"/>
      <c r="P152" s="388"/>
      <c r="Q152" s="388"/>
      <c r="R152" s="388"/>
      <c r="S152" s="388"/>
      <c r="T152" s="388"/>
      <c r="U152" s="390">
        <f t="shared" si="3"/>
        <v>55000</v>
      </c>
      <c r="V152" s="391" t="s">
        <v>741</v>
      </c>
      <c r="W152" s="392" t="s">
        <v>668</v>
      </c>
      <c r="X152" s="392" t="s">
        <v>1261</v>
      </c>
      <c r="Y152" s="392"/>
      <c r="Z152" s="392"/>
      <c r="AA152" s="392"/>
      <c r="AB152" s="392"/>
      <c r="AC152" s="392"/>
      <c r="AD152" s="392"/>
      <c r="AE152" s="392"/>
      <c r="AF152" s="392"/>
    </row>
    <row r="153">
      <c r="A153" s="384">
        <v>147.0</v>
      </c>
      <c r="B153" s="384">
        <v>18.0</v>
      </c>
      <c r="C153" s="384" t="b">
        <v>0</v>
      </c>
      <c r="D153" s="386" t="s">
        <v>413</v>
      </c>
      <c r="E153" s="386" t="s">
        <v>1258</v>
      </c>
      <c r="F153" s="386" t="s">
        <v>1262</v>
      </c>
      <c r="G153" s="387">
        <v>6.381309428E9</v>
      </c>
      <c r="H153" s="386" t="s">
        <v>1263</v>
      </c>
      <c r="I153" s="386" t="s">
        <v>1198</v>
      </c>
      <c r="J153" s="386"/>
      <c r="K153" s="388" t="s">
        <v>6</v>
      </c>
      <c r="L153" s="389">
        <v>60000.0</v>
      </c>
      <c r="M153" s="389">
        <v>5000.0</v>
      </c>
      <c r="N153" s="388" t="s">
        <v>1258</v>
      </c>
      <c r="O153" s="388"/>
      <c r="P153" s="388"/>
      <c r="Q153" s="388"/>
      <c r="R153" s="388"/>
      <c r="S153" s="388"/>
      <c r="T153" s="388"/>
      <c r="U153" s="390">
        <f t="shared" si="3"/>
        <v>55000</v>
      </c>
      <c r="V153" s="391" t="s">
        <v>741</v>
      </c>
      <c r="W153" s="392" t="s">
        <v>668</v>
      </c>
      <c r="X153" s="392" t="s">
        <v>1261</v>
      </c>
      <c r="Y153" s="392"/>
      <c r="Z153" s="392"/>
      <c r="AA153" s="392"/>
      <c r="AB153" s="392"/>
      <c r="AC153" s="392"/>
      <c r="AD153" s="392"/>
      <c r="AE153" s="392"/>
      <c r="AF153" s="392"/>
    </row>
    <row r="154">
      <c r="A154" s="336">
        <v>148.0</v>
      </c>
      <c r="B154" s="368">
        <v>19.0</v>
      </c>
      <c r="C154" s="368" t="b">
        <v>0</v>
      </c>
      <c r="D154" s="81" t="s">
        <v>413</v>
      </c>
      <c r="E154" s="81" t="s">
        <v>1258</v>
      </c>
      <c r="F154" s="81" t="s">
        <v>1066</v>
      </c>
      <c r="G154" s="79">
        <v>9.943248891E9</v>
      </c>
      <c r="H154" s="81" t="s">
        <v>1264</v>
      </c>
      <c r="I154" s="81" t="s">
        <v>1206</v>
      </c>
      <c r="J154" s="78"/>
      <c r="K154" s="82" t="s">
        <v>6</v>
      </c>
      <c r="L154" s="337">
        <v>13500.0</v>
      </c>
      <c r="M154" s="337">
        <v>2000.0</v>
      </c>
      <c r="N154" s="82" t="s">
        <v>1258</v>
      </c>
      <c r="O154" s="337">
        <v>5000.0</v>
      </c>
      <c r="P154" s="82" t="s">
        <v>1181</v>
      </c>
      <c r="Q154" s="337">
        <v>6500.0</v>
      </c>
      <c r="R154" s="82" t="s">
        <v>1265</v>
      </c>
      <c r="S154" s="85"/>
      <c r="T154" s="85"/>
      <c r="U154" s="335">
        <f t="shared" si="3"/>
        <v>0</v>
      </c>
      <c r="V154" s="78"/>
      <c r="W154" s="3" t="s">
        <v>46</v>
      </c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36">
        <v>149.0</v>
      </c>
      <c r="B155" s="336">
        <v>1.0</v>
      </c>
      <c r="C155" s="336" t="b">
        <v>0</v>
      </c>
      <c r="D155" s="81" t="s">
        <v>472</v>
      </c>
      <c r="E155" s="81" t="s">
        <v>1181</v>
      </c>
      <c r="F155" s="81" t="s">
        <v>1266</v>
      </c>
      <c r="G155" s="79">
        <v>7.99487606E9</v>
      </c>
      <c r="H155" s="81" t="s">
        <v>1267</v>
      </c>
      <c r="I155" s="81" t="s">
        <v>76</v>
      </c>
      <c r="J155" s="78"/>
      <c r="K155" s="82" t="s">
        <v>892</v>
      </c>
      <c r="L155" s="337">
        <v>60000.0</v>
      </c>
      <c r="M155" s="337">
        <v>5000.0</v>
      </c>
      <c r="N155" s="82" t="s">
        <v>1181</v>
      </c>
      <c r="O155" s="337">
        <v>17000.0</v>
      </c>
      <c r="P155" s="82" t="s">
        <v>1268</v>
      </c>
      <c r="Q155" s="337">
        <v>8000.0</v>
      </c>
      <c r="R155" s="82" t="s">
        <v>1265</v>
      </c>
      <c r="S155" s="337">
        <v>30000.0</v>
      </c>
      <c r="T155" s="85"/>
      <c r="U155" s="335">
        <f t="shared" si="3"/>
        <v>0</v>
      </c>
      <c r="V155" s="414">
        <v>45117.0</v>
      </c>
      <c r="W155" s="3" t="s">
        <v>651</v>
      </c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36">
        <v>150.0</v>
      </c>
      <c r="B156" s="336">
        <v>2.0</v>
      </c>
      <c r="C156" s="336" t="b">
        <v>0</v>
      </c>
      <c r="D156" s="81" t="s">
        <v>472</v>
      </c>
      <c r="E156" s="81" t="s">
        <v>1268</v>
      </c>
      <c r="F156" s="81" t="s">
        <v>1269</v>
      </c>
      <c r="G156" s="79">
        <v>6.380207195E9</v>
      </c>
      <c r="H156" s="81" t="s">
        <v>1270</v>
      </c>
      <c r="I156" s="81" t="s">
        <v>1186</v>
      </c>
      <c r="J156" s="78"/>
      <c r="K156" s="82" t="s">
        <v>6</v>
      </c>
      <c r="L156" s="337">
        <v>5000.0</v>
      </c>
      <c r="M156" s="337">
        <v>5000.0</v>
      </c>
      <c r="N156" s="82" t="s">
        <v>1268</v>
      </c>
      <c r="O156" s="85"/>
      <c r="P156" s="85"/>
      <c r="Q156" s="85"/>
      <c r="R156" s="85"/>
      <c r="S156" s="85"/>
      <c r="T156" s="85"/>
      <c r="U156" s="335">
        <f t="shared" si="3"/>
        <v>0</v>
      </c>
      <c r="V156" s="415"/>
      <c r="W156" s="3" t="s">
        <v>46</v>
      </c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36">
        <v>151.0</v>
      </c>
      <c r="B157" s="336">
        <v>3.0</v>
      </c>
      <c r="C157" s="336" t="b">
        <v>0</v>
      </c>
      <c r="D157" s="81" t="s">
        <v>472</v>
      </c>
      <c r="E157" s="81" t="s">
        <v>1268</v>
      </c>
      <c r="F157" s="81" t="s">
        <v>1271</v>
      </c>
      <c r="G157" s="79">
        <v>9.15012104E9</v>
      </c>
      <c r="H157" s="81" t="s">
        <v>1272</v>
      </c>
      <c r="I157" s="81" t="s">
        <v>44</v>
      </c>
      <c r="J157" s="78"/>
      <c r="K157" s="82" t="s">
        <v>6</v>
      </c>
      <c r="L157" s="337">
        <v>35000.0</v>
      </c>
      <c r="M157" s="337">
        <v>17500.0</v>
      </c>
      <c r="N157" s="82" t="s">
        <v>1268</v>
      </c>
      <c r="O157" s="337">
        <v>16000.0</v>
      </c>
      <c r="P157" s="82" t="s">
        <v>1273</v>
      </c>
      <c r="Q157" s="337">
        <v>1500.0</v>
      </c>
      <c r="R157" s="82" t="s">
        <v>1274</v>
      </c>
      <c r="S157" s="85"/>
      <c r="T157" s="85"/>
      <c r="U157" s="335">
        <f t="shared" si="3"/>
        <v>0</v>
      </c>
      <c r="V157" s="414">
        <v>45117.0</v>
      </c>
      <c r="W157" s="3" t="s">
        <v>651</v>
      </c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36">
        <v>152.0</v>
      </c>
      <c r="B158" s="336">
        <v>4.0</v>
      </c>
      <c r="C158" s="336" t="b">
        <v>0</v>
      </c>
      <c r="D158" s="81" t="s">
        <v>472</v>
      </c>
      <c r="E158" s="81" t="s">
        <v>1265</v>
      </c>
      <c r="F158" s="81" t="s">
        <v>1275</v>
      </c>
      <c r="G158" s="79">
        <v>8.122349963E9</v>
      </c>
      <c r="H158" s="81" t="s">
        <v>1276</v>
      </c>
      <c r="I158" s="81" t="s">
        <v>1186</v>
      </c>
      <c r="J158" s="78"/>
      <c r="K158" s="82" t="s">
        <v>6</v>
      </c>
      <c r="L158" s="337">
        <v>5000.0</v>
      </c>
      <c r="M158" s="337">
        <v>5000.0</v>
      </c>
      <c r="N158" s="82" t="s">
        <v>1265</v>
      </c>
      <c r="O158" s="85"/>
      <c r="P158" s="85"/>
      <c r="Q158" s="85"/>
      <c r="R158" s="85"/>
      <c r="S158" s="85"/>
      <c r="T158" s="85"/>
      <c r="U158" s="335">
        <f t="shared" si="3"/>
        <v>0</v>
      </c>
      <c r="V158" s="414">
        <v>45117.0</v>
      </c>
      <c r="W158" s="3" t="s">
        <v>46</v>
      </c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36">
        <v>153.0</v>
      </c>
      <c r="B159" s="336">
        <v>5.0</v>
      </c>
      <c r="C159" s="336" t="b">
        <v>0</v>
      </c>
      <c r="D159" s="81" t="s">
        <v>472</v>
      </c>
      <c r="E159" s="81" t="s">
        <v>1265</v>
      </c>
      <c r="F159" s="81" t="s">
        <v>1277</v>
      </c>
      <c r="G159" s="79">
        <v>8.682858719E9</v>
      </c>
      <c r="H159" s="81" t="s">
        <v>1278</v>
      </c>
      <c r="I159" s="81" t="s">
        <v>1186</v>
      </c>
      <c r="J159" s="78"/>
      <c r="K159" s="82" t="s">
        <v>6</v>
      </c>
      <c r="L159" s="337">
        <v>5000.0</v>
      </c>
      <c r="M159" s="337">
        <v>5000.0</v>
      </c>
      <c r="N159" s="82" t="s">
        <v>1265</v>
      </c>
      <c r="O159" s="85"/>
      <c r="P159" s="85"/>
      <c r="Q159" s="85"/>
      <c r="R159" s="85"/>
      <c r="S159" s="85"/>
      <c r="T159" s="85"/>
      <c r="U159" s="335">
        <f t="shared" si="3"/>
        <v>0</v>
      </c>
      <c r="V159" s="414">
        <v>45117.0</v>
      </c>
      <c r="W159" s="3" t="s">
        <v>651</v>
      </c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36">
        <v>154.0</v>
      </c>
      <c r="B160" s="336">
        <v>6.0</v>
      </c>
      <c r="C160" s="336" t="b">
        <v>0</v>
      </c>
      <c r="D160" s="81" t="s">
        <v>472</v>
      </c>
      <c r="E160" s="81" t="s">
        <v>1279</v>
      </c>
      <c r="F160" s="81" t="s">
        <v>1280</v>
      </c>
      <c r="G160" s="79">
        <v>9.150376619E9</v>
      </c>
      <c r="H160" s="81" t="s">
        <v>1281</v>
      </c>
      <c r="I160" s="81" t="s">
        <v>44</v>
      </c>
      <c r="J160" s="78"/>
      <c r="K160" s="82" t="s">
        <v>6</v>
      </c>
      <c r="L160" s="337">
        <v>35000.0</v>
      </c>
      <c r="M160" s="337">
        <v>17500.0</v>
      </c>
      <c r="N160" s="82" t="s">
        <v>1279</v>
      </c>
      <c r="O160" s="337">
        <v>17500.0</v>
      </c>
      <c r="P160" s="82" t="s">
        <v>1081</v>
      </c>
      <c r="Q160" s="85"/>
      <c r="R160" s="85"/>
      <c r="S160" s="85"/>
      <c r="T160" s="85"/>
      <c r="U160" s="335">
        <f t="shared" si="3"/>
        <v>0</v>
      </c>
      <c r="V160" s="415"/>
      <c r="W160" s="3" t="s">
        <v>651</v>
      </c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36">
        <v>155.0</v>
      </c>
      <c r="B161" s="336">
        <v>7.0</v>
      </c>
      <c r="C161" s="336" t="b">
        <v>0</v>
      </c>
      <c r="D161" s="81" t="s">
        <v>472</v>
      </c>
      <c r="E161" s="81" t="s">
        <v>1282</v>
      </c>
      <c r="F161" s="81" t="s">
        <v>1283</v>
      </c>
      <c r="G161" s="79">
        <v>9.701834469E9</v>
      </c>
      <c r="H161" s="81" t="s">
        <v>1284</v>
      </c>
      <c r="I161" s="81" t="s">
        <v>1285</v>
      </c>
      <c r="J161" s="78"/>
      <c r="K161" s="82" t="s">
        <v>6</v>
      </c>
      <c r="L161" s="337">
        <v>105000.0</v>
      </c>
      <c r="M161" s="337">
        <v>2000.0</v>
      </c>
      <c r="N161" s="82" t="s">
        <v>1282</v>
      </c>
      <c r="O161" s="337">
        <v>53000.0</v>
      </c>
      <c r="P161" s="82" t="s">
        <v>1286</v>
      </c>
      <c r="Q161" s="337">
        <v>20000.0</v>
      </c>
      <c r="R161" s="85"/>
      <c r="S161" s="337">
        <v>30000.0</v>
      </c>
      <c r="T161" s="85"/>
      <c r="U161" s="335">
        <f t="shared" si="3"/>
        <v>0</v>
      </c>
      <c r="V161" s="415"/>
      <c r="W161" s="3" t="s">
        <v>651</v>
      </c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36">
        <v>156.0</v>
      </c>
      <c r="B162" s="336">
        <v>8.0</v>
      </c>
      <c r="C162" s="336" t="b">
        <v>0</v>
      </c>
      <c r="D162" s="81" t="s">
        <v>472</v>
      </c>
      <c r="E162" s="81" t="s">
        <v>1193</v>
      </c>
      <c r="F162" s="81" t="s">
        <v>1287</v>
      </c>
      <c r="G162" s="79">
        <v>7.358217653E9</v>
      </c>
      <c r="H162" s="81" t="s">
        <v>1288</v>
      </c>
      <c r="I162" s="81" t="s">
        <v>76</v>
      </c>
      <c r="J162" s="78"/>
      <c r="K162" s="82" t="s">
        <v>6</v>
      </c>
      <c r="L162" s="337">
        <v>55000.0</v>
      </c>
      <c r="M162" s="337">
        <v>2000.0</v>
      </c>
      <c r="N162" s="82" t="s">
        <v>1193</v>
      </c>
      <c r="O162" s="337">
        <v>53000.0</v>
      </c>
      <c r="P162" s="82" t="s">
        <v>1289</v>
      </c>
      <c r="Q162" s="85"/>
      <c r="R162" s="85"/>
      <c r="S162" s="85"/>
      <c r="T162" s="85"/>
      <c r="U162" s="335">
        <f t="shared" si="3"/>
        <v>0</v>
      </c>
      <c r="V162" s="364" t="s">
        <v>1290</v>
      </c>
      <c r="W162" s="3" t="s">
        <v>651</v>
      </c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36">
        <v>157.0</v>
      </c>
      <c r="B163" s="336">
        <v>9.0</v>
      </c>
      <c r="C163" s="336" t="b">
        <v>0</v>
      </c>
      <c r="D163" s="81" t="s">
        <v>472</v>
      </c>
      <c r="E163" s="81" t="s">
        <v>1286</v>
      </c>
      <c r="F163" s="81" t="s">
        <v>1291</v>
      </c>
      <c r="G163" s="79">
        <v>9.444441068E9</v>
      </c>
      <c r="H163" s="81" t="s">
        <v>1292</v>
      </c>
      <c r="I163" s="81" t="s">
        <v>1293</v>
      </c>
      <c r="J163" s="78"/>
      <c r="K163" s="82" t="s">
        <v>892</v>
      </c>
      <c r="L163" s="337">
        <v>10000.0</v>
      </c>
      <c r="M163" s="337">
        <v>10000.0</v>
      </c>
      <c r="N163" s="82" t="s">
        <v>1294</v>
      </c>
      <c r="O163" s="85"/>
      <c r="P163" s="85"/>
      <c r="Q163" s="85"/>
      <c r="R163" s="85"/>
      <c r="S163" s="85"/>
      <c r="T163" s="85"/>
      <c r="U163" s="335">
        <f t="shared" si="3"/>
        <v>0</v>
      </c>
      <c r="V163" s="364" t="s">
        <v>1295</v>
      </c>
      <c r="W163" s="3" t="s">
        <v>46</v>
      </c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36">
        <v>158.0</v>
      </c>
      <c r="B164" s="336">
        <v>10.0</v>
      </c>
      <c r="C164" s="336" t="b">
        <v>0</v>
      </c>
      <c r="D164" s="81" t="s">
        <v>472</v>
      </c>
      <c r="E164" s="81" t="s">
        <v>1286</v>
      </c>
      <c r="F164" s="81" t="s">
        <v>1296</v>
      </c>
      <c r="G164" s="79">
        <v>9.360988831E9</v>
      </c>
      <c r="H164" s="81" t="s">
        <v>1297</v>
      </c>
      <c r="I164" s="81" t="s">
        <v>1293</v>
      </c>
      <c r="J164" s="78"/>
      <c r="K164" s="82" t="s">
        <v>892</v>
      </c>
      <c r="L164" s="337">
        <v>10000.0</v>
      </c>
      <c r="M164" s="337">
        <v>10000.0</v>
      </c>
      <c r="N164" s="82" t="s">
        <v>1242</v>
      </c>
      <c r="O164" s="85"/>
      <c r="P164" s="85"/>
      <c r="Q164" s="85"/>
      <c r="R164" s="85"/>
      <c r="S164" s="85"/>
      <c r="T164" s="85"/>
      <c r="U164" s="335">
        <f t="shared" si="3"/>
        <v>0</v>
      </c>
      <c r="V164" s="364" t="s">
        <v>1295</v>
      </c>
      <c r="W164" s="3" t="s">
        <v>46</v>
      </c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36">
        <v>159.0</v>
      </c>
      <c r="B165" s="336">
        <v>11.0</v>
      </c>
      <c r="C165" s="336" t="b">
        <v>0</v>
      </c>
      <c r="D165" s="81" t="s">
        <v>472</v>
      </c>
      <c r="E165" s="81" t="s">
        <v>1286</v>
      </c>
      <c r="F165" s="81" t="s">
        <v>1298</v>
      </c>
      <c r="G165" s="79">
        <v>8.680877212E9</v>
      </c>
      <c r="H165" s="81" t="s">
        <v>1299</v>
      </c>
      <c r="I165" s="81" t="s">
        <v>1293</v>
      </c>
      <c r="J165" s="78"/>
      <c r="K165" s="82" t="s">
        <v>892</v>
      </c>
      <c r="L165" s="337">
        <v>10000.0</v>
      </c>
      <c r="M165" s="337">
        <v>10000.0</v>
      </c>
      <c r="N165" s="82" t="s">
        <v>1242</v>
      </c>
      <c r="O165" s="85"/>
      <c r="P165" s="85"/>
      <c r="Q165" s="85"/>
      <c r="R165" s="85"/>
      <c r="S165" s="85"/>
      <c r="T165" s="85"/>
      <c r="U165" s="335">
        <f t="shared" si="3"/>
        <v>0</v>
      </c>
      <c r="V165" s="364" t="s">
        <v>1295</v>
      </c>
      <c r="W165" s="3" t="s">
        <v>46</v>
      </c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36">
        <v>160.0</v>
      </c>
      <c r="B166" s="336">
        <v>12.0</v>
      </c>
      <c r="C166" s="336" t="b">
        <v>0</v>
      </c>
      <c r="D166" s="81" t="s">
        <v>472</v>
      </c>
      <c r="E166" s="81" t="s">
        <v>1286</v>
      </c>
      <c r="F166" s="81" t="s">
        <v>1300</v>
      </c>
      <c r="G166" s="79">
        <v>6.382089438E9</v>
      </c>
      <c r="H166" s="81" t="s">
        <v>1301</v>
      </c>
      <c r="I166" s="81" t="s">
        <v>1293</v>
      </c>
      <c r="J166" s="78"/>
      <c r="K166" s="82" t="s">
        <v>892</v>
      </c>
      <c r="L166" s="337">
        <v>10000.0</v>
      </c>
      <c r="M166" s="337">
        <v>10000.0</v>
      </c>
      <c r="N166" s="82" t="s">
        <v>1242</v>
      </c>
      <c r="O166" s="85"/>
      <c r="P166" s="85"/>
      <c r="Q166" s="85"/>
      <c r="R166" s="85"/>
      <c r="S166" s="85"/>
      <c r="T166" s="85"/>
      <c r="U166" s="335">
        <f t="shared" si="3"/>
        <v>0</v>
      </c>
      <c r="V166" s="364" t="s">
        <v>1295</v>
      </c>
      <c r="W166" s="3" t="s">
        <v>46</v>
      </c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36">
        <v>161.0</v>
      </c>
      <c r="B167" s="336">
        <v>13.0</v>
      </c>
      <c r="C167" s="336" t="b">
        <v>0</v>
      </c>
      <c r="D167" s="81" t="s">
        <v>472</v>
      </c>
      <c r="E167" s="81" t="s">
        <v>1302</v>
      </c>
      <c r="F167" s="81" t="s">
        <v>1303</v>
      </c>
      <c r="G167" s="79">
        <v>6.382779607E9</v>
      </c>
      <c r="H167" s="81" t="s">
        <v>1304</v>
      </c>
      <c r="I167" s="81" t="s">
        <v>44</v>
      </c>
      <c r="J167" s="78"/>
      <c r="K167" s="82" t="s">
        <v>6</v>
      </c>
      <c r="L167" s="337">
        <v>37500.0</v>
      </c>
      <c r="M167" s="337">
        <v>2000.0</v>
      </c>
      <c r="N167" s="82" t="s">
        <v>1302</v>
      </c>
      <c r="O167" s="337">
        <v>20000.0</v>
      </c>
      <c r="P167" s="82" t="s">
        <v>1305</v>
      </c>
      <c r="Q167" s="337">
        <v>15500.0</v>
      </c>
      <c r="R167" s="82" t="s">
        <v>1306</v>
      </c>
      <c r="S167" s="85"/>
      <c r="T167" s="85"/>
      <c r="U167" s="335">
        <f t="shared" si="3"/>
        <v>0</v>
      </c>
      <c r="V167" s="78"/>
      <c r="W167" s="3" t="s">
        <v>46</v>
      </c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36">
        <v>162.0</v>
      </c>
      <c r="B168" s="336">
        <v>14.0</v>
      </c>
      <c r="C168" s="336" t="b">
        <v>0</v>
      </c>
      <c r="D168" s="81" t="s">
        <v>472</v>
      </c>
      <c r="E168" s="81" t="s">
        <v>1307</v>
      </c>
      <c r="F168" s="81" t="s">
        <v>1308</v>
      </c>
      <c r="G168" s="79">
        <v>9.566113599E9</v>
      </c>
      <c r="H168" s="81" t="s">
        <v>1309</v>
      </c>
      <c r="I168" s="81" t="s">
        <v>76</v>
      </c>
      <c r="J168" s="78"/>
      <c r="K168" s="82" t="s">
        <v>6</v>
      </c>
      <c r="L168" s="337">
        <v>55000.0</v>
      </c>
      <c r="M168" s="337">
        <v>2000.0</v>
      </c>
      <c r="N168" s="82" t="s">
        <v>1307</v>
      </c>
      <c r="O168" s="337">
        <v>50000.0</v>
      </c>
      <c r="P168" s="82" t="s">
        <v>1310</v>
      </c>
      <c r="Q168" s="337">
        <v>3000.0</v>
      </c>
      <c r="R168" s="82" t="s">
        <v>1311</v>
      </c>
      <c r="S168" s="85"/>
      <c r="T168" s="85"/>
      <c r="U168" s="335">
        <f t="shared" si="3"/>
        <v>0</v>
      </c>
      <c r="V168" s="78"/>
      <c r="W168" s="3" t="s">
        <v>651</v>
      </c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36">
        <v>163.0</v>
      </c>
      <c r="B169" s="336">
        <v>15.0</v>
      </c>
      <c r="C169" s="336" t="b">
        <v>0</v>
      </c>
      <c r="D169" s="81" t="s">
        <v>472</v>
      </c>
      <c r="E169" s="81" t="s">
        <v>1242</v>
      </c>
      <c r="F169" s="81" t="s">
        <v>1312</v>
      </c>
      <c r="G169" s="79">
        <v>7.845784639E9</v>
      </c>
      <c r="H169" s="81" t="s">
        <v>1313</v>
      </c>
      <c r="I169" s="81" t="s">
        <v>1293</v>
      </c>
      <c r="J169" s="78"/>
      <c r="K169" s="82" t="s">
        <v>6</v>
      </c>
      <c r="L169" s="337">
        <v>10000.0</v>
      </c>
      <c r="M169" s="337">
        <v>10000.0</v>
      </c>
      <c r="N169" s="82" t="s">
        <v>1242</v>
      </c>
      <c r="O169" s="85"/>
      <c r="P169" s="85"/>
      <c r="Q169" s="85"/>
      <c r="R169" s="85"/>
      <c r="S169" s="85"/>
      <c r="T169" s="85"/>
      <c r="U169" s="335">
        <f t="shared" si="3"/>
        <v>0</v>
      </c>
      <c r="V169" s="364" t="s">
        <v>1314</v>
      </c>
      <c r="W169" s="3" t="s">
        <v>46</v>
      </c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416">
        <v>164.0</v>
      </c>
      <c r="B170" s="416">
        <v>16.0</v>
      </c>
      <c r="C170" s="417" t="b">
        <v>0</v>
      </c>
      <c r="D170" s="64" t="s">
        <v>472</v>
      </c>
      <c r="E170" s="64" t="s">
        <v>1315</v>
      </c>
      <c r="F170" s="64" t="s">
        <v>1316</v>
      </c>
      <c r="G170" s="108">
        <v>8.939601462E9</v>
      </c>
      <c r="H170" s="64" t="s">
        <v>1317</v>
      </c>
      <c r="I170" s="64" t="s">
        <v>44</v>
      </c>
      <c r="J170" s="60"/>
      <c r="K170" s="65" t="s">
        <v>6</v>
      </c>
      <c r="L170" s="418">
        <v>37500.0</v>
      </c>
      <c r="M170" s="418">
        <v>2000.0</v>
      </c>
      <c r="N170" s="65" t="s">
        <v>1315</v>
      </c>
      <c r="O170" s="418">
        <v>20000.0</v>
      </c>
      <c r="P170" s="65" t="s">
        <v>1318</v>
      </c>
      <c r="Q170" s="71"/>
      <c r="R170" s="71"/>
      <c r="S170" s="71"/>
      <c r="T170" s="71"/>
      <c r="U170" s="419">
        <f t="shared" si="3"/>
        <v>15500</v>
      </c>
      <c r="V170" s="420">
        <v>45950.0</v>
      </c>
      <c r="W170" s="74" t="s">
        <v>1319</v>
      </c>
      <c r="X170" s="3" t="s">
        <v>113</v>
      </c>
      <c r="Y170" s="3" t="s">
        <v>1320</v>
      </c>
      <c r="Z170" s="3"/>
      <c r="AA170" s="3"/>
      <c r="AB170" s="3"/>
      <c r="AC170" s="3"/>
      <c r="AD170" s="74"/>
      <c r="AE170" s="74" t="s">
        <v>1321</v>
      </c>
      <c r="AF170" s="3"/>
    </row>
    <row r="171">
      <c r="A171" s="336">
        <v>165.0</v>
      </c>
      <c r="B171" s="336">
        <v>17.0</v>
      </c>
      <c r="C171" s="336" t="b">
        <v>0</v>
      </c>
      <c r="D171" s="81" t="s">
        <v>472</v>
      </c>
      <c r="E171" s="81" t="s">
        <v>1315</v>
      </c>
      <c r="F171" s="81" t="s">
        <v>1322</v>
      </c>
      <c r="G171" s="79">
        <v>7.01070193E8</v>
      </c>
      <c r="H171" s="81" t="s">
        <v>1323</v>
      </c>
      <c r="I171" s="81" t="s">
        <v>44</v>
      </c>
      <c r="J171" s="78"/>
      <c r="K171" s="82" t="s">
        <v>6</v>
      </c>
      <c r="L171" s="337">
        <v>37500.0</v>
      </c>
      <c r="M171" s="337">
        <v>2000.0</v>
      </c>
      <c r="N171" s="82" t="s">
        <v>1315</v>
      </c>
      <c r="O171" s="337">
        <v>10000.0</v>
      </c>
      <c r="P171" s="82" t="s">
        <v>1324</v>
      </c>
      <c r="Q171" s="337">
        <v>10000.0</v>
      </c>
      <c r="R171" s="82" t="s">
        <v>806</v>
      </c>
      <c r="S171" s="337">
        <v>15500.0</v>
      </c>
      <c r="T171" s="85"/>
      <c r="U171" s="335">
        <f t="shared" si="3"/>
        <v>0</v>
      </c>
      <c r="V171" s="364" t="s">
        <v>1325</v>
      </c>
      <c r="W171" s="3" t="s">
        <v>651</v>
      </c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36">
        <v>166.0</v>
      </c>
      <c r="B172" s="368">
        <v>18.0</v>
      </c>
      <c r="C172" s="368" t="b">
        <v>0</v>
      </c>
      <c r="D172" s="81" t="s">
        <v>472</v>
      </c>
      <c r="E172" s="81" t="s">
        <v>1294</v>
      </c>
      <c r="F172" s="81" t="s">
        <v>1326</v>
      </c>
      <c r="G172" s="78"/>
      <c r="H172" s="81" t="s">
        <v>1327</v>
      </c>
      <c r="I172" s="81" t="s">
        <v>1328</v>
      </c>
      <c r="J172" s="78"/>
      <c r="K172" s="82" t="s">
        <v>1152</v>
      </c>
      <c r="L172" s="337">
        <v>97833.0</v>
      </c>
      <c r="M172" s="337">
        <v>97833.0</v>
      </c>
      <c r="N172" s="82" t="s">
        <v>1193</v>
      </c>
      <c r="O172" s="85"/>
      <c r="P172" s="85"/>
      <c r="Q172" s="85"/>
      <c r="R172" s="85"/>
      <c r="S172" s="85"/>
      <c r="T172" s="85"/>
      <c r="U172" s="335">
        <f t="shared" si="3"/>
        <v>0</v>
      </c>
      <c r="V172" s="78"/>
      <c r="W172" s="3" t="s">
        <v>46</v>
      </c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36">
        <v>167.0</v>
      </c>
      <c r="B173" s="336">
        <v>1.0</v>
      </c>
      <c r="C173" s="336" t="b">
        <v>0</v>
      </c>
      <c r="D173" s="81" t="s">
        <v>530</v>
      </c>
      <c r="E173" s="81" t="s">
        <v>1329</v>
      </c>
      <c r="F173" s="81" t="s">
        <v>1330</v>
      </c>
      <c r="G173" s="79">
        <v>9.074739487E9</v>
      </c>
      <c r="H173" s="81" t="s">
        <v>1331</v>
      </c>
      <c r="I173" s="81" t="s">
        <v>76</v>
      </c>
      <c r="J173" s="78"/>
      <c r="K173" s="82" t="s">
        <v>6</v>
      </c>
      <c r="L173" s="337">
        <v>60000.0</v>
      </c>
      <c r="M173" s="337">
        <v>2000.0</v>
      </c>
      <c r="N173" s="82" t="s">
        <v>1332</v>
      </c>
      <c r="O173" s="337">
        <v>20000.0</v>
      </c>
      <c r="P173" s="82" t="s">
        <v>1333</v>
      </c>
      <c r="Q173" s="337">
        <v>9000.0</v>
      </c>
      <c r="R173" s="82" t="s">
        <v>1334</v>
      </c>
      <c r="S173" s="337">
        <v>29000.0</v>
      </c>
      <c r="T173" s="85"/>
      <c r="U173" s="335">
        <f t="shared" si="3"/>
        <v>0</v>
      </c>
      <c r="V173" s="78"/>
      <c r="W173" s="3" t="s">
        <v>651</v>
      </c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36">
        <v>168.0</v>
      </c>
      <c r="B174" s="336">
        <v>2.0</v>
      </c>
      <c r="C174" s="336" t="b">
        <v>0</v>
      </c>
      <c r="D174" s="81" t="s">
        <v>530</v>
      </c>
      <c r="E174" s="81" t="s">
        <v>1335</v>
      </c>
      <c r="F174" s="81" t="s">
        <v>1336</v>
      </c>
      <c r="G174" s="79">
        <v>9.940407034E9</v>
      </c>
      <c r="H174" s="81" t="s">
        <v>1337</v>
      </c>
      <c r="I174" s="81" t="s">
        <v>65</v>
      </c>
      <c r="J174" s="78"/>
      <c r="K174" s="82" t="s">
        <v>6</v>
      </c>
      <c r="L174" s="337">
        <v>22500.0</v>
      </c>
      <c r="M174" s="337">
        <v>2000.0</v>
      </c>
      <c r="N174" s="82" t="s">
        <v>1335</v>
      </c>
      <c r="O174" s="337">
        <v>20500.0</v>
      </c>
      <c r="P174" s="82" t="s">
        <v>1338</v>
      </c>
      <c r="Q174" s="85"/>
      <c r="R174" s="85"/>
      <c r="S174" s="85"/>
      <c r="T174" s="85"/>
      <c r="U174" s="335">
        <f t="shared" si="3"/>
        <v>0</v>
      </c>
      <c r="V174" s="364" t="s">
        <v>1339</v>
      </c>
      <c r="W174" s="3" t="s">
        <v>651</v>
      </c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36">
        <v>169.0</v>
      </c>
      <c r="B175" s="336">
        <v>3.0</v>
      </c>
      <c r="C175" s="336" t="b">
        <v>0</v>
      </c>
      <c r="D175" s="81" t="s">
        <v>530</v>
      </c>
      <c r="E175" s="81" t="s">
        <v>1081</v>
      </c>
      <c r="F175" s="81" t="s">
        <v>1340</v>
      </c>
      <c r="G175" s="79">
        <v>6.383976007E9</v>
      </c>
      <c r="H175" s="81" t="s">
        <v>1341</v>
      </c>
      <c r="I175" s="81" t="s">
        <v>44</v>
      </c>
      <c r="J175" s="78"/>
      <c r="K175" s="82" t="s">
        <v>6</v>
      </c>
      <c r="L175" s="337">
        <v>37500.0</v>
      </c>
      <c r="M175" s="337">
        <v>2000.0</v>
      </c>
      <c r="N175" s="82" t="s">
        <v>1081</v>
      </c>
      <c r="O175" s="337">
        <v>10000.0</v>
      </c>
      <c r="P175" s="82" t="s">
        <v>1342</v>
      </c>
      <c r="Q175" s="337">
        <v>8000.0</v>
      </c>
      <c r="R175" s="82" t="s">
        <v>1343</v>
      </c>
      <c r="S175" s="337">
        <v>17500.0</v>
      </c>
      <c r="T175" s="85"/>
      <c r="U175" s="335">
        <f t="shared" si="3"/>
        <v>0</v>
      </c>
      <c r="V175" s="364" t="s">
        <v>1344</v>
      </c>
      <c r="W175" s="3" t="s">
        <v>651</v>
      </c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36">
        <v>170.0</v>
      </c>
      <c r="B176" s="336">
        <v>4.0</v>
      </c>
      <c r="C176" s="336" t="b">
        <v>0</v>
      </c>
      <c r="D176" s="81" t="s">
        <v>530</v>
      </c>
      <c r="E176" s="81" t="s">
        <v>1318</v>
      </c>
      <c r="F176" s="81" t="s">
        <v>1345</v>
      </c>
      <c r="G176" s="79">
        <v>7.299552846E9</v>
      </c>
      <c r="H176" s="81" t="s">
        <v>1346</v>
      </c>
      <c r="I176" s="81" t="s">
        <v>1347</v>
      </c>
      <c r="J176" s="78"/>
      <c r="K176" s="82" t="s">
        <v>6</v>
      </c>
      <c r="L176" s="337">
        <v>45000.0</v>
      </c>
      <c r="M176" s="337">
        <v>2000.0</v>
      </c>
      <c r="N176" s="82" t="s">
        <v>1318</v>
      </c>
      <c r="O176" s="337">
        <v>15000.0</v>
      </c>
      <c r="P176" s="82" t="s">
        <v>1348</v>
      </c>
      <c r="Q176" s="337">
        <v>28000.0</v>
      </c>
      <c r="R176" s="82" t="s">
        <v>1349</v>
      </c>
      <c r="S176" s="85"/>
      <c r="T176" s="85"/>
      <c r="U176" s="335">
        <f t="shared" si="3"/>
        <v>0</v>
      </c>
      <c r="V176" s="78"/>
      <c r="W176" s="3" t="s">
        <v>651</v>
      </c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36">
        <v>171.0</v>
      </c>
      <c r="B177" s="368">
        <v>5.0</v>
      </c>
      <c r="C177" s="368" t="b">
        <v>0</v>
      </c>
      <c r="D177" s="81" t="s">
        <v>530</v>
      </c>
      <c r="E177" s="81" t="s">
        <v>1350</v>
      </c>
      <c r="F177" s="81" t="s">
        <v>1351</v>
      </c>
      <c r="G177" s="79">
        <v>7.569997153E9</v>
      </c>
      <c r="H177" s="81" t="s">
        <v>1352</v>
      </c>
      <c r="I177" s="81" t="s">
        <v>1353</v>
      </c>
      <c r="J177" s="78"/>
      <c r="K177" s="82" t="s">
        <v>6</v>
      </c>
      <c r="L177" s="337">
        <v>32500.0</v>
      </c>
      <c r="M177" s="337">
        <v>2000.0</v>
      </c>
      <c r="N177" s="82" t="s">
        <v>1318</v>
      </c>
      <c r="O177" s="337">
        <v>30500.0</v>
      </c>
      <c r="P177" s="82" t="s">
        <v>1305</v>
      </c>
      <c r="Q177" s="85"/>
      <c r="R177" s="85"/>
      <c r="S177" s="85"/>
      <c r="T177" s="85"/>
      <c r="U177" s="335">
        <f t="shared" si="3"/>
        <v>0</v>
      </c>
      <c r="V177" s="78"/>
      <c r="W177" s="3" t="s">
        <v>651</v>
      </c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36">
        <v>172.0</v>
      </c>
      <c r="B178" s="336">
        <v>1.0</v>
      </c>
      <c r="C178" s="336" t="b">
        <v>0</v>
      </c>
      <c r="D178" s="81" t="s">
        <v>589</v>
      </c>
      <c r="E178" s="81" t="s">
        <v>1354</v>
      </c>
      <c r="F178" s="81" t="s">
        <v>1355</v>
      </c>
      <c r="G178" s="79">
        <v>9.751151403E9</v>
      </c>
      <c r="H178" s="81" t="s">
        <v>1356</v>
      </c>
      <c r="I178" s="81" t="s">
        <v>44</v>
      </c>
      <c r="J178" s="78"/>
      <c r="K178" s="82" t="s">
        <v>1357</v>
      </c>
      <c r="L178" s="337">
        <v>37500.0</v>
      </c>
      <c r="M178" s="337">
        <v>17000.0</v>
      </c>
      <c r="N178" s="82" t="s">
        <v>1354</v>
      </c>
      <c r="O178" s="337">
        <v>20500.0</v>
      </c>
      <c r="P178" s="82" t="s">
        <v>1334</v>
      </c>
      <c r="Q178" s="85"/>
      <c r="R178" s="85"/>
      <c r="S178" s="85"/>
      <c r="T178" s="85"/>
      <c r="U178" s="335">
        <f t="shared" si="3"/>
        <v>0</v>
      </c>
      <c r="V178" s="78"/>
      <c r="W178" s="3" t="s">
        <v>651</v>
      </c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36">
        <v>173.0</v>
      </c>
      <c r="B179" s="336">
        <v>2.0</v>
      </c>
      <c r="C179" s="336" t="b">
        <v>0</v>
      </c>
      <c r="D179" s="81" t="s">
        <v>589</v>
      </c>
      <c r="E179" s="81" t="s">
        <v>1354</v>
      </c>
      <c r="F179" s="81" t="s">
        <v>1358</v>
      </c>
      <c r="G179" s="79">
        <v>8.870088965E9</v>
      </c>
      <c r="H179" s="81" t="s">
        <v>1359</v>
      </c>
      <c r="I179" s="81" t="s">
        <v>44</v>
      </c>
      <c r="J179" s="78"/>
      <c r="K179" s="82" t="s">
        <v>1357</v>
      </c>
      <c r="L179" s="337">
        <v>37500.0</v>
      </c>
      <c r="M179" s="337">
        <v>16000.0</v>
      </c>
      <c r="N179" s="82" t="s">
        <v>1354</v>
      </c>
      <c r="O179" s="337">
        <v>1000.0</v>
      </c>
      <c r="P179" s="82" t="s">
        <v>1354</v>
      </c>
      <c r="Q179" s="337">
        <v>20500.0</v>
      </c>
      <c r="R179" s="82" t="s">
        <v>1306</v>
      </c>
      <c r="S179" s="85"/>
      <c r="T179" s="85"/>
      <c r="U179" s="335">
        <f t="shared" si="3"/>
        <v>0</v>
      </c>
      <c r="V179" s="78"/>
      <c r="W179" s="3" t="s">
        <v>651</v>
      </c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36">
        <v>174.0</v>
      </c>
      <c r="B180" s="336">
        <v>3.0</v>
      </c>
      <c r="C180" s="336" t="b">
        <v>0</v>
      </c>
      <c r="D180" s="81" t="s">
        <v>589</v>
      </c>
      <c r="E180" s="81" t="s">
        <v>1360</v>
      </c>
      <c r="F180" s="81" t="s">
        <v>1361</v>
      </c>
      <c r="G180" s="79">
        <v>9.080259433E9</v>
      </c>
      <c r="H180" s="81" t="s">
        <v>1362</v>
      </c>
      <c r="I180" s="81" t="s">
        <v>76</v>
      </c>
      <c r="J180" s="78"/>
      <c r="K180" s="82" t="s">
        <v>6</v>
      </c>
      <c r="L180" s="337">
        <v>55000.0</v>
      </c>
      <c r="M180" s="337">
        <v>55000.0</v>
      </c>
      <c r="N180" s="82" t="s">
        <v>1360</v>
      </c>
      <c r="O180" s="85"/>
      <c r="P180" s="85"/>
      <c r="Q180" s="85"/>
      <c r="R180" s="85"/>
      <c r="S180" s="85"/>
      <c r="T180" s="85"/>
      <c r="U180" s="335">
        <f t="shared" si="3"/>
        <v>0</v>
      </c>
      <c r="V180" s="78"/>
      <c r="W180" s="3" t="s">
        <v>651</v>
      </c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36">
        <v>175.0</v>
      </c>
      <c r="B181" s="336">
        <v>4.0</v>
      </c>
      <c r="C181" s="336" t="b">
        <v>0</v>
      </c>
      <c r="D181" s="81" t="s">
        <v>589</v>
      </c>
      <c r="E181" s="81" t="s">
        <v>1363</v>
      </c>
      <c r="F181" s="81" t="s">
        <v>1364</v>
      </c>
      <c r="G181" s="79">
        <v>9.385327266E9</v>
      </c>
      <c r="H181" s="81" t="s">
        <v>1365</v>
      </c>
      <c r="I181" s="81" t="s">
        <v>44</v>
      </c>
      <c r="J181" s="78"/>
      <c r="K181" s="82" t="s">
        <v>6</v>
      </c>
      <c r="L181" s="337">
        <v>35000.0</v>
      </c>
      <c r="M181" s="337">
        <v>2000.0</v>
      </c>
      <c r="N181" s="82" t="s">
        <v>1363</v>
      </c>
      <c r="O181" s="337">
        <v>20000.0</v>
      </c>
      <c r="P181" s="82" t="s">
        <v>1366</v>
      </c>
      <c r="Q181" s="337">
        <v>13000.0</v>
      </c>
      <c r="R181" s="82" t="s">
        <v>1182</v>
      </c>
      <c r="S181" s="85"/>
      <c r="T181" s="85"/>
      <c r="U181" s="335">
        <f t="shared" si="3"/>
        <v>0</v>
      </c>
      <c r="V181" s="78"/>
      <c r="W181" s="3" t="s">
        <v>46</v>
      </c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36">
        <v>176.0</v>
      </c>
      <c r="B182" s="336">
        <v>5.0</v>
      </c>
      <c r="C182" s="336" t="b">
        <v>0</v>
      </c>
      <c r="D182" s="81" t="s">
        <v>589</v>
      </c>
      <c r="E182" s="81" t="s">
        <v>1367</v>
      </c>
      <c r="F182" s="81" t="s">
        <v>1368</v>
      </c>
      <c r="G182" s="79">
        <v>9.78999762E9</v>
      </c>
      <c r="H182" s="81" t="s">
        <v>1369</v>
      </c>
      <c r="I182" s="81" t="s">
        <v>172</v>
      </c>
      <c r="J182" s="78"/>
      <c r="K182" s="82" t="s">
        <v>6</v>
      </c>
      <c r="L182" s="337">
        <v>110000.0</v>
      </c>
      <c r="M182" s="337">
        <v>5000.0</v>
      </c>
      <c r="N182" s="82" t="s">
        <v>1367</v>
      </c>
      <c r="O182" s="337">
        <v>105000.0</v>
      </c>
      <c r="P182" s="82" t="s">
        <v>1370</v>
      </c>
      <c r="Q182" s="85"/>
      <c r="R182" s="85"/>
      <c r="S182" s="85"/>
      <c r="T182" s="85"/>
      <c r="U182" s="335">
        <f t="shared" si="3"/>
        <v>0</v>
      </c>
      <c r="V182" s="78"/>
      <c r="W182" s="3" t="s">
        <v>46</v>
      </c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36">
        <v>177.0</v>
      </c>
      <c r="B183" s="336">
        <v>6.0</v>
      </c>
      <c r="C183" s="336" t="b">
        <v>0</v>
      </c>
      <c r="D183" s="81" t="s">
        <v>589</v>
      </c>
      <c r="E183" s="81" t="s">
        <v>1371</v>
      </c>
      <c r="F183" s="81" t="s">
        <v>1372</v>
      </c>
      <c r="G183" s="79">
        <v>8.072392817E9</v>
      </c>
      <c r="H183" s="81" t="s">
        <v>1373</v>
      </c>
      <c r="I183" s="81" t="s">
        <v>1328</v>
      </c>
      <c r="J183" s="78"/>
      <c r="K183" s="82" t="s">
        <v>6</v>
      </c>
      <c r="L183" s="337">
        <v>22500.0</v>
      </c>
      <c r="M183" s="337">
        <v>2000.0</v>
      </c>
      <c r="N183" s="82" t="s">
        <v>1371</v>
      </c>
      <c r="O183" s="337">
        <v>20500.0</v>
      </c>
      <c r="P183" s="82" t="s">
        <v>1374</v>
      </c>
      <c r="Q183" s="85"/>
      <c r="R183" s="85"/>
      <c r="S183" s="85"/>
      <c r="T183" s="85"/>
      <c r="U183" s="335">
        <f t="shared" si="3"/>
        <v>0</v>
      </c>
      <c r="V183" s="78"/>
      <c r="W183" s="3" t="s">
        <v>651</v>
      </c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416">
        <v>178.0</v>
      </c>
      <c r="B184" s="416">
        <v>7.0</v>
      </c>
      <c r="C184" s="417" t="b">
        <v>1</v>
      </c>
      <c r="D184" s="64" t="s">
        <v>589</v>
      </c>
      <c r="E184" s="64" t="s">
        <v>1371</v>
      </c>
      <c r="F184" s="64" t="s">
        <v>1375</v>
      </c>
      <c r="G184" s="108">
        <v>9.159295996E9</v>
      </c>
      <c r="H184" s="64" t="s">
        <v>1376</v>
      </c>
      <c r="I184" s="64" t="s">
        <v>44</v>
      </c>
      <c r="J184" s="60"/>
      <c r="K184" s="65" t="s">
        <v>6</v>
      </c>
      <c r="L184" s="418">
        <v>30000.0</v>
      </c>
      <c r="M184" s="418">
        <v>2000.0</v>
      </c>
      <c r="N184" s="65" t="s">
        <v>1371</v>
      </c>
      <c r="O184" s="71"/>
      <c r="P184" s="71"/>
      <c r="Q184" s="71"/>
      <c r="R184" s="71"/>
      <c r="S184" s="71"/>
      <c r="T184" s="71"/>
      <c r="U184" s="419">
        <f t="shared" si="3"/>
        <v>28000</v>
      </c>
      <c r="V184" s="421">
        <v>45874.0</v>
      </c>
      <c r="W184" s="74" t="s">
        <v>1377</v>
      </c>
      <c r="X184" s="74" t="s">
        <v>1378</v>
      </c>
      <c r="Y184" s="74" t="s">
        <v>1379</v>
      </c>
      <c r="Z184" s="74" t="s">
        <v>1380</v>
      </c>
      <c r="AA184" s="3" t="s">
        <v>113</v>
      </c>
      <c r="AB184" s="74" t="s">
        <v>988</v>
      </c>
      <c r="AC184" s="74" t="s">
        <v>150</v>
      </c>
      <c r="AD184" s="74"/>
      <c r="AE184" s="74" t="s">
        <v>1381</v>
      </c>
      <c r="AF184" s="74"/>
    </row>
    <row r="185">
      <c r="A185" s="336">
        <v>179.0</v>
      </c>
      <c r="B185" s="336">
        <v>8.0</v>
      </c>
      <c r="C185" s="336" t="b">
        <v>0</v>
      </c>
      <c r="D185" s="81" t="s">
        <v>589</v>
      </c>
      <c r="E185" s="81" t="s">
        <v>1371</v>
      </c>
      <c r="F185" s="81" t="s">
        <v>1382</v>
      </c>
      <c r="G185" s="79">
        <v>9.884113182E9</v>
      </c>
      <c r="H185" s="81" t="s">
        <v>1383</v>
      </c>
      <c r="I185" s="81" t="s">
        <v>44</v>
      </c>
      <c r="J185" s="78"/>
      <c r="K185" s="82" t="s">
        <v>6</v>
      </c>
      <c r="L185" s="337">
        <v>30000.0</v>
      </c>
      <c r="M185" s="337">
        <v>2000.0</v>
      </c>
      <c r="N185" s="82" t="s">
        <v>1371</v>
      </c>
      <c r="O185" s="337">
        <v>28000.0</v>
      </c>
      <c r="P185" s="82" t="s">
        <v>1384</v>
      </c>
      <c r="Q185" s="85"/>
      <c r="R185" s="85"/>
      <c r="S185" s="85"/>
      <c r="T185" s="85"/>
      <c r="U185" s="335">
        <f t="shared" si="3"/>
        <v>0</v>
      </c>
      <c r="V185" s="78"/>
      <c r="W185" s="3" t="s">
        <v>651</v>
      </c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36">
        <v>180.0</v>
      </c>
      <c r="B186" s="336">
        <v>9.0</v>
      </c>
      <c r="C186" s="336" t="b">
        <v>0</v>
      </c>
      <c r="D186" s="81" t="s">
        <v>589</v>
      </c>
      <c r="E186" s="81" t="s">
        <v>1384</v>
      </c>
      <c r="F186" s="81" t="s">
        <v>1385</v>
      </c>
      <c r="G186" s="79">
        <v>9.789159669E9</v>
      </c>
      <c r="H186" s="81" t="s">
        <v>1386</v>
      </c>
      <c r="I186" s="81" t="s">
        <v>44</v>
      </c>
      <c r="J186" s="78"/>
      <c r="K186" s="82" t="s">
        <v>6</v>
      </c>
      <c r="L186" s="337">
        <v>30000.0</v>
      </c>
      <c r="M186" s="337">
        <v>2000.0</v>
      </c>
      <c r="N186" s="82" t="s">
        <v>1384</v>
      </c>
      <c r="O186" s="337">
        <v>8000.0</v>
      </c>
      <c r="P186" s="82" t="s">
        <v>1334</v>
      </c>
      <c r="Q186" s="337">
        <v>10000.0</v>
      </c>
      <c r="R186" s="82" t="s">
        <v>1387</v>
      </c>
      <c r="S186" s="337">
        <v>10000.0</v>
      </c>
      <c r="T186" s="85"/>
      <c r="U186" s="335">
        <f t="shared" si="3"/>
        <v>0</v>
      </c>
      <c r="V186" s="78"/>
      <c r="W186" s="3" t="s">
        <v>651</v>
      </c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36">
        <v>181.0</v>
      </c>
      <c r="B187" s="336">
        <v>10.0</v>
      </c>
      <c r="C187" s="336" t="b">
        <v>0</v>
      </c>
      <c r="D187" s="81" t="s">
        <v>589</v>
      </c>
      <c r="E187" s="81" t="s">
        <v>1388</v>
      </c>
      <c r="F187" s="81" t="s">
        <v>1389</v>
      </c>
      <c r="G187" s="79">
        <v>6.38151131E9</v>
      </c>
      <c r="H187" s="81" t="s">
        <v>1390</v>
      </c>
      <c r="I187" s="81" t="s">
        <v>44</v>
      </c>
      <c r="J187" s="78"/>
      <c r="K187" s="82" t="s">
        <v>6</v>
      </c>
      <c r="L187" s="337">
        <v>30000.0</v>
      </c>
      <c r="M187" s="337">
        <v>2000.0</v>
      </c>
      <c r="N187" s="82" t="s">
        <v>1384</v>
      </c>
      <c r="O187" s="337">
        <v>8000.0</v>
      </c>
      <c r="P187" s="82" t="s">
        <v>1306</v>
      </c>
      <c r="Q187" s="337">
        <v>20000.0</v>
      </c>
      <c r="R187" s="82" t="s">
        <v>1391</v>
      </c>
      <c r="S187" s="85"/>
      <c r="T187" s="85"/>
      <c r="U187" s="335">
        <f t="shared" si="3"/>
        <v>0</v>
      </c>
      <c r="V187" s="78"/>
      <c r="W187" s="3" t="s">
        <v>46</v>
      </c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36">
        <v>182.0</v>
      </c>
      <c r="B188" s="368">
        <v>11.0</v>
      </c>
      <c r="C188" s="368" t="b">
        <v>0</v>
      </c>
      <c r="D188" s="81" t="s">
        <v>589</v>
      </c>
      <c r="E188" s="81" t="s">
        <v>1333</v>
      </c>
      <c r="F188" s="81" t="s">
        <v>1392</v>
      </c>
      <c r="G188" s="79">
        <v>8.610503951E9</v>
      </c>
      <c r="H188" s="81" t="s">
        <v>1393</v>
      </c>
      <c r="I188" s="81" t="s">
        <v>44</v>
      </c>
      <c r="J188" s="78"/>
      <c r="K188" s="82" t="s">
        <v>6</v>
      </c>
      <c r="L188" s="337">
        <v>37500.0</v>
      </c>
      <c r="M188" s="337">
        <v>2000.0</v>
      </c>
      <c r="N188" s="82" t="s">
        <v>1333</v>
      </c>
      <c r="O188" s="337">
        <v>20000.0</v>
      </c>
      <c r="P188" s="82" t="s">
        <v>1394</v>
      </c>
      <c r="Q188" s="337">
        <v>17500.0</v>
      </c>
      <c r="R188" s="82" t="s">
        <v>1395</v>
      </c>
      <c r="S188" s="85"/>
      <c r="T188" s="85"/>
      <c r="U188" s="335">
        <f t="shared" si="3"/>
        <v>-2000</v>
      </c>
      <c r="V188" s="364" t="s">
        <v>1396</v>
      </c>
      <c r="W188" s="3" t="s">
        <v>651</v>
      </c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36">
        <v>183.0</v>
      </c>
      <c r="B189" s="336">
        <v>1.0</v>
      </c>
      <c r="C189" s="336" t="b">
        <v>0</v>
      </c>
      <c r="D189" s="81" t="s">
        <v>838</v>
      </c>
      <c r="E189" s="81" t="s">
        <v>1349</v>
      </c>
      <c r="F189" s="81" t="s">
        <v>1397</v>
      </c>
      <c r="G189" s="79">
        <v>9.94405175E9</v>
      </c>
      <c r="H189" s="81" t="s">
        <v>1398</v>
      </c>
      <c r="I189" s="81" t="s">
        <v>44</v>
      </c>
      <c r="J189" s="78"/>
      <c r="K189" s="82" t="s">
        <v>6</v>
      </c>
      <c r="L189" s="337">
        <v>37500.0</v>
      </c>
      <c r="M189" s="337">
        <v>5000.0</v>
      </c>
      <c r="N189" s="82" t="s">
        <v>1349</v>
      </c>
      <c r="O189" s="337">
        <v>15000.0</v>
      </c>
      <c r="P189" s="82" t="s">
        <v>1399</v>
      </c>
      <c r="Q189" s="337">
        <v>17500.0</v>
      </c>
      <c r="R189" s="82" t="s">
        <v>1370</v>
      </c>
      <c r="S189" s="85"/>
      <c r="T189" s="85"/>
      <c r="U189" s="335">
        <f t="shared" si="3"/>
        <v>0</v>
      </c>
      <c r="V189" s="78"/>
      <c r="W189" s="3" t="s">
        <v>651</v>
      </c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36">
        <v>184.0</v>
      </c>
      <c r="B190" s="336">
        <v>2.0</v>
      </c>
      <c r="C190" s="336" t="b">
        <v>0</v>
      </c>
      <c r="D190" s="81" t="s">
        <v>838</v>
      </c>
      <c r="E190" s="81" t="s">
        <v>1400</v>
      </c>
      <c r="F190" s="81" t="s">
        <v>1401</v>
      </c>
      <c r="G190" s="79">
        <v>9.59725712E9</v>
      </c>
      <c r="H190" s="81" t="s">
        <v>1402</v>
      </c>
      <c r="I190" s="81" t="s">
        <v>44</v>
      </c>
      <c r="J190" s="78"/>
      <c r="K190" s="82" t="s">
        <v>6</v>
      </c>
      <c r="L190" s="337">
        <v>37500.0</v>
      </c>
      <c r="M190" s="337">
        <v>5000.0</v>
      </c>
      <c r="N190" s="82" t="s">
        <v>1400</v>
      </c>
      <c r="O190" s="337">
        <v>5000.0</v>
      </c>
      <c r="P190" s="82" t="s">
        <v>1387</v>
      </c>
      <c r="Q190" s="337">
        <v>27500.0</v>
      </c>
      <c r="R190" s="82" t="s">
        <v>1403</v>
      </c>
      <c r="S190" s="85"/>
      <c r="T190" s="85"/>
      <c r="U190" s="335">
        <f t="shared" si="3"/>
        <v>0</v>
      </c>
      <c r="V190" s="78"/>
      <c r="W190" s="3" t="s">
        <v>651</v>
      </c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36">
        <v>185.0</v>
      </c>
      <c r="B191" s="336">
        <v>3.0</v>
      </c>
      <c r="C191" s="336" t="b">
        <v>0</v>
      </c>
      <c r="D191" s="81" t="s">
        <v>838</v>
      </c>
      <c r="E191" s="81" t="s">
        <v>1391</v>
      </c>
      <c r="F191" s="81" t="s">
        <v>1404</v>
      </c>
      <c r="G191" s="79">
        <v>8.220266864E9</v>
      </c>
      <c r="H191" s="81" t="s">
        <v>1405</v>
      </c>
      <c r="I191" s="81" t="s">
        <v>44</v>
      </c>
      <c r="J191" s="78"/>
      <c r="K191" s="82" t="s">
        <v>6</v>
      </c>
      <c r="L191" s="337">
        <v>30000.0</v>
      </c>
      <c r="M191" s="337">
        <v>2000.0</v>
      </c>
      <c r="N191" s="82" t="s">
        <v>1391</v>
      </c>
      <c r="O191" s="337">
        <v>8000.0</v>
      </c>
      <c r="P191" s="82" t="s">
        <v>1406</v>
      </c>
      <c r="Q191" s="337">
        <v>20000.0</v>
      </c>
      <c r="R191" s="82" t="s">
        <v>1407</v>
      </c>
      <c r="S191" s="85"/>
      <c r="T191" s="85"/>
      <c r="U191" s="335">
        <f t="shared" si="3"/>
        <v>0</v>
      </c>
      <c r="V191" s="78"/>
      <c r="W191" s="3" t="s">
        <v>651</v>
      </c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36">
        <v>186.0</v>
      </c>
      <c r="B192" s="336">
        <v>4.0</v>
      </c>
      <c r="C192" s="336" t="b">
        <v>0</v>
      </c>
      <c r="D192" s="81" t="s">
        <v>838</v>
      </c>
      <c r="E192" s="81" t="s">
        <v>1408</v>
      </c>
      <c r="F192" s="81" t="s">
        <v>1409</v>
      </c>
      <c r="G192" s="79">
        <v>8.754818377E9</v>
      </c>
      <c r="H192" s="81" t="s">
        <v>1410</v>
      </c>
      <c r="I192" s="81" t="s">
        <v>1411</v>
      </c>
      <c r="J192" s="78"/>
      <c r="K192" s="82" t="s">
        <v>6</v>
      </c>
      <c r="L192" s="337">
        <v>55000.0</v>
      </c>
      <c r="M192" s="337">
        <v>2000.0</v>
      </c>
      <c r="N192" s="82" t="s">
        <v>1408</v>
      </c>
      <c r="O192" s="337">
        <v>53000.0</v>
      </c>
      <c r="P192" s="82" t="s">
        <v>1412</v>
      </c>
      <c r="Q192" s="85"/>
      <c r="R192" s="85"/>
      <c r="S192" s="85"/>
      <c r="T192" s="85"/>
      <c r="U192" s="335">
        <f t="shared" si="3"/>
        <v>0</v>
      </c>
      <c r="V192" s="364" t="s">
        <v>1413</v>
      </c>
      <c r="W192" s="3" t="s">
        <v>651</v>
      </c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36">
        <v>187.0</v>
      </c>
      <c r="B193" s="336">
        <v>5.0</v>
      </c>
      <c r="C193" s="336" t="b">
        <v>0</v>
      </c>
      <c r="D193" s="81" t="s">
        <v>838</v>
      </c>
      <c r="E193" s="81" t="s">
        <v>1414</v>
      </c>
      <c r="F193" s="81" t="s">
        <v>1415</v>
      </c>
      <c r="G193" s="79">
        <v>9.003090107E9</v>
      </c>
      <c r="H193" s="81" t="s">
        <v>1416</v>
      </c>
      <c r="I193" s="81" t="s">
        <v>172</v>
      </c>
      <c r="J193" s="78"/>
      <c r="K193" s="82" t="s">
        <v>6</v>
      </c>
      <c r="L193" s="337">
        <v>135000.0</v>
      </c>
      <c r="M193" s="337">
        <v>2000.0</v>
      </c>
      <c r="N193" s="82" t="s">
        <v>1414</v>
      </c>
      <c r="O193" s="337">
        <v>50000.0</v>
      </c>
      <c r="P193" s="82" t="s">
        <v>1370</v>
      </c>
      <c r="Q193" s="337">
        <v>42000.0</v>
      </c>
      <c r="R193" s="82" t="s">
        <v>1417</v>
      </c>
      <c r="S193" s="337">
        <v>41000.0</v>
      </c>
      <c r="T193" s="85"/>
      <c r="U193" s="335">
        <f t="shared" si="3"/>
        <v>0</v>
      </c>
      <c r="V193" s="78"/>
      <c r="W193" s="3" t="s">
        <v>651</v>
      </c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84">
        <v>188.0</v>
      </c>
      <c r="B194" s="384">
        <v>6.0</v>
      </c>
      <c r="C194" s="384" t="b">
        <v>0</v>
      </c>
      <c r="D194" s="386" t="s">
        <v>838</v>
      </c>
      <c r="E194" s="386" t="s">
        <v>1370</v>
      </c>
      <c r="F194" s="386" t="s">
        <v>1418</v>
      </c>
      <c r="G194" s="387">
        <v>9.790504316E9</v>
      </c>
      <c r="H194" s="386" t="s">
        <v>1419</v>
      </c>
      <c r="I194" s="386" t="s">
        <v>76</v>
      </c>
      <c r="J194" s="386"/>
      <c r="K194" s="388" t="s">
        <v>6</v>
      </c>
      <c r="L194" s="389">
        <v>56000.0</v>
      </c>
      <c r="M194" s="389">
        <v>2000.0</v>
      </c>
      <c r="N194" s="388" t="s">
        <v>1370</v>
      </c>
      <c r="O194" s="389">
        <v>26000.0</v>
      </c>
      <c r="P194" s="388" t="s">
        <v>1420</v>
      </c>
      <c r="Q194" s="388"/>
      <c r="R194" s="388"/>
      <c r="S194" s="388"/>
      <c r="T194" s="388"/>
      <c r="U194" s="390">
        <f t="shared" si="3"/>
        <v>28000</v>
      </c>
      <c r="V194" s="391" t="s">
        <v>741</v>
      </c>
      <c r="W194" s="392" t="s">
        <v>668</v>
      </c>
      <c r="X194" s="392" t="s">
        <v>1421</v>
      </c>
      <c r="Y194" s="392"/>
      <c r="Z194" s="392"/>
      <c r="AA194" s="392"/>
      <c r="AB194" s="392"/>
      <c r="AC194" s="392"/>
      <c r="AD194" s="392"/>
      <c r="AE194" s="392"/>
      <c r="AF194" s="392"/>
    </row>
    <row r="195">
      <c r="A195" s="336">
        <v>189.0</v>
      </c>
      <c r="B195" s="336">
        <v>7.0</v>
      </c>
      <c r="C195" s="336" t="b">
        <v>0</v>
      </c>
      <c r="D195" s="81" t="s">
        <v>838</v>
      </c>
      <c r="E195" s="81" t="s">
        <v>1395</v>
      </c>
      <c r="F195" s="81" t="s">
        <v>1422</v>
      </c>
      <c r="G195" s="79">
        <v>9.894751659E9</v>
      </c>
      <c r="H195" s="81" t="s">
        <v>1423</v>
      </c>
      <c r="I195" s="81" t="s">
        <v>65</v>
      </c>
      <c r="J195" s="78"/>
      <c r="K195" s="82" t="s">
        <v>6</v>
      </c>
      <c r="L195" s="337">
        <v>20000.0</v>
      </c>
      <c r="M195" s="337">
        <v>15000.0</v>
      </c>
      <c r="N195" s="82" t="s">
        <v>1395</v>
      </c>
      <c r="O195" s="337">
        <v>5000.0</v>
      </c>
      <c r="P195" s="82" t="s">
        <v>1424</v>
      </c>
      <c r="Q195" s="85"/>
      <c r="R195" s="85"/>
      <c r="S195" s="85"/>
      <c r="T195" s="85"/>
      <c r="U195" s="335">
        <f t="shared" si="3"/>
        <v>0</v>
      </c>
      <c r="V195" s="78"/>
      <c r="W195" s="3" t="s">
        <v>651</v>
      </c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36">
        <v>190.0</v>
      </c>
      <c r="B196" s="368">
        <v>8.0</v>
      </c>
      <c r="C196" s="368" t="b">
        <v>0</v>
      </c>
      <c r="D196" s="81" t="s">
        <v>838</v>
      </c>
      <c r="E196" s="81" t="s">
        <v>1425</v>
      </c>
      <c r="F196" s="81" t="s">
        <v>1426</v>
      </c>
      <c r="G196" s="79">
        <v>2.13558969965E11</v>
      </c>
      <c r="H196" s="81" t="s">
        <v>1427</v>
      </c>
      <c r="I196" s="81" t="s">
        <v>1428</v>
      </c>
      <c r="J196" s="78"/>
      <c r="K196" s="82" t="s">
        <v>1429</v>
      </c>
      <c r="L196" s="337">
        <v>850.0</v>
      </c>
      <c r="M196" s="337">
        <v>300.0</v>
      </c>
      <c r="N196" s="82" t="s">
        <v>1425</v>
      </c>
      <c r="O196" s="337">
        <v>550.0</v>
      </c>
      <c r="P196" s="82" t="s">
        <v>1430</v>
      </c>
      <c r="Q196" s="85"/>
      <c r="R196" s="85"/>
      <c r="S196" s="85"/>
      <c r="T196" s="85"/>
      <c r="U196" s="335">
        <f t="shared" si="3"/>
        <v>0</v>
      </c>
      <c r="V196" s="78"/>
      <c r="W196" s="3" t="s">
        <v>651</v>
      </c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36">
        <v>191.0</v>
      </c>
      <c r="B197" s="336">
        <v>1.0</v>
      </c>
      <c r="C197" s="336" t="b">
        <v>0</v>
      </c>
      <c r="D197" s="81" t="s">
        <v>887</v>
      </c>
      <c r="E197" s="81" t="s">
        <v>1431</v>
      </c>
      <c r="F197" s="81" t="s">
        <v>1432</v>
      </c>
      <c r="G197" s="79">
        <v>9.6346151145E10</v>
      </c>
      <c r="H197" s="81" t="s">
        <v>1433</v>
      </c>
      <c r="I197" s="81" t="s">
        <v>1328</v>
      </c>
      <c r="J197" s="78"/>
      <c r="K197" s="82" t="s">
        <v>1429</v>
      </c>
      <c r="L197" s="337">
        <v>22500.0</v>
      </c>
      <c r="M197" s="337">
        <v>15000.0</v>
      </c>
      <c r="N197" s="82" t="s">
        <v>1431</v>
      </c>
      <c r="O197" s="337">
        <v>7500.0</v>
      </c>
      <c r="P197" s="82" t="s">
        <v>1434</v>
      </c>
      <c r="Q197" s="85"/>
      <c r="R197" s="85"/>
      <c r="S197" s="85"/>
      <c r="T197" s="85"/>
      <c r="U197" s="335">
        <f t="shared" si="3"/>
        <v>0</v>
      </c>
      <c r="V197" s="78"/>
      <c r="W197" s="3" t="s">
        <v>46</v>
      </c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36">
        <v>192.0</v>
      </c>
      <c r="B198" s="336">
        <v>2.0</v>
      </c>
      <c r="C198" s="336" t="b">
        <v>0</v>
      </c>
      <c r="D198" s="81" t="s">
        <v>887</v>
      </c>
      <c r="E198" s="81" t="s">
        <v>1435</v>
      </c>
      <c r="F198" s="81" t="s">
        <v>1436</v>
      </c>
      <c r="G198" s="79">
        <v>9.65553495E8</v>
      </c>
      <c r="H198" s="81" t="s">
        <v>1437</v>
      </c>
      <c r="I198" s="81" t="s">
        <v>44</v>
      </c>
      <c r="J198" s="78"/>
      <c r="K198" s="82" t="s">
        <v>6</v>
      </c>
      <c r="L198" s="337">
        <v>35000.0</v>
      </c>
      <c r="M198" s="337">
        <v>2000.0</v>
      </c>
      <c r="N198" s="82" t="s">
        <v>1435</v>
      </c>
      <c r="O198" s="337">
        <v>15000.0</v>
      </c>
      <c r="P198" s="82" t="s">
        <v>1434</v>
      </c>
      <c r="Q198" s="337">
        <v>18000.0</v>
      </c>
      <c r="R198" s="82" t="s">
        <v>1438</v>
      </c>
      <c r="S198" s="85"/>
      <c r="T198" s="85"/>
      <c r="U198" s="335">
        <f t="shared" si="3"/>
        <v>0</v>
      </c>
      <c r="V198" s="78"/>
      <c r="W198" s="3" t="s">
        <v>651</v>
      </c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36">
        <v>193.0</v>
      </c>
      <c r="B199" s="336">
        <v>3.0</v>
      </c>
      <c r="C199" s="336" t="b">
        <v>0</v>
      </c>
      <c r="D199" s="81" t="s">
        <v>887</v>
      </c>
      <c r="E199" s="81" t="s">
        <v>1439</v>
      </c>
      <c r="F199" s="81" t="s">
        <v>1432</v>
      </c>
      <c r="G199" s="79">
        <v>9.6346151145E10</v>
      </c>
      <c r="H199" s="81" t="s">
        <v>1433</v>
      </c>
      <c r="I199" s="81" t="s">
        <v>37</v>
      </c>
      <c r="J199" s="78"/>
      <c r="K199" s="82" t="s">
        <v>1429</v>
      </c>
      <c r="L199" s="337">
        <v>15000.0</v>
      </c>
      <c r="M199" s="337">
        <v>10000.0</v>
      </c>
      <c r="N199" s="82" t="s">
        <v>1439</v>
      </c>
      <c r="O199" s="337">
        <v>5000.0</v>
      </c>
      <c r="P199" s="82" t="s">
        <v>1440</v>
      </c>
      <c r="Q199" s="85"/>
      <c r="R199" s="85"/>
      <c r="S199" s="85"/>
      <c r="T199" s="85"/>
      <c r="U199" s="335">
        <f t="shared" si="3"/>
        <v>0</v>
      </c>
      <c r="V199" s="78"/>
      <c r="W199" s="3" t="s">
        <v>46</v>
      </c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36">
        <v>194.0</v>
      </c>
      <c r="B200" s="336">
        <v>4.0</v>
      </c>
      <c r="C200" s="336" t="b">
        <v>0</v>
      </c>
      <c r="D200" s="81" t="s">
        <v>887</v>
      </c>
      <c r="E200" s="81" t="s">
        <v>1439</v>
      </c>
      <c r="F200" s="81" t="s">
        <v>1441</v>
      </c>
      <c r="G200" s="79">
        <v>6.383902767E9</v>
      </c>
      <c r="H200" s="81" t="s">
        <v>1437</v>
      </c>
      <c r="I200" s="81" t="s">
        <v>44</v>
      </c>
      <c r="J200" s="78"/>
      <c r="K200" s="82" t="s">
        <v>6</v>
      </c>
      <c r="L200" s="337">
        <v>33000.0</v>
      </c>
      <c r="M200" s="337">
        <v>2000.0</v>
      </c>
      <c r="N200" s="82" t="s">
        <v>1439</v>
      </c>
      <c r="O200" s="337">
        <v>31000.0</v>
      </c>
      <c r="P200" s="82" t="s">
        <v>1442</v>
      </c>
      <c r="Q200" s="85"/>
      <c r="R200" s="85"/>
      <c r="S200" s="85"/>
      <c r="T200" s="85"/>
      <c r="U200" s="335">
        <f t="shared" si="3"/>
        <v>0</v>
      </c>
      <c r="V200" s="78"/>
      <c r="W200" s="3" t="s">
        <v>651</v>
      </c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36">
        <v>195.0</v>
      </c>
      <c r="B201" s="336">
        <v>5.0</v>
      </c>
      <c r="C201" s="336" t="b">
        <v>0</v>
      </c>
      <c r="D201" s="81" t="s">
        <v>887</v>
      </c>
      <c r="E201" s="81" t="s">
        <v>1443</v>
      </c>
      <c r="F201" s="81" t="s">
        <v>1266</v>
      </c>
      <c r="G201" s="79">
        <v>7.99487606E9</v>
      </c>
      <c r="H201" s="81" t="s">
        <v>1444</v>
      </c>
      <c r="I201" s="81" t="s">
        <v>1087</v>
      </c>
      <c r="J201" s="78"/>
      <c r="K201" s="82" t="s">
        <v>6</v>
      </c>
      <c r="L201" s="337">
        <v>22500.0</v>
      </c>
      <c r="M201" s="337">
        <v>2000.0</v>
      </c>
      <c r="N201" s="82" t="s">
        <v>1443</v>
      </c>
      <c r="O201" s="337">
        <v>20500.0</v>
      </c>
      <c r="P201" s="82" t="s">
        <v>1445</v>
      </c>
      <c r="Q201" s="85"/>
      <c r="R201" s="85"/>
      <c r="S201" s="85"/>
      <c r="T201" s="85"/>
      <c r="U201" s="335">
        <f t="shared" si="3"/>
        <v>0</v>
      </c>
      <c r="V201" s="78"/>
      <c r="W201" s="3" t="s">
        <v>46</v>
      </c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84">
        <v>195.0</v>
      </c>
      <c r="B202" s="384">
        <v>6.0</v>
      </c>
      <c r="C202" s="384" t="b">
        <v>0</v>
      </c>
      <c r="D202" s="386" t="s">
        <v>887</v>
      </c>
      <c r="E202" s="386" t="s">
        <v>1443</v>
      </c>
      <c r="F202" s="386" t="s">
        <v>1446</v>
      </c>
      <c r="G202" s="387">
        <v>8.778120862E9</v>
      </c>
      <c r="H202" s="386" t="s">
        <v>1447</v>
      </c>
      <c r="I202" s="386" t="s">
        <v>172</v>
      </c>
      <c r="J202" s="386"/>
      <c r="K202" s="388" t="s">
        <v>6</v>
      </c>
      <c r="L202" s="389">
        <v>117500.0</v>
      </c>
      <c r="M202" s="389">
        <v>2000.0</v>
      </c>
      <c r="N202" s="388" t="s">
        <v>1443</v>
      </c>
      <c r="O202" s="388"/>
      <c r="P202" s="388"/>
      <c r="Q202" s="388"/>
      <c r="R202" s="388"/>
      <c r="S202" s="388"/>
      <c r="T202" s="388"/>
      <c r="U202" s="390">
        <f t="shared" si="3"/>
        <v>115500</v>
      </c>
      <c r="V202" s="391" t="s">
        <v>741</v>
      </c>
      <c r="W202" s="392" t="s">
        <v>668</v>
      </c>
      <c r="X202" s="392" t="s">
        <v>1261</v>
      </c>
      <c r="Y202" s="392"/>
      <c r="Z202" s="392"/>
      <c r="AA202" s="392"/>
      <c r="AB202" s="392"/>
      <c r="AC202" s="392"/>
      <c r="AD202" s="392"/>
      <c r="AE202" s="392"/>
      <c r="AF202" s="392"/>
    </row>
    <row r="203">
      <c r="A203" s="416">
        <v>196.0</v>
      </c>
      <c r="B203" s="416">
        <v>7.0</v>
      </c>
      <c r="C203" s="417" t="b">
        <v>1</v>
      </c>
      <c r="D203" s="64" t="s">
        <v>887</v>
      </c>
      <c r="E203" s="64" t="s">
        <v>1448</v>
      </c>
      <c r="F203" s="64" t="s">
        <v>1449</v>
      </c>
      <c r="G203" s="108">
        <v>9.488500502E9</v>
      </c>
      <c r="H203" s="64" t="s">
        <v>1450</v>
      </c>
      <c r="I203" s="64" t="s">
        <v>1451</v>
      </c>
      <c r="J203" s="60"/>
      <c r="K203" s="65" t="s">
        <v>6</v>
      </c>
      <c r="L203" s="418">
        <v>55000.0</v>
      </c>
      <c r="M203" s="418">
        <v>2000.0</v>
      </c>
      <c r="N203" s="65" t="s">
        <v>1448</v>
      </c>
      <c r="O203" s="71"/>
      <c r="P203" s="71"/>
      <c r="Q203" s="71"/>
      <c r="R203" s="71"/>
      <c r="S203" s="71"/>
      <c r="T203" s="71"/>
      <c r="U203" s="419">
        <f t="shared" si="3"/>
        <v>53000</v>
      </c>
      <c r="V203" s="421">
        <v>45874.0</v>
      </c>
      <c r="W203" s="74" t="s">
        <v>1452</v>
      </c>
      <c r="X203" s="3"/>
      <c r="Y203" s="3"/>
      <c r="Z203" s="74" t="s">
        <v>1453</v>
      </c>
      <c r="AA203" s="3"/>
      <c r="AB203" s="3"/>
      <c r="AC203" s="3"/>
      <c r="AD203" s="74"/>
      <c r="AE203" s="74" t="s">
        <v>1454</v>
      </c>
      <c r="AF203" s="3"/>
    </row>
    <row r="204">
      <c r="A204" s="336">
        <v>197.0</v>
      </c>
      <c r="B204" s="336">
        <v>8.0</v>
      </c>
      <c r="C204" s="336" t="b">
        <v>0</v>
      </c>
      <c r="D204" s="81" t="s">
        <v>887</v>
      </c>
      <c r="E204" s="81" t="s">
        <v>1455</v>
      </c>
      <c r="F204" s="81" t="s">
        <v>194</v>
      </c>
      <c r="G204" s="79">
        <v>9.488500502E9</v>
      </c>
      <c r="H204" s="81" t="s">
        <v>1456</v>
      </c>
      <c r="I204" s="81" t="s">
        <v>44</v>
      </c>
      <c r="J204" s="78"/>
      <c r="K204" s="82" t="s">
        <v>6</v>
      </c>
      <c r="L204" s="337">
        <v>30000.0</v>
      </c>
      <c r="M204" s="337">
        <v>30000.0</v>
      </c>
      <c r="N204" s="82" t="s">
        <v>1455</v>
      </c>
      <c r="O204" s="85"/>
      <c r="P204" s="85"/>
      <c r="Q204" s="85"/>
      <c r="R204" s="85"/>
      <c r="S204" s="85"/>
      <c r="T204" s="85"/>
      <c r="U204" s="335">
        <f t="shared" si="3"/>
        <v>0</v>
      </c>
      <c r="V204" s="78"/>
      <c r="W204" s="3" t="s">
        <v>46</v>
      </c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36">
        <v>198.0</v>
      </c>
      <c r="B205" s="368">
        <v>9.0</v>
      </c>
      <c r="C205" s="368" t="b">
        <v>0</v>
      </c>
      <c r="D205" s="81" t="s">
        <v>887</v>
      </c>
      <c r="E205" s="81" t="s">
        <v>1455</v>
      </c>
      <c r="F205" s="81" t="s">
        <v>1330</v>
      </c>
      <c r="G205" s="79">
        <v>9.074739487E9</v>
      </c>
      <c r="H205" s="81" t="s">
        <v>1457</v>
      </c>
      <c r="I205" s="81" t="s">
        <v>1458</v>
      </c>
      <c r="J205" s="78"/>
      <c r="K205" s="82" t="s">
        <v>6</v>
      </c>
      <c r="L205" s="337">
        <v>34500.0</v>
      </c>
      <c r="M205" s="337">
        <v>34500.0</v>
      </c>
      <c r="N205" s="82" t="s">
        <v>1455</v>
      </c>
      <c r="O205" s="85"/>
      <c r="P205" s="85"/>
      <c r="Q205" s="85"/>
      <c r="R205" s="85"/>
      <c r="S205" s="85"/>
      <c r="T205" s="85"/>
      <c r="U205" s="335">
        <f t="shared" si="3"/>
        <v>0</v>
      </c>
      <c r="V205" s="78"/>
      <c r="W205" s="3" t="s">
        <v>46</v>
      </c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36">
        <v>199.0</v>
      </c>
      <c r="B206" s="368">
        <v>1.0</v>
      </c>
      <c r="C206" s="368" t="b">
        <v>0</v>
      </c>
      <c r="D206" s="81" t="s">
        <v>903</v>
      </c>
      <c r="E206" s="81" t="s">
        <v>1459</v>
      </c>
      <c r="F206" s="81" t="s">
        <v>1460</v>
      </c>
      <c r="G206" s="79">
        <v>9.171626664E9</v>
      </c>
      <c r="H206" s="81" t="s">
        <v>1461</v>
      </c>
      <c r="I206" s="81" t="s">
        <v>44</v>
      </c>
      <c r="J206" s="78"/>
      <c r="K206" s="82" t="s">
        <v>6</v>
      </c>
      <c r="L206" s="337">
        <v>35000.0</v>
      </c>
      <c r="M206" s="337">
        <v>15000.0</v>
      </c>
      <c r="N206" s="82" t="s">
        <v>1459</v>
      </c>
      <c r="O206" s="337">
        <v>15000.0</v>
      </c>
      <c r="P206" s="82" t="s">
        <v>1289</v>
      </c>
      <c r="Q206" s="337">
        <v>5000.0</v>
      </c>
      <c r="R206" s="82" t="s">
        <v>1462</v>
      </c>
      <c r="S206" s="85"/>
      <c r="T206" s="85"/>
      <c r="U206" s="335">
        <f t="shared" si="3"/>
        <v>0</v>
      </c>
      <c r="V206" s="364" t="s">
        <v>1463</v>
      </c>
      <c r="W206" s="3" t="s">
        <v>651</v>
      </c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84">
        <v>200.0</v>
      </c>
      <c r="B207" s="384">
        <v>1.0</v>
      </c>
      <c r="C207" s="384" t="b">
        <v>0</v>
      </c>
      <c r="D207" s="386" t="s">
        <v>30</v>
      </c>
      <c r="E207" s="386" t="s">
        <v>1464</v>
      </c>
      <c r="F207" s="386" t="s">
        <v>1465</v>
      </c>
      <c r="G207" s="387">
        <v>9.944231462E9</v>
      </c>
      <c r="H207" s="386" t="s">
        <v>1466</v>
      </c>
      <c r="I207" s="386" t="s">
        <v>44</v>
      </c>
      <c r="J207" s="386"/>
      <c r="K207" s="388" t="s">
        <v>6</v>
      </c>
      <c r="L207" s="389">
        <v>35000.0</v>
      </c>
      <c r="M207" s="389">
        <v>2000.0</v>
      </c>
      <c r="N207" s="388" t="s">
        <v>1464</v>
      </c>
      <c r="O207" s="389">
        <v>10000.0</v>
      </c>
      <c r="P207" s="388" t="s">
        <v>1467</v>
      </c>
      <c r="Q207" s="388"/>
      <c r="R207" s="388"/>
      <c r="S207" s="388"/>
      <c r="T207" s="388"/>
      <c r="U207" s="390">
        <f t="shared" si="3"/>
        <v>23000</v>
      </c>
      <c r="V207" s="391" t="s">
        <v>741</v>
      </c>
      <c r="W207" s="392" t="s">
        <v>668</v>
      </c>
      <c r="X207" s="392" t="s">
        <v>66</v>
      </c>
      <c r="Y207" s="392"/>
      <c r="Z207" s="392"/>
      <c r="AA207" s="392"/>
      <c r="AB207" s="392"/>
      <c r="AC207" s="392"/>
      <c r="AD207" s="392"/>
      <c r="AE207" s="392"/>
      <c r="AF207" s="392"/>
    </row>
    <row r="208">
      <c r="A208" s="336">
        <v>201.0</v>
      </c>
      <c r="B208" s="336">
        <v>2.0</v>
      </c>
      <c r="C208" s="336" t="b">
        <v>0</v>
      </c>
      <c r="D208" s="81" t="s">
        <v>30</v>
      </c>
      <c r="E208" s="81" t="s">
        <v>1467</v>
      </c>
      <c r="F208" s="81" t="s">
        <v>1468</v>
      </c>
      <c r="G208" s="79">
        <v>8.010504176E9</v>
      </c>
      <c r="H208" s="81" t="s">
        <v>1469</v>
      </c>
      <c r="I208" s="81" t="s">
        <v>44</v>
      </c>
      <c r="J208" s="78"/>
      <c r="K208" s="82" t="s">
        <v>6</v>
      </c>
      <c r="L208" s="337">
        <v>37500.0</v>
      </c>
      <c r="M208" s="337">
        <v>2000.0</v>
      </c>
      <c r="N208" s="82" t="s">
        <v>1467</v>
      </c>
      <c r="O208" s="337">
        <v>15000.0</v>
      </c>
      <c r="P208" s="82" t="s">
        <v>1470</v>
      </c>
      <c r="Q208" s="337">
        <v>10000.0</v>
      </c>
      <c r="R208" s="82" t="s">
        <v>1471</v>
      </c>
      <c r="S208" s="337">
        <v>10500.0</v>
      </c>
      <c r="T208" s="85"/>
      <c r="U208" s="335">
        <f t="shared" si="3"/>
        <v>0</v>
      </c>
      <c r="V208" s="422"/>
      <c r="W208" s="3" t="s">
        <v>46</v>
      </c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36">
        <v>203.0</v>
      </c>
      <c r="B209" s="336">
        <v>3.0</v>
      </c>
      <c r="C209" s="336" t="b">
        <v>0</v>
      </c>
      <c r="D209" s="81" t="s">
        <v>30</v>
      </c>
      <c r="E209" s="81" t="s">
        <v>1472</v>
      </c>
      <c r="F209" s="81" t="s">
        <v>1473</v>
      </c>
      <c r="G209" s="79">
        <v>9.00364545E9</v>
      </c>
      <c r="H209" s="81" t="s">
        <v>1474</v>
      </c>
      <c r="I209" s="81" t="s">
        <v>937</v>
      </c>
      <c r="J209" s="78"/>
      <c r="K209" s="82" t="s">
        <v>6</v>
      </c>
      <c r="L209" s="337">
        <v>22500.0</v>
      </c>
      <c r="M209" s="337">
        <v>5000.0</v>
      </c>
      <c r="N209" s="82" t="s">
        <v>1475</v>
      </c>
      <c r="O209" s="337">
        <v>17000.0</v>
      </c>
      <c r="P209" s="82" t="s">
        <v>1476</v>
      </c>
      <c r="Q209" s="337">
        <v>500.0</v>
      </c>
      <c r="R209" s="82" t="s">
        <v>1477</v>
      </c>
      <c r="S209" s="85"/>
      <c r="T209" s="85"/>
      <c r="U209" s="335">
        <f t="shared" si="3"/>
        <v>0</v>
      </c>
      <c r="V209" s="422"/>
      <c r="W209" s="3" t="s">
        <v>46</v>
      </c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423">
        <v>204.0</v>
      </c>
      <c r="B210" s="423">
        <v>4.0</v>
      </c>
      <c r="C210" s="423" t="b">
        <v>0</v>
      </c>
      <c r="D210" s="424" t="s">
        <v>30</v>
      </c>
      <c r="E210" s="424" t="s">
        <v>1476</v>
      </c>
      <c r="F210" s="425" t="s">
        <v>693</v>
      </c>
      <c r="G210" s="426">
        <v>9.3857947E9</v>
      </c>
      <c r="H210" s="424" t="s">
        <v>1478</v>
      </c>
      <c r="I210" s="424" t="s">
        <v>937</v>
      </c>
      <c r="J210" s="425" t="s">
        <v>1479</v>
      </c>
      <c r="K210" s="427" t="s">
        <v>6</v>
      </c>
      <c r="L210" s="428">
        <v>22500.0</v>
      </c>
      <c r="M210" s="428">
        <v>2000.0</v>
      </c>
      <c r="N210" s="427" t="s">
        <v>1476</v>
      </c>
      <c r="O210" s="429"/>
      <c r="P210" s="429"/>
      <c r="Q210" s="429"/>
      <c r="R210" s="429"/>
      <c r="S210" s="429"/>
      <c r="T210" s="429"/>
      <c r="U210" s="430">
        <f t="shared" si="3"/>
        <v>20500</v>
      </c>
      <c r="V210" s="431" t="s">
        <v>1480</v>
      </c>
      <c r="W210" s="432" t="s">
        <v>1481</v>
      </c>
      <c r="X210" s="433"/>
      <c r="Y210" s="432" t="s">
        <v>1482</v>
      </c>
      <c r="Z210" s="433"/>
      <c r="AA210" s="433"/>
      <c r="AB210" s="433"/>
      <c r="AC210" s="433"/>
      <c r="AD210" s="433"/>
      <c r="AE210" s="433"/>
      <c r="AF210" s="433"/>
    </row>
    <row r="211">
      <c r="A211" s="336">
        <v>205.0</v>
      </c>
      <c r="B211" s="336">
        <v>5.0</v>
      </c>
      <c r="C211" s="336" t="b">
        <v>0</v>
      </c>
      <c r="D211" s="81" t="s">
        <v>30</v>
      </c>
      <c r="E211" s="81" t="s">
        <v>1483</v>
      </c>
      <c r="F211" s="81" t="s">
        <v>1484</v>
      </c>
      <c r="G211" s="79">
        <v>9.703509774E9</v>
      </c>
      <c r="H211" s="81" t="s">
        <v>1485</v>
      </c>
      <c r="I211" s="81" t="s">
        <v>76</v>
      </c>
      <c r="J211" s="78"/>
      <c r="K211" s="82" t="s">
        <v>6</v>
      </c>
      <c r="L211" s="337">
        <v>52000.0</v>
      </c>
      <c r="M211" s="337">
        <v>5000.0</v>
      </c>
      <c r="N211" s="82" t="s">
        <v>1483</v>
      </c>
      <c r="O211" s="337">
        <v>2000.0</v>
      </c>
      <c r="P211" s="82" t="s">
        <v>1486</v>
      </c>
      <c r="Q211" s="337">
        <v>25000.0</v>
      </c>
      <c r="R211" s="82" t="s">
        <v>1487</v>
      </c>
      <c r="S211" s="337">
        <v>20000.0</v>
      </c>
      <c r="T211" s="85"/>
      <c r="U211" s="335">
        <f t="shared" si="3"/>
        <v>0</v>
      </c>
      <c r="V211" s="422"/>
      <c r="W211" s="3" t="s">
        <v>46</v>
      </c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84">
        <v>206.0</v>
      </c>
      <c r="B212" s="384">
        <v>6.0</v>
      </c>
      <c r="C212" s="384" t="b">
        <v>0</v>
      </c>
      <c r="D212" s="386" t="s">
        <v>30</v>
      </c>
      <c r="E212" s="386" t="s">
        <v>1486</v>
      </c>
      <c r="F212" s="386" t="s">
        <v>1488</v>
      </c>
      <c r="G212" s="387">
        <v>8.220798477E9</v>
      </c>
      <c r="H212" s="386" t="s">
        <v>1489</v>
      </c>
      <c r="I212" s="386" t="s">
        <v>44</v>
      </c>
      <c r="J212" s="386"/>
      <c r="K212" s="388" t="s">
        <v>6</v>
      </c>
      <c r="L212" s="389">
        <v>32500.0</v>
      </c>
      <c r="M212" s="389">
        <v>2000.0</v>
      </c>
      <c r="N212" s="388" t="s">
        <v>1486</v>
      </c>
      <c r="O212" s="388"/>
      <c r="P212" s="388"/>
      <c r="Q212" s="388"/>
      <c r="R212" s="388"/>
      <c r="S212" s="388"/>
      <c r="T212" s="388"/>
      <c r="U212" s="390">
        <f t="shared" si="3"/>
        <v>30500</v>
      </c>
      <c r="V212" s="391" t="s">
        <v>1490</v>
      </c>
      <c r="W212" s="392" t="s">
        <v>742</v>
      </c>
      <c r="X212" s="392" t="s">
        <v>113</v>
      </c>
      <c r="Y212" s="392"/>
      <c r="Z212" s="392"/>
      <c r="AA212" s="392"/>
      <c r="AB212" s="392"/>
      <c r="AC212" s="392"/>
      <c r="AD212" s="392"/>
      <c r="AE212" s="392"/>
      <c r="AF212" s="392"/>
    </row>
    <row r="213">
      <c r="A213" s="336">
        <v>207.0</v>
      </c>
      <c r="B213" s="368">
        <v>7.0</v>
      </c>
      <c r="C213" s="368" t="b">
        <v>0</v>
      </c>
      <c r="D213" s="81" t="s">
        <v>30</v>
      </c>
      <c r="E213" s="81" t="s">
        <v>1486</v>
      </c>
      <c r="F213" s="81" t="s">
        <v>1491</v>
      </c>
      <c r="G213" s="79">
        <v>8.056045653E9</v>
      </c>
      <c r="H213" s="81" t="s">
        <v>1492</v>
      </c>
      <c r="I213" s="81" t="s">
        <v>1493</v>
      </c>
      <c r="J213" s="78"/>
      <c r="K213" s="82" t="s">
        <v>6</v>
      </c>
      <c r="L213" s="337">
        <v>17000.0</v>
      </c>
      <c r="M213" s="337">
        <v>2000.0</v>
      </c>
      <c r="N213" s="82" t="s">
        <v>1486</v>
      </c>
      <c r="O213" s="337">
        <v>10000.0</v>
      </c>
      <c r="P213" s="82" t="s">
        <v>1494</v>
      </c>
      <c r="Q213" s="337">
        <v>5000.0</v>
      </c>
      <c r="R213" s="82" t="s">
        <v>1495</v>
      </c>
      <c r="S213" s="85"/>
      <c r="T213" s="85"/>
      <c r="U213" s="335">
        <f t="shared" si="3"/>
        <v>0</v>
      </c>
      <c r="V213" s="409"/>
      <c r="W213" s="3" t="s">
        <v>46</v>
      </c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36">
        <v>208.0</v>
      </c>
      <c r="B214" s="336">
        <v>1.0</v>
      </c>
      <c r="C214" s="336" t="b">
        <v>0</v>
      </c>
      <c r="D214" s="81" t="s">
        <v>151</v>
      </c>
      <c r="E214" s="81" t="s">
        <v>1487</v>
      </c>
      <c r="F214" s="81" t="s">
        <v>1496</v>
      </c>
      <c r="G214" s="79">
        <v>8.755951833E9</v>
      </c>
      <c r="H214" s="81" t="s">
        <v>1497</v>
      </c>
      <c r="I214" s="81" t="s">
        <v>1328</v>
      </c>
      <c r="J214" s="78"/>
      <c r="K214" s="82" t="s">
        <v>6</v>
      </c>
      <c r="L214" s="337">
        <v>22500.0</v>
      </c>
      <c r="M214" s="337">
        <v>2000.0</v>
      </c>
      <c r="N214" s="82" t="s">
        <v>1487</v>
      </c>
      <c r="O214" s="337">
        <v>20500.0</v>
      </c>
      <c r="P214" s="82" t="s">
        <v>1498</v>
      </c>
      <c r="Q214" s="85"/>
      <c r="R214" s="85"/>
      <c r="S214" s="85"/>
      <c r="T214" s="85"/>
      <c r="U214" s="335">
        <f t="shared" si="3"/>
        <v>0</v>
      </c>
      <c r="V214" s="434" t="s">
        <v>1499</v>
      </c>
      <c r="W214" s="3" t="s">
        <v>651</v>
      </c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36">
        <v>209.0</v>
      </c>
      <c r="B215" s="336">
        <v>2.0</v>
      </c>
      <c r="C215" s="336" t="b">
        <v>0</v>
      </c>
      <c r="D215" s="81" t="s">
        <v>151</v>
      </c>
      <c r="E215" s="81" t="s">
        <v>1500</v>
      </c>
      <c r="F215" s="81" t="s">
        <v>1501</v>
      </c>
      <c r="G215" s="79">
        <v>9.894313288E9</v>
      </c>
      <c r="H215" s="81" t="s">
        <v>1502</v>
      </c>
      <c r="I215" s="81" t="s">
        <v>1503</v>
      </c>
      <c r="J215" s="78"/>
      <c r="K215" s="82" t="s">
        <v>6</v>
      </c>
      <c r="L215" s="337">
        <v>34500.0</v>
      </c>
      <c r="M215" s="337">
        <v>2000.0</v>
      </c>
      <c r="N215" s="82" t="s">
        <v>1487</v>
      </c>
      <c r="O215" s="337">
        <v>32500.0</v>
      </c>
      <c r="P215" s="82" t="s">
        <v>1495</v>
      </c>
      <c r="Q215" s="85"/>
      <c r="R215" s="85"/>
      <c r="S215" s="85"/>
      <c r="T215" s="85"/>
      <c r="U215" s="335">
        <f t="shared" si="3"/>
        <v>0</v>
      </c>
      <c r="V215" s="434" t="s">
        <v>1494</v>
      </c>
      <c r="W215" s="3" t="s">
        <v>651</v>
      </c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36">
        <v>210.0</v>
      </c>
      <c r="B216" s="336">
        <v>3.0</v>
      </c>
      <c r="C216" s="336" t="b">
        <v>0</v>
      </c>
      <c r="D216" s="81" t="s">
        <v>151</v>
      </c>
      <c r="E216" s="81" t="s">
        <v>1494</v>
      </c>
      <c r="F216" s="81" t="s">
        <v>1504</v>
      </c>
      <c r="G216" s="79">
        <v>8.9253604E9</v>
      </c>
      <c r="H216" s="81" t="s">
        <v>1505</v>
      </c>
      <c r="I216" s="81" t="s">
        <v>44</v>
      </c>
      <c r="J216" s="78"/>
      <c r="K216" s="82" t="s">
        <v>6</v>
      </c>
      <c r="L216" s="337">
        <v>32500.0</v>
      </c>
      <c r="M216" s="337">
        <v>20000.0</v>
      </c>
      <c r="N216" s="82" t="s">
        <v>1494</v>
      </c>
      <c r="O216" s="337">
        <v>12500.0</v>
      </c>
      <c r="P216" s="82" t="s">
        <v>1506</v>
      </c>
      <c r="Q216" s="85"/>
      <c r="R216" s="85"/>
      <c r="S216" s="85"/>
      <c r="T216" s="85"/>
      <c r="U216" s="335">
        <f t="shared" si="3"/>
        <v>0</v>
      </c>
      <c r="V216" s="78"/>
      <c r="W216" s="3" t="s">
        <v>651</v>
      </c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36">
        <v>211.0</v>
      </c>
      <c r="B217" s="336">
        <v>4.0</v>
      </c>
      <c r="C217" s="336" t="b">
        <v>0</v>
      </c>
      <c r="D217" s="81" t="s">
        <v>151</v>
      </c>
      <c r="E217" s="81" t="s">
        <v>1507</v>
      </c>
      <c r="F217" s="81" t="s">
        <v>1508</v>
      </c>
      <c r="G217" s="79">
        <v>8.825662206E9</v>
      </c>
      <c r="H217" s="81" t="s">
        <v>1509</v>
      </c>
      <c r="I217" s="81" t="s">
        <v>44</v>
      </c>
      <c r="J217" s="78"/>
      <c r="K217" s="82" t="s">
        <v>6</v>
      </c>
      <c r="L217" s="337">
        <v>32500.0</v>
      </c>
      <c r="M217" s="337">
        <v>2000.0</v>
      </c>
      <c r="N217" s="82" t="s">
        <v>1507</v>
      </c>
      <c r="O217" s="337">
        <v>15000.0</v>
      </c>
      <c r="P217" s="82" t="s">
        <v>1510</v>
      </c>
      <c r="Q217" s="337">
        <v>10000.0</v>
      </c>
      <c r="R217" s="82" t="s">
        <v>1511</v>
      </c>
      <c r="S217" s="337">
        <v>5500.0</v>
      </c>
      <c r="T217" s="85"/>
      <c r="U217" s="335">
        <f t="shared" si="3"/>
        <v>0</v>
      </c>
      <c r="V217" s="78"/>
      <c r="W217" s="3" t="s">
        <v>651</v>
      </c>
      <c r="X217" s="3" t="s">
        <v>113</v>
      </c>
      <c r="Y217" s="3"/>
      <c r="Z217" s="3"/>
      <c r="AA217" s="3"/>
      <c r="AB217" s="3"/>
      <c r="AC217" s="3"/>
      <c r="AD217" s="3"/>
      <c r="AE217" s="3"/>
      <c r="AF217" s="3"/>
    </row>
    <row r="218">
      <c r="A218" s="336">
        <v>212.0</v>
      </c>
      <c r="B218" s="336">
        <v>5.0</v>
      </c>
      <c r="C218" s="336" t="b">
        <v>0</v>
      </c>
      <c r="D218" s="81" t="s">
        <v>151</v>
      </c>
      <c r="E218" s="81" t="s">
        <v>1512</v>
      </c>
      <c r="F218" s="81" t="s">
        <v>1513</v>
      </c>
      <c r="G218" s="79">
        <v>9.345521633E9</v>
      </c>
      <c r="H218" s="81" t="s">
        <v>1514</v>
      </c>
      <c r="I218" s="81" t="s">
        <v>44</v>
      </c>
      <c r="J218" s="78"/>
      <c r="K218" s="82" t="s">
        <v>6</v>
      </c>
      <c r="L218" s="337">
        <v>32500.0</v>
      </c>
      <c r="M218" s="337">
        <v>2000.0</v>
      </c>
      <c r="N218" s="82" t="s">
        <v>1512</v>
      </c>
      <c r="O218" s="337">
        <v>15000.0</v>
      </c>
      <c r="P218" s="82" t="s">
        <v>1498</v>
      </c>
      <c r="Q218" s="337">
        <v>15500.0</v>
      </c>
      <c r="R218" s="82" t="s">
        <v>1515</v>
      </c>
      <c r="S218" s="85"/>
      <c r="T218" s="85"/>
      <c r="U218" s="335">
        <f t="shared" si="3"/>
        <v>0</v>
      </c>
      <c r="V218" s="78"/>
      <c r="W218" s="3" t="s">
        <v>651</v>
      </c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36">
        <v>213.0</v>
      </c>
      <c r="B219" s="336">
        <v>6.0</v>
      </c>
      <c r="C219" s="336" t="b">
        <v>0</v>
      </c>
      <c r="D219" s="81" t="s">
        <v>151</v>
      </c>
      <c r="E219" s="81" t="s">
        <v>1498</v>
      </c>
      <c r="F219" s="81" t="s">
        <v>1516</v>
      </c>
      <c r="G219" s="79">
        <v>7.502921715E9</v>
      </c>
      <c r="H219" s="81" t="s">
        <v>1517</v>
      </c>
      <c r="I219" s="81" t="s">
        <v>44</v>
      </c>
      <c r="J219" s="78"/>
      <c r="K219" s="82" t="s">
        <v>6</v>
      </c>
      <c r="L219" s="337">
        <v>32500.0</v>
      </c>
      <c r="M219" s="337">
        <v>2000.0</v>
      </c>
      <c r="N219" s="82" t="s">
        <v>1498</v>
      </c>
      <c r="O219" s="337">
        <v>15000.0</v>
      </c>
      <c r="P219" s="82" t="s">
        <v>1506</v>
      </c>
      <c r="Q219" s="337">
        <v>15500.0</v>
      </c>
      <c r="R219" s="82" t="s">
        <v>1518</v>
      </c>
      <c r="S219" s="85"/>
      <c r="T219" s="85"/>
      <c r="U219" s="335">
        <f t="shared" si="3"/>
        <v>0</v>
      </c>
      <c r="V219" s="435">
        <v>45383.0</v>
      </c>
      <c r="W219" s="3" t="s">
        <v>651</v>
      </c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36">
        <v>214.0</v>
      </c>
      <c r="B220" s="336">
        <v>7.0</v>
      </c>
      <c r="C220" s="336" t="b">
        <v>0</v>
      </c>
      <c r="D220" s="81" t="s">
        <v>151</v>
      </c>
      <c r="E220" s="81" t="s">
        <v>1498</v>
      </c>
      <c r="F220" s="81" t="s">
        <v>1519</v>
      </c>
      <c r="G220" s="79">
        <v>9.994634718E9</v>
      </c>
      <c r="H220" s="81" t="s">
        <v>1520</v>
      </c>
      <c r="I220" s="81" t="s">
        <v>44</v>
      </c>
      <c r="J220" s="78"/>
      <c r="K220" s="82" t="s">
        <v>6</v>
      </c>
      <c r="L220" s="337">
        <v>32500.0</v>
      </c>
      <c r="M220" s="337">
        <v>2000.0</v>
      </c>
      <c r="N220" s="82" t="s">
        <v>1498</v>
      </c>
      <c r="O220" s="337">
        <v>15000.0</v>
      </c>
      <c r="P220" s="82" t="s">
        <v>1506</v>
      </c>
      <c r="Q220" s="337">
        <v>8000.0</v>
      </c>
      <c r="R220" s="82" t="s">
        <v>1518</v>
      </c>
      <c r="S220" s="337">
        <v>7500.0</v>
      </c>
      <c r="T220" s="85"/>
      <c r="U220" s="335">
        <f t="shared" si="3"/>
        <v>0</v>
      </c>
      <c r="V220" s="435">
        <v>45383.0</v>
      </c>
      <c r="W220" s="3" t="s">
        <v>46</v>
      </c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36">
        <v>215.0</v>
      </c>
      <c r="B221" s="336">
        <v>8.0</v>
      </c>
      <c r="C221" s="336" t="b">
        <v>0</v>
      </c>
      <c r="D221" s="81" t="s">
        <v>151</v>
      </c>
      <c r="E221" s="81" t="s">
        <v>1521</v>
      </c>
      <c r="F221" s="81" t="s">
        <v>1522</v>
      </c>
      <c r="G221" s="79">
        <v>8.61033729E9</v>
      </c>
      <c r="H221" s="81" t="s">
        <v>1523</v>
      </c>
      <c r="I221" s="81" t="s">
        <v>44</v>
      </c>
      <c r="J221" s="78"/>
      <c r="K221" s="82" t="s">
        <v>6</v>
      </c>
      <c r="L221" s="337">
        <v>32500.0</v>
      </c>
      <c r="M221" s="337">
        <v>2000.0</v>
      </c>
      <c r="N221" s="82" t="s">
        <v>1521</v>
      </c>
      <c r="O221" s="337">
        <v>15000.0</v>
      </c>
      <c r="P221" s="82" t="s">
        <v>1510</v>
      </c>
      <c r="Q221" s="337">
        <v>7500.0</v>
      </c>
      <c r="R221" s="82" t="s">
        <v>1524</v>
      </c>
      <c r="S221" s="337">
        <v>8000.0</v>
      </c>
      <c r="T221" s="85"/>
      <c r="U221" s="335">
        <f t="shared" si="3"/>
        <v>0</v>
      </c>
      <c r="V221" s="434" t="s">
        <v>1510</v>
      </c>
      <c r="W221" s="3" t="s">
        <v>651</v>
      </c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36">
        <v>216.0</v>
      </c>
      <c r="B222" s="336">
        <v>9.0</v>
      </c>
      <c r="C222" s="336" t="b">
        <v>0</v>
      </c>
      <c r="D222" s="81" t="s">
        <v>151</v>
      </c>
      <c r="E222" s="81" t="s">
        <v>1521</v>
      </c>
      <c r="F222" s="81" t="s">
        <v>1525</v>
      </c>
      <c r="G222" s="79">
        <v>9.345337403E9</v>
      </c>
      <c r="H222" s="81" t="s">
        <v>1526</v>
      </c>
      <c r="I222" s="81" t="s">
        <v>44</v>
      </c>
      <c r="J222" s="78"/>
      <c r="K222" s="82" t="s">
        <v>6</v>
      </c>
      <c r="L222" s="337">
        <v>32500.0</v>
      </c>
      <c r="M222" s="337">
        <v>2000.0</v>
      </c>
      <c r="N222" s="82" t="s">
        <v>1521</v>
      </c>
      <c r="O222" s="337">
        <v>10000.0</v>
      </c>
      <c r="P222" s="82" t="s">
        <v>1510</v>
      </c>
      <c r="Q222" s="337">
        <v>20000.0</v>
      </c>
      <c r="R222" s="82" t="s">
        <v>1527</v>
      </c>
      <c r="S222" s="337">
        <v>500.0</v>
      </c>
      <c r="T222" s="85"/>
      <c r="U222" s="335">
        <f t="shared" si="3"/>
        <v>0</v>
      </c>
      <c r="V222" s="434" t="s">
        <v>1510</v>
      </c>
      <c r="W222" s="3" t="s">
        <v>651</v>
      </c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84">
        <v>217.0</v>
      </c>
      <c r="B223" s="385">
        <v>10.0</v>
      </c>
      <c r="C223" s="385" t="b">
        <v>0</v>
      </c>
      <c r="D223" s="386" t="s">
        <v>151</v>
      </c>
      <c r="E223" s="386" t="s">
        <v>1528</v>
      </c>
      <c r="F223" s="386" t="s">
        <v>1529</v>
      </c>
      <c r="G223" s="386"/>
      <c r="H223" s="386" t="s">
        <v>1530</v>
      </c>
      <c r="I223" s="386" t="s">
        <v>76</v>
      </c>
      <c r="J223" s="386"/>
      <c r="K223" s="388" t="s">
        <v>6</v>
      </c>
      <c r="L223" s="389">
        <v>52000.0</v>
      </c>
      <c r="M223" s="389">
        <v>2000.0</v>
      </c>
      <c r="N223" s="388" t="s">
        <v>1528</v>
      </c>
      <c r="O223" s="388"/>
      <c r="P223" s="388"/>
      <c r="Q223" s="388"/>
      <c r="R223" s="388"/>
      <c r="S223" s="388"/>
      <c r="T223" s="388"/>
      <c r="U223" s="390">
        <f t="shared" si="3"/>
        <v>50000</v>
      </c>
      <c r="V223" s="391" t="s">
        <v>741</v>
      </c>
      <c r="W223" s="392" t="s">
        <v>668</v>
      </c>
      <c r="X223" s="392" t="s">
        <v>66</v>
      </c>
      <c r="Y223" s="392"/>
      <c r="Z223" s="392"/>
      <c r="AA223" s="392"/>
      <c r="AB223" s="392"/>
      <c r="AC223" s="392"/>
      <c r="AD223" s="392"/>
      <c r="AE223" s="392"/>
      <c r="AF223" s="392"/>
    </row>
    <row r="224">
      <c r="A224" s="336">
        <v>217.0</v>
      </c>
      <c r="B224" s="336">
        <v>1.0</v>
      </c>
      <c r="C224" s="336" t="b">
        <v>0</v>
      </c>
      <c r="D224" s="81" t="s">
        <v>217</v>
      </c>
      <c r="E224" s="81" t="s">
        <v>1531</v>
      </c>
      <c r="F224" s="81" t="s">
        <v>1532</v>
      </c>
      <c r="G224" s="79">
        <v>7.397263616E9</v>
      </c>
      <c r="H224" s="81" t="s">
        <v>1533</v>
      </c>
      <c r="I224" s="81" t="s">
        <v>958</v>
      </c>
      <c r="J224" s="78"/>
      <c r="K224" s="82" t="s">
        <v>6</v>
      </c>
      <c r="L224" s="337">
        <v>13000.0</v>
      </c>
      <c r="M224" s="337">
        <v>2000.0</v>
      </c>
      <c r="N224" s="82" t="s">
        <v>1531</v>
      </c>
      <c r="O224" s="337">
        <v>11000.0</v>
      </c>
      <c r="P224" s="82" t="s">
        <v>1534</v>
      </c>
      <c r="Q224" s="85"/>
      <c r="R224" s="85"/>
      <c r="S224" s="85"/>
      <c r="T224" s="85"/>
      <c r="U224" s="335">
        <f t="shared" si="3"/>
        <v>0</v>
      </c>
      <c r="V224" s="78"/>
      <c r="W224" s="3" t="s">
        <v>46</v>
      </c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36">
        <v>218.0</v>
      </c>
      <c r="B225" s="336">
        <v>2.0</v>
      </c>
      <c r="C225" s="336" t="b">
        <v>0</v>
      </c>
      <c r="D225" s="81" t="s">
        <v>217</v>
      </c>
      <c r="E225" s="81" t="s">
        <v>1535</v>
      </c>
      <c r="F225" s="81" t="s">
        <v>1536</v>
      </c>
      <c r="G225" s="79">
        <v>7.397034046E9</v>
      </c>
      <c r="H225" s="81" t="s">
        <v>1537</v>
      </c>
      <c r="I225" s="81" t="s">
        <v>44</v>
      </c>
      <c r="J225" s="78"/>
      <c r="K225" s="82" t="s">
        <v>6</v>
      </c>
      <c r="L225" s="337">
        <v>32500.0</v>
      </c>
      <c r="M225" s="337">
        <v>2000.0</v>
      </c>
      <c r="N225" s="82" t="s">
        <v>1535</v>
      </c>
      <c r="O225" s="337">
        <v>30500.0</v>
      </c>
      <c r="P225" s="82" t="s">
        <v>1538</v>
      </c>
      <c r="Q225" s="85"/>
      <c r="R225" s="85"/>
      <c r="S225" s="85"/>
      <c r="T225" s="85"/>
      <c r="U225" s="335">
        <f t="shared" si="3"/>
        <v>0</v>
      </c>
      <c r="V225" s="78"/>
      <c r="W225" s="3" t="s">
        <v>651</v>
      </c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36">
        <v>219.0</v>
      </c>
      <c r="B226" s="336">
        <v>3.0</v>
      </c>
      <c r="C226" s="336" t="b">
        <v>0</v>
      </c>
      <c r="D226" s="81" t="s">
        <v>217</v>
      </c>
      <c r="E226" s="81" t="s">
        <v>1539</v>
      </c>
      <c r="F226" s="81" t="s">
        <v>1540</v>
      </c>
      <c r="G226" s="79">
        <v>6.385461556E9</v>
      </c>
      <c r="H226" s="81" t="s">
        <v>1541</v>
      </c>
      <c r="I226" s="81" t="s">
        <v>44</v>
      </c>
      <c r="J226" s="78"/>
      <c r="K226" s="82" t="s">
        <v>6</v>
      </c>
      <c r="L226" s="337">
        <v>32500.0</v>
      </c>
      <c r="M226" s="337">
        <v>20000.0</v>
      </c>
      <c r="N226" s="82" t="s">
        <v>1539</v>
      </c>
      <c r="O226" s="337">
        <v>12500.0</v>
      </c>
      <c r="P226" s="82" t="s">
        <v>1542</v>
      </c>
      <c r="Q226" s="85"/>
      <c r="R226" s="85"/>
      <c r="S226" s="85"/>
      <c r="T226" s="85"/>
      <c r="U226" s="335">
        <f t="shared" si="3"/>
        <v>0</v>
      </c>
      <c r="V226" s="78"/>
      <c r="W226" s="3" t="s">
        <v>651</v>
      </c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84">
        <v>220.0</v>
      </c>
      <c r="B227" s="384">
        <v>4.0</v>
      </c>
      <c r="C227" s="384" t="b">
        <v>0</v>
      </c>
      <c r="D227" s="386" t="s">
        <v>217</v>
      </c>
      <c r="E227" s="386" t="s">
        <v>1543</v>
      </c>
      <c r="F227" s="386" t="s">
        <v>1544</v>
      </c>
      <c r="G227" s="387">
        <v>7.780718612E9</v>
      </c>
      <c r="H227" s="386" t="s">
        <v>1545</v>
      </c>
      <c r="I227" s="386" t="s">
        <v>1546</v>
      </c>
      <c r="J227" s="386"/>
      <c r="K227" s="388" t="s">
        <v>1429</v>
      </c>
      <c r="L227" s="389">
        <v>25000.0</v>
      </c>
      <c r="M227" s="389">
        <v>4000.0</v>
      </c>
      <c r="N227" s="388" t="s">
        <v>1543</v>
      </c>
      <c r="O227" s="389">
        <v>5000.0</v>
      </c>
      <c r="P227" s="388" t="s">
        <v>1547</v>
      </c>
      <c r="Q227" s="388"/>
      <c r="R227" s="388"/>
      <c r="S227" s="388"/>
      <c r="T227" s="388"/>
      <c r="U227" s="390">
        <f t="shared" si="3"/>
        <v>16000</v>
      </c>
      <c r="V227" s="436" t="s">
        <v>1548</v>
      </c>
      <c r="W227" s="392" t="s">
        <v>742</v>
      </c>
      <c r="X227" s="392" t="s">
        <v>113</v>
      </c>
      <c r="Y227" s="392"/>
      <c r="Z227" s="392"/>
      <c r="AA227" s="392"/>
      <c r="AB227" s="392"/>
      <c r="AC227" s="392"/>
      <c r="AD227" s="392"/>
      <c r="AE227" s="392"/>
      <c r="AF227" s="392"/>
    </row>
    <row r="228">
      <c r="A228" s="336">
        <v>221.0</v>
      </c>
      <c r="B228" s="336">
        <v>5.0</v>
      </c>
      <c r="C228" s="336" t="b">
        <v>0</v>
      </c>
      <c r="D228" s="81" t="s">
        <v>217</v>
      </c>
      <c r="E228" s="81" t="s">
        <v>1549</v>
      </c>
      <c r="F228" s="81" t="s">
        <v>1550</v>
      </c>
      <c r="G228" s="79">
        <v>7.305598696E9</v>
      </c>
      <c r="H228" s="81" t="s">
        <v>1551</v>
      </c>
      <c r="I228" s="81" t="s">
        <v>44</v>
      </c>
      <c r="J228" s="78"/>
      <c r="K228" s="82" t="s">
        <v>6</v>
      </c>
      <c r="L228" s="337">
        <v>30000.0</v>
      </c>
      <c r="M228" s="337">
        <v>30000.0</v>
      </c>
      <c r="N228" s="82" t="s">
        <v>1549</v>
      </c>
      <c r="O228" s="85"/>
      <c r="P228" s="85"/>
      <c r="Q228" s="85"/>
      <c r="R228" s="85"/>
      <c r="S228" s="85"/>
      <c r="T228" s="85"/>
      <c r="U228" s="335">
        <f t="shared" si="3"/>
        <v>0</v>
      </c>
      <c r="V228" s="434" t="s">
        <v>1552</v>
      </c>
      <c r="W228" s="3" t="s">
        <v>46</v>
      </c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36">
        <v>222.0</v>
      </c>
      <c r="B229" s="336">
        <v>6.0</v>
      </c>
      <c r="C229" s="336" t="b">
        <v>0</v>
      </c>
      <c r="D229" s="81" t="s">
        <v>217</v>
      </c>
      <c r="E229" s="81" t="s">
        <v>1552</v>
      </c>
      <c r="F229" s="81" t="s">
        <v>1553</v>
      </c>
      <c r="G229" s="79">
        <v>6.382656794E9</v>
      </c>
      <c r="H229" s="81" t="s">
        <v>1554</v>
      </c>
      <c r="I229" s="81" t="s">
        <v>1206</v>
      </c>
      <c r="J229" s="78"/>
      <c r="K229" s="82" t="s">
        <v>6</v>
      </c>
      <c r="L229" s="337">
        <v>15000.0</v>
      </c>
      <c r="M229" s="337">
        <v>7500.0</v>
      </c>
      <c r="N229" s="82" t="s">
        <v>1552</v>
      </c>
      <c r="O229" s="337">
        <v>7500.0</v>
      </c>
      <c r="P229" s="82" t="s">
        <v>1555</v>
      </c>
      <c r="Q229" s="85"/>
      <c r="R229" s="85"/>
      <c r="S229" s="85"/>
      <c r="T229" s="85"/>
      <c r="U229" s="335">
        <f t="shared" si="3"/>
        <v>0</v>
      </c>
      <c r="V229" s="434" t="s">
        <v>1556</v>
      </c>
      <c r="W229" s="3" t="s">
        <v>651</v>
      </c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36">
        <v>223.0</v>
      </c>
      <c r="B230" s="336">
        <v>7.0</v>
      </c>
      <c r="C230" s="336" t="b">
        <v>0</v>
      </c>
      <c r="D230" s="81" t="s">
        <v>217</v>
      </c>
      <c r="E230" s="81" t="s">
        <v>1557</v>
      </c>
      <c r="F230" s="81" t="s">
        <v>1558</v>
      </c>
      <c r="G230" s="79">
        <v>9.676215358E9</v>
      </c>
      <c r="H230" s="81" t="s">
        <v>1559</v>
      </c>
      <c r="I230" s="81" t="s">
        <v>76</v>
      </c>
      <c r="J230" s="78"/>
      <c r="K230" s="82" t="s">
        <v>6</v>
      </c>
      <c r="L230" s="337">
        <v>52000.0</v>
      </c>
      <c r="M230" s="337">
        <v>5000.0</v>
      </c>
      <c r="N230" s="82" t="s">
        <v>1557</v>
      </c>
      <c r="O230" s="337">
        <v>25000.0</v>
      </c>
      <c r="P230" s="82" t="s">
        <v>1560</v>
      </c>
      <c r="Q230" s="337">
        <v>22000.0</v>
      </c>
      <c r="R230" s="82" t="s">
        <v>1561</v>
      </c>
      <c r="S230" s="85"/>
      <c r="T230" s="85"/>
      <c r="U230" s="335">
        <f t="shared" si="3"/>
        <v>0</v>
      </c>
      <c r="V230" s="78"/>
      <c r="W230" s="3" t="s">
        <v>46</v>
      </c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416">
        <v>224.0</v>
      </c>
      <c r="B231" s="416">
        <v>8.0</v>
      </c>
      <c r="C231" s="417" t="b">
        <v>1</v>
      </c>
      <c r="D231" s="64" t="s">
        <v>217</v>
      </c>
      <c r="E231" s="64" t="s">
        <v>1560</v>
      </c>
      <c r="F231" s="64" t="s">
        <v>1562</v>
      </c>
      <c r="G231" s="108">
        <v>9.100598273E9</v>
      </c>
      <c r="H231" s="64" t="s">
        <v>1563</v>
      </c>
      <c r="I231" s="64" t="s">
        <v>44</v>
      </c>
      <c r="J231" s="60"/>
      <c r="K231" s="65" t="s">
        <v>6</v>
      </c>
      <c r="L231" s="418">
        <v>32500.0</v>
      </c>
      <c r="M231" s="418">
        <v>2000.0</v>
      </c>
      <c r="N231" s="65" t="s">
        <v>1560</v>
      </c>
      <c r="O231" s="418">
        <v>5000.0</v>
      </c>
      <c r="P231" s="65" t="s">
        <v>1564</v>
      </c>
      <c r="Q231" s="71"/>
      <c r="R231" s="71"/>
      <c r="S231" s="71"/>
      <c r="T231" s="71"/>
      <c r="U231" s="419">
        <f t="shared" si="3"/>
        <v>25500</v>
      </c>
      <c r="V231" s="437"/>
      <c r="W231" s="74" t="s">
        <v>1565</v>
      </c>
      <c r="X231" s="3" t="s">
        <v>113</v>
      </c>
      <c r="Y231" s="3" t="s">
        <v>1566</v>
      </c>
      <c r="Z231" s="3"/>
      <c r="AA231" s="3"/>
      <c r="AB231" s="3"/>
      <c r="AC231" s="3"/>
      <c r="AD231" s="3"/>
      <c r="AE231" s="74" t="s">
        <v>1567</v>
      </c>
      <c r="AF231" s="3"/>
    </row>
    <row r="232">
      <c r="A232" s="336">
        <v>225.0</v>
      </c>
      <c r="B232" s="368">
        <v>9.0</v>
      </c>
      <c r="C232" s="368" t="b">
        <v>0</v>
      </c>
      <c r="D232" s="81" t="s">
        <v>217</v>
      </c>
      <c r="E232" s="81" t="s">
        <v>1555</v>
      </c>
      <c r="F232" s="81" t="s">
        <v>1568</v>
      </c>
      <c r="G232" s="79">
        <v>9.843188935E9</v>
      </c>
      <c r="H232" s="81" t="s">
        <v>1569</v>
      </c>
      <c r="I232" s="81" t="s">
        <v>44</v>
      </c>
      <c r="J232" s="78"/>
      <c r="K232" s="82" t="s">
        <v>6</v>
      </c>
      <c r="L232" s="337">
        <v>32500.0</v>
      </c>
      <c r="M232" s="337">
        <v>1000.0</v>
      </c>
      <c r="N232" s="82" t="s">
        <v>1555</v>
      </c>
      <c r="O232" s="337">
        <v>5000.0</v>
      </c>
      <c r="P232" s="82" t="s">
        <v>1471</v>
      </c>
      <c r="Q232" s="337">
        <v>18000.0</v>
      </c>
      <c r="R232" s="82" t="s">
        <v>1570</v>
      </c>
      <c r="S232" s="337">
        <v>8500.0</v>
      </c>
      <c r="T232" s="85"/>
      <c r="U232" s="335">
        <f t="shared" si="3"/>
        <v>0</v>
      </c>
      <c r="V232" s="78"/>
      <c r="W232" s="3" t="s">
        <v>46</v>
      </c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36">
        <v>226.0</v>
      </c>
      <c r="B233" s="336">
        <v>1.0</v>
      </c>
      <c r="C233" s="336" t="b">
        <v>0</v>
      </c>
      <c r="D233" s="81" t="s">
        <v>297</v>
      </c>
      <c r="E233" s="81" t="s">
        <v>1571</v>
      </c>
      <c r="F233" s="81" t="s">
        <v>1572</v>
      </c>
      <c r="G233" s="79">
        <v>9.791175065E9</v>
      </c>
      <c r="H233" s="81" t="s">
        <v>1573</v>
      </c>
      <c r="I233" s="81" t="s">
        <v>44</v>
      </c>
      <c r="J233" s="78"/>
      <c r="K233" s="82" t="s">
        <v>6</v>
      </c>
      <c r="L233" s="337">
        <v>30000.0</v>
      </c>
      <c r="M233" s="337">
        <v>2000.0</v>
      </c>
      <c r="N233" s="82" t="s">
        <v>1571</v>
      </c>
      <c r="O233" s="337">
        <v>3000.0</v>
      </c>
      <c r="P233" s="82" t="s">
        <v>1574</v>
      </c>
      <c r="Q233" s="337">
        <v>25000.0</v>
      </c>
      <c r="R233" s="82" t="s">
        <v>1574</v>
      </c>
      <c r="S233" s="85"/>
      <c r="T233" s="85"/>
      <c r="U233" s="335">
        <f t="shared" si="3"/>
        <v>0</v>
      </c>
      <c r="V233" s="434" t="s">
        <v>1575</v>
      </c>
      <c r="W233" s="3" t="s">
        <v>46</v>
      </c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36">
        <v>227.0</v>
      </c>
      <c r="B234" s="336">
        <v>2.0</v>
      </c>
      <c r="C234" s="336" t="b">
        <v>0</v>
      </c>
      <c r="D234" s="81" t="s">
        <v>297</v>
      </c>
      <c r="E234" s="81" t="s">
        <v>1576</v>
      </c>
      <c r="F234" s="81" t="s">
        <v>1577</v>
      </c>
      <c r="G234" s="79">
        <v>9.56650516E9</v>
      </c>
      <c r="H234" s="81" t="s">
        <v>1578</v>
      </c>
      <c r="I234" s="81" t="s">
        <v>172</v>
      </c>
      <c r="J234" s="78"/>
      <c r="K234" s="82" t="s">
        <v>6</v>
      </c>
      <c r="L234" s="337">
        <v>117000.0</v>
      </c>
      <c r="M234" s="337">
        <v>5000.0</v>
      </c>
      <c r="N234" s="82" t="s">
        <v>1576</v>
      </c>
      <c r="O234" s="337">
        <v>30000.0</v>
      </c>
      <c r="P234" s="82" t="s">
        <v>1579</v>
      </c>
      <c r="Q234" s="337">
        <v>28500.0</v>
      </c>
      <c r="R234" s="82" t="s">
        <v>1524</v>
      </c>
      <c r="S234" s="337">
        <v>53500.0</v>
      </c>
      <c r="T234" s="85"/>
      <c r="U234" s="335">
        <f t="shared" si="3"/>
        <v>0</v>
      </c>
      <c r="V234" s="78"/>
      <c r="W234" s="3" t="s">
        <v>46</v>
      </c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36">
        <v>228.0</v>
      </c>
      <c r="B235" s="336">
        <v>3.0</v>
      </c>
      <c r="C235" s="336" t="b">
        <v>0</v>
      </c>
      <c r="D235" s="81" t="s">
        <v>297</v>
      </c>
      <c r="E235" s="81" t="s">
        <v>1580</v>
      </c>
      <c r="F235" s="81" t="s">
        <v>1581</v>
      </c>
      <c r="G235" s="79">
        <v>1.6472612347E10</v>
      </c>
      <c r="H235" s="81" t="s">
        <v>1582</v>
      </c>
      <c r="I235" s="106" t="s">
        <v>37</v>
      </c>
      <c r="J235" s="95"/>
      <c r="K235" s="82" t="s">
        <v>6</v>
      </c>
      <c r="L235" s="438">
        <v>15000.0</v>
      </c>
      <c r="M235" s="337">
        <v>2000.0</v>
      </c>
      <c r="N235" s="82" t="s">
        <v>1580</v>
      </c>
      <c r="O235" s="99">
        <v>13000.0</v>
      </c>
      <c r="P235" s="371" t="s">
        <v>1583</v>
      </c>
      <c r="Q235" s="85"/>
      <c r="R235" s="85"/>
      <c r="S235" s="85"/>
      <c r="T235" s="85"/>
      <c r="U235" s="335">
        <f t="shared" si="3"/>
        <v>0</v>
      </c>
      <c r="V235" s="408"/>
      <c r="W235" s="101" t="s">
        <v>61</v>
      </c>
      <c r="X235" s="101" t="s">
        <v>113</v>
      </c>
      <c r="Y235" s="101" t="s">
        <v>1584</v>
      </c>
      <c r="Z235" s="101" t="s">
        <v>1585</v>
      </c>
      <c r="AA235" s="101"/>
      <c r="AB235" s="101"/>
      <c r="AC235" s="101"/>
      <c r="AD235" s="101"/>
      <c r="AE235" s="101"/>
      <c r="AF235" s="101"/>
    </row>
    <row r="236">
      <c r="A236" s="336">
        <v>229.0</v>
      </c>
      <c r="B236" s="336">
        <v>4.0</v>
      </c>
      <c r="C236" s="336" t="b">
        <v>0</v>
      </c>
      <c r="D236" s="81" t="s">
        <v>297</v>
      </c>
      <c r="E236" s="81" t="s">
        <v>1586</v>
      </c>
      <c r="F236" s="81" t="s">
        <v>1587</v>
      </c>
      <c r="G236" s="79">
        <v>8.940911884E9</v>
      </c>
      <c r="H236" s="81" t="s">
        <v>1588</v>
      </c>
      <c r="I236" s="81" t="s">
        <v>44</v>
      </c>
      <c r="J236" s="78"/>
      <c r="K236" s="82" t="s">
        <v>6</v>
      </c>
      <c r="L236" s="337">
        <v>32500.0</v>
      </c>
      <c r="M236" s="337">
        <v>10000.0</v>
      </c>
      <c r="N236" s="82" t="s">
        <v>1586</v>
      </c>
      <c r="O236" s="337">
        <v>5000.0</v>
      </c>
      <c r="P236" s="82" t="s">
        <v>1589</v>
      </c>
      <c r="Q236" s="337">
        <v>17500.0</v>
      </c>
      <c r="R236" s="82" t="s">
        <v>1471</v>
      </c>
      <c r="S236" s="85"/>
      <c r="T236" s="85"/>
      <c r="U236" s="335">
        <f t="shared" si="3"/>
        <v>0</v>
      </c>
      <c r="V236" s="200"/>
      <c r="W236" s="3" t="s">
        <v>46</v>
      </c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416">
        <v>230.0</v>
      </c>
      <c r="B237" s="416">
        <v>5.0</v>
      </c>
      <c r="C237" s="417" t="b">
        <v>1</v>
      </c>
      <c r="D237" s="64" t="s">
        <v>297</v>
      </c>
      <c r="E237" s="64" t="s">
        <v>1590</v>
      </c>
      <c r="F237" s="64" t="s">
        <v>1591</v>
      </c>
      <c r="G237" s="108">
        <v>6.380810839E9</v>
      </c>
      <c r="H237" s="64" t="s">
        <v>1592</v>
      </c>
      <c r="I237" s="64" t="s">
        <v>44</v>
      </c>
      <c r="J237" s="60"/>
      <c r="K237" s="65" t="s">
        <v>6</v>
      </c>
      <c r="L237" s="418">
        <v>32500.0</v>
      </c>
      <c r="M237" s="418">
        <v>2000.0</v>
      </c>
      <c r="N237" s="65" t="s">
        <v>1590</v>
      </c>
      <c r="O237" s="71"/>
      <c r="P237" s="71"/>
      <c r="Q237" s="71"/>
      <c r="R237" s="71"/>
      <c r="S237" s="71"/>
      <c r="T237" s="71"/>
      <c r="U237" s="419">
        <f t="shared" si="3"/>
        <v>30500</v>
      </c>
      <c r="V237" s="439" t="s">
        <v>1593</v>
      </c>
      <c r="W237" s="74" t="s">
        <v>1594</v>
      </c>
      <c r="X237" s="74" t="s">
        <v>1595</v>
      </c>
      <c r="Y237" s="3"/>
      <c r="Z237" s="3" t="s">
        <v>1596</v>
      </c>
      <c r="AA237" s="74" t="s">
        <v>49</v>
      </c>
      <c r="AB237" s="3" t="s">
        <v>1597</v>
      </c>
      <c r="AC237" s="3"/>
      <c r="AD237" s="3"/>
      <c r="AE237" s="74" t="s">
        <v>1381</v>
      </c>
      <c r="AF237" s="3"/>
    </row>
    <row r="238">
      <c r="A238" s="336">
        <v>231.0</v>
      </c>
      <c r="B238" s="368">
        <v>6.0</v>
      </c>
      <c r="C238" s="368" t="b">
        <v>0</v>
      </c>
      <c r="D238" s="81" t="s">
        <v>297</v>
      </c>
      <c r="E238" s="81" t="s">
        <v>1598</v>
      </c>
      <c r="F238" s="81" t="s">
        <v>1599</v>
      </c>
      <c r="G238" s="79">
        <v>8.870201476E9</v>
      </c>
      <c r="H238" s="81" t="s">
        <v>1600</v>
      </c>
      <c r="I238" s="81" t="s">
        <v>1451</v>
      </c>
      <c r="J238" s="78"/>
      <c r="K238" s="82" t="s">
        <v>6</v>
      </c>
      <c r="L238" s="337">
        <v>50000.0</v>
      </c>
      <c r="M238" s="337">
        <v>2000.0</v>
      </c>
      <c r="N238" s="82" t="s">
        <v>1598</v>
      </c>
      <c r="O238" s="337">
        <v>48000.0</v>
      </c>
      <c r="P238" s="82" t="s">
        <v>1601</v>
      </c>
      <c r="Q238" s="85"/>
      <c r="R238" s="85"/>
      <c r="S238" s="85"/>
      <c r="T238" s="85"/>
      <c r="U238" s="335">
        <f t="shared" si="3"/>
        <v>0</v>
      </c>
      <c r="V238" s="434" t="s">
        <v>1602</v>
      </c>
      <c r="W238" s="3" t="s">
        <v>651</v>
      </c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36">
        <v>232.0</v>
      </c>
      <c r="B239" s="336">
        <v>1.0</v>
      </c>
      <c r="C239" s="336" t="b">
        <v>0</v>
      </c>
      <c r="D239" s="81" t="s">
        <v>372</v>
      </c>
      <c r="E239" s="81" t="s">
        <v>1603</v>
      </c>
      <c r="F239" s="81" t="s">
        <v>1604</v>
      </c>
      <c r="G239" s="79">
        <v>9.787008939E9</v>
      </c>
      <c r="H239" s="81" t="s">
        <v>1605</v>
      </c>
      <c r="I239" s="81" t="s">
        <v>1606</v>
      </c>
      <c r="J239" s="78"/>
      <c r="K239" s="82" t="s">
        <v>6</v>
      </c>
      <c r="L239" s="337">
        <v>47500.0</v>
      </c>
      <c r="M239" s="337">
        <v>2000.0</v>
      </c>
      <c r="N239" s="82" t="s">
        <v>1603</v>
      </c>
      <c r="O239" s="337">
        <v>25000.0</v>
      </c>
      <c r="P239" s="82" t="s">
        <v>1607</v>
      </c>
      <c r="Q239" s="337">
        <v>20500.0</v>
      </c>
      <c r="R239" s="82" t="s">
        <v>1608</v>
      </c>
      <c r="S239" s="85"/>
      <c r="T239" s="85"/>
      <c r="U239" s="335">
        <f t="shared" si="3"/>
        <v>0</v>
      </c>
      <c r="V239" s="78"/>
      <c r="W239" s="3" t="s">
        <v>46</v>
      </c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36">
        <v>233.0</v>
      </c>
      <c r="B240" s="336">
        <v>2.0</v>
      </c>
      <c r="C240" s="336" t="b">
        <v>0</v>
      </c>
      <c r="D240" s="81" t="s">
        <v>372</v>
      </c>
      <c r="E240" s="81" t="s">
        <v>1607</v>
      </c>
      <c r="F240" s="81" t="s">
        <v>1609</v>
      </c>
      <c r="G240" s="79">
        <v>9.585140942E9</v>
      </c>
      <c r="H240" s="81" t="s">
        <v>1610</v>
      </c>
      <c r="I240" s="81" t="s">
        <v>44</v>
      </c>
      <c r="J240" s="78"/>
      <c r="K240" s="82" t="s">
        <v>6</v>
      </c>
      <c r="L240" s="337">
        <v>30000.0</v>
      </c>
      <c r="M240" s="337">
        <v>2000.0</v>
      </c>
      <c r="N240" s="82" t="s">
        <v>1607</v>
      </c>
      <c r="O240" s="337">
        <v>28000.0</v>
      </c>
      <c r="P240" s="82" t="s">
        <v>1611</v>
      </c>
      <c r="Q240" s="85"/>
      <c r="R240" s="85"/>
      <c r="S240" s="85"/>
      <c r="T240" s="85"/>
      <c r="U240" s="335">
        <f t="shared" si="3"/>
        <v>0</v>
      </c>
      <c r="V240" s="434" t="s">
        <v>1612</v>
      </c>
      <c r="W240" s="3" t="s">
        <v>651</v>
      </c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36">
        <v>234.0</v>
      </c>
      <c r="B241" s="336">
        <v>3.0</v>
      </c>
      <c r="C241" s="336" t="b">
        <v>0</v>
      </c>
      <c r="D241" s="81" t="s">
        <v>372</v>
      </c>
      <c r="E241" s="81" t="s">
        <v>1607</v>
      </c>
      <c r="F241" s="81" t="s">
        <v>1613</v>
      </c>
      <c r="G241" s="79">
        <v>8.072617328E9</v>
      </c>
      <c r="H241" s="81" t="s">
        <v>1614</v>
      </c>
      <c r="I241" s="81" t="s">
        <v>44</v>
      </c>
      <c r="J241" s="78"/>
      <c r="K241" s="82" t="s">
        <v>6</v>
      </c>
      <c r="L241" s="337">
        <v>30000.0</v>
      </c>
      <c r="M241" s="337">
        <v>2000.0</v>
      </c>
      <c r="N241" s="82" t="s">
        <v>1607</v>
      </c>
      <c r="O241" s="337">
        <v>28000.0</v>
      </c>
      <c r="P241" s="82" t="s">
        <v>1611</v>
      </c>
      <c r="Q241" s="85"/>
      <c r="R241" s="85"/>
      <c r="S241" s="85"/>
      <c r="T241" s="85"/>
      <c r="U241" s="335">
        <f t="shared" si="3"/>
        <v>0</v>
      </c>
      <c r="V241" s="434" t="s">
        <v>1615</v>
      </c>
      <c r="W241" s="3" t="s">
        <v>46</v>
      </c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36">
        <v>235.0</v>
      </c>
      <c r="B242" s="336">
        <v>4.0</v>
      </c>
      <c r="C242" s="336" t="b">
        <v>0</v>
      </c>
      <c r="D242" s="81" t="s">
        <v>372</v>
      </c>
      <c r="E242" s="81" t="s">
        <v>1616</v>
      </c>
      <c r="F242" s="81" t="s">
        <v>1617</v>
      </c>
      <c r="G242" s="79">
        <v>6.383546756E9</v>
      </c>
      <c r="H242" s="81" t="s">
        <v>1618</v>
      </c>
      <c r="I242" s="81" t="s">
        <v>1206</v>
      </c>
      <c r="J242" s="78"/>
      <c r="K242" s="82" t="s">
        <v>6</v>
      </c>
      <c r="L242" s="337">
        <v>15000.0</v>
      </c>
      <c r="M242" s="337">
        <v>15000.0</v>
      </c>
      <c r="N242" s="82" t="s">
        <v>1616</v>
      </c>
      <c r="O242" s="85"/>
      <c r="P242" s="85"/>
      <c r="Q242" s="85"/>
      <c r="R242" s="85"/>
      <c r="S242" s="85"/>
      <c r="T242" s="85"/>
      <c r="U242" s="335">
        <f t="shared" si="3"/>
        <v>0</v>
      </c>
      <c r="V242" s="434" t="s">
        <v>1615</v>
      </c>
      <c r="W242" s="3" t="s">
        <v>46</v>
      </c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84">
        <v>236.0</v>
      </c>
      <c r="B243" s="384">
        <v>5.0</v>
      </c>
      <c r="C243" s="384" t="b">
        <v>0</v>
      </c>
      <c r="D243" s="386" t="s">
        <v>372</v>
      </c>
      <c r="E243" s="386" t="s">
        <v>1616</v>
      </c>
      <c r="F243" s="386" t="s">
        <v>1619</v>
      </c>
      <c r="G243" s="387">
        <v>9.791752176E9</v>
      </c>
      <c r="H243" s="386" t="s">
        <v>1620</v>
      </c>
      <c r="I243" s="386" t="s">
        <v>44</v>
      </c>
      <c r="J243" s="386"/>
      <c r="K243" s="388" t="s">
        <v>6</v>
      </c>
      <c r="L243" s="389">
        <v>32500.0</v>
      </c>
      <c r="M243" s="389">
        <v>2000.0</v>
      </c>
      <c r="N243" s="388" t="s">
        <v>1616</v>
      </c>
      <c r="O243" s="389">
        <v>15000.0</v>
      </c>
      <c r="P243" s="388" t="s">
        <v>1621</v>
      </c>
      <c r="Q243" s="388"/>
      <c r="R243" s="388"/>
      <c r="S243" s="388"/>
      <c r="T243" s="388"/>
      <c r="U243" s="390">
        <f t="shared" si="3"/>
        <v>15500</v>
      </c>
      <c r="V243" s="391" t="s">
        <v>741</v>
      </c>
      <c r="W243" s="392" t="s">
        <v>668</v>
      </c>
      <c r="X243" s="392" t="s">
        <v>66</v>
      </c>
      <c r="Y243" s="392"/>
      <c r="Z243" s="392"/>
      <c r="AA243" s="392"/>
      <c r="AB243" s="392"/>
      <c r="AC243" s="392"/>
      <c r="AD243" s="392"/>
      <c r="AE243" s="392"/>
      <c r="AF243" s="392"/>
    </row>
    <row r="244">
      <c r="A244" s="336">
        <v>237.0</v>
      </c>
      <c r="B244" s="336">
        <v>6.0</v>
      </c>
      <c r="C244" s="336" t="b">
        <v>0</v>
      </c>
      <c r="D244" s="81" t="s">
        <v>372</v>
      </c>
      <c r="E244" s="81" t="s">
        <v>1616</v>
      </c>
      <c r="F244" s="81" t="s">
        <v>1622</v>
      </c>
      <c r="G244" s="79">
        <v>9.965258209E9</v>
      </c>
      <c r="H244" s="81" t="s">
        <v>1623</v>
      </c>
      <c r="I244" s="81" t="s">
        <v>44</v>
      </c>
      <c r="J244" s="78"/>
      <c r="K244" s="82" t="s">
        <v>6</v>
      </c>
      <c r="L244" s="337">
        <v>30000.0</v>
      </c>
      <c r="M244" s="337">
        <v>2000.0</v>
      </c>
      <c r="N244" s="82" t="s">
        <v>1616</v>
      </c>
      <c r="O244" s="337">
        <v>28000.0</v>
      </c>
      <c r="P244" s="82" t="s">
        <v>1611</v>
      </c>
      <c r="Q244" s="85"/>
      <c r="R244" s="85"/>
      <c r="S244" s="85"/>
      <c r="T244" s="85"/>
      <c r="U244" s="335">
        <f t="shared" si="3"/>
        <v>0</v>
      </c>
      <c r="V244" s="434" t="s">
        <v>1612</v>
      </c>
      <c r="W244" s="3" t="s">
        <v>651</v>
      </c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36">
        <v>238.0</v>
      </c>
      <c r="B245" s="336">
        <v>7.0</v>
      </c>
      <c r="C245" s="336" t="b">
        <v>0</v>
      </c>
      <c r="D245" s="81" t="s">
        <v>372</v>
      </c>
      <c r="E245" s="81" t="s">
        <v>1624</v>
      </c>
      <c r="F245" s="81" t="s">
        <v>1625</v>
      </c>
      <c r="G245" s="79">
        <v>9.493380387E9</v>
      </c>
      <c r="H245" s="81" t="s">
        <v>1626</v>
      </c>
      <c r="I245" s="81" t="s">
        <v>44</v>
      </c>
      <c r="J245" s="78"/>
      <c r="K245" s="82" t="s">
        <v>6</v>
      </c>
      <c r="L245" s="337">
        <v>30000.0</v>
      </c>
      <c r="M245" s="337">
        <v>2000.0</v>
      </c>
      <c r="N245" s="82" t="s">
        <v>1624</v>
      </c>
      <c r="O245" s="337">
        <v>16000.0</v>
      </c>
      <c r="P245" s="82" t="s">
        <v>1627</v>
      </c>
      <c r="Q245" s="337">
        <v>12000.0</v>
      </c>
      <c r="R245" s="82" t="s">
        <v>1627</v>
      </c>
      <c r="S245" s="85"/>
      <c r="T245" s="85"/>
      <c r="U245" s="335">
        <f t="shared" si="3"/>
        <v>0</v>
      </c>
      <c r="V245" s="434" t="s">
        <v>1628</v>
      </c>
      <c r="W245" s="3" t="s">
        <v>651</v>
      </c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416">
        <v>239.0</v>
      </c>
      <c r="B246" s="416">
        <v>8.0</v>
      </c>
      <c r="C246" s="417" t="b">
        <v>1</v>
      </c>
      <c r="D246" s="64" t="s">
        <v>372</v>
      </c>
      <c r="E246" s="64" t="s">
        <v>1629</v>
      </c>
      <c r="F246" s="64" t="s">
        <v>1630</v>
      </c>
      <c r="G246" s="108">
        <v>9.967448804E9</v>
      </c>
      <c r="H246" s="64" t="s">
        <v>1631</v>
      </c>
      <c r="I246" s="64" t="s">
        <v>44</v>
      </c>
      <c r="J246" s="60"/>
      <c r="K246" s="65" t="s">
        <v>6</v>
      </c>
      <c r="L246" s="418">
        <v>32500.0</v>
      </c>
      <c r="M246" s="418">
        <v>1000.0</v>
      </c>
      <c r="N246" s="65" t="s">
        <v>1629</v>
      </c>
      <c r="O246" s="71"/>
      <c r="P246" s="71"/>
      <c r="Q246" s="71"/>
      <c r="R246" s="71"/>
      <c r="S246" s="71"/>
      <c r="T246" s="71"/>
      <c r="U246" s="419">
        <f t="shared" si="3"/>
        <v>31500</v>
      </c>
      <c r="V246" s="420">
        <v>45877.0</v>
      </c>
      <c r="W246" s="74" t="s">
        <v>1632</v>
      </c>
      <c r="X246" s="3"/>
      <c r="Y246" s="3" t="s">
        <v>101</v>
      </c>
      <c r="Z246" s="3"/>
      <c r="AA246" s="3"/>
      <c r="AB246" s="3"/>
      <c r="AC246" s="3"/>
      <c r="AD246" s="3"/>
      <c r="AE246" s="74" t="s">
        <v>1633</v>
      </c>
      <c r="AF246" s="3"/>
    </row>
    <row r="247">
      <c r="A247" s="416">
        <v>240.0</v>
      </c>
      <c r="B247" s="416">
        <v>9.0</v>
      </c>
      <c r="C247" s="417" t="b">
        <v>1</v>
      </c>
      <c r="D247" s="64" t="s">
        <v>372</v>
      </c>
      <c r="E247" s="64" t="s">
        <v>1471</v>
      </c>
      <c r="F247" s="64" t="s">
        <v>1634</v>
      </c>
      <c r="G247" s="440">
        <f>6597599341</f>
        <v>6597599341</v>
      </c>
      <c r="H247" s="64" t="s">
        <v>1635</v>
      </c>
      <c r="I247" s="64" t="s">
        <v>44</v>
      </c>
      <c r="J247" s="60"/>
      <c r="K247" s="65" t="s">
        <v>6</v>
      </c>
      <c r="L247" s="418">
        <v>32500.0</v>
      </c>
      <c r="M247" s="418">
        <v>2000.0</v>
      </c>
      <c r="N247" s="65" t="s">
        <v>1471</v>
      </c>
      <c r="O247" s="71"/>
      <c r="P247" s="71"/>
      <c r="Q247" s="71"/>
      <c r="R247" s="71"/>
      <c r="S247" s="71"/>
      <c r="T247" s="71"/>
      <c r="U247" s="419">
        <f t="shared" si="3"/>
        <v>30500</v>
      </c>
      <c r="V247" s="441">
        <v>45748.0</v>
      </c>
      <c r="W247" s="74" t="s">
        <v>1636</v>
      </c>
      <c r="X247" s="3" t="s">
        <v>113</v>
      </c>
      <c r="Y247" s="3" t="s">
        <v>101</v>
      </c>
      <c r="Z247" s="3" t="s">
        <v>1637</v>
      </c>
      <c r="AA247" s="3"/>
      <c r="AB247" s="3"/>
      <c r="AC247" s="3"/>
      <c r="AD247" s="3"/>
      <c r="AE247" s="74" t="s">
        <v>1636</v>
      </c>
      <c r="AF247" s="3"/>
    </row>
    <row r="248">
      <c r="A248" s="336">
        <v>241.0</v>
      </c>
      <c r="B248" s="336">
        <v>10.0</v>
      </c>
      <c r="C248" s="336" t="b">
        <v>0</v>
      </c>
      <c r="D248" s="81" t="s">
        <v>372</v>
      </c>
      <c r="E248" s="81" t="s">
        <v>1471</v>
      </c>
      <c r="F248" s="81" t="s">
        <v>1638</v>
      </c>
      <c r="G248" s="79">
        <v>9.44425657E9</v>
      </c>
      <c r="H248" s="81" t="s">
        <v>1639</v>
      </c>
      <c r="I248" s="81" t="s">
        <v>44</v>
      </c>
      <c r="J248" s="78"/>
      <c r="K248" s="82" t="s">
        <v>6</v>
      </c>
      <c r="L248" s="337">
        <v>32500.0</v>
      </c>
      <c r="M248" s="337">
        <v>10000.0</v>
      </c>
      <c r="N248" s="82" t="s">
        <v>1471</v>
      </c>
      <c r="O248" s="337">
        <v>22500.0</v>
      </c>
      <c r="P248" s="82" t="s">
        <v>1640</v>
      </c>
      <c r="Q248" s="85"/>
      <c r="R248" s="85"/>
      <c r="S248" s="85"/>
      <c r="T248" s="85"/>
      <c r="U248" s="335">
        <f t="shared" si="3"/>
        <v>0</v>
      </c>
      <c r="V248" s="78"/>
      <c r="W248" s="3" t="s">
        <v>651</v>
      </c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36">
        <v>242.0</v>
      </c>
      <c r="B249" s="368">
        <v>11.0</v>
      </c>
      <c r="C249" s="368" t="b">
        <v>0</v>
      </c>
      <c r="D249" s="81" t="s">
        <v>372</v>
      </c>
      <c r="E249" s="81" t="s">
        <v>1641</v>
      </c>
      <c r="F249" s="81" t="s">
        <v>1642</v>
      </c>
      <c r="G249" s="79">
        <f>96891372103</f>
        <v>96891372103</v>
      </c>
      <c r="H249" s="81" t="s">
        <v>1643</v>
      </c>
      <c r="I249" s="81" t="s">
        <v>1451</v>
      </c>
      <c r="J249" s="78"/>
      <c r="K249" s="82" t="s">
        <v>6</v>
      </c>
      <c r="L249" s="337">
        <v>55000.0</v>
      </c>
      <c r="M249" s="337">
        <v>2000.0</v>
      </c>
      <c r="N249" s="82" t="s">
        <v>1641</v>
      </c>
      <c r="O249" s="337">
        <v>53000.0</v>
      </c>
      <c r="P249" s="82" t="s">
        <v>1644</v>
      </c>
      <c r="Q249" s="85"/>
      <c r="R249" s="85"/>
      <c r="S249" s="85"/>
      <c r="T249" s="85"/>
      <c r="U249" s="335">
        <f t="shared" si="3"/>
        <v>0</v>
      </c>
      <c r="V249" s="78"/>
      <c r="W249" s="3" t="s">
        <v>651</v>
      </c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36">
        <v>243.0</v>
      </c>
      <c r="B250" s="336">
        <v>1.0</v>
      </c>
      <c r="C250" s="336" t="b">
        <v>0</v>
      </c>
      <c r="D250" s="81" t="s">
        <v>1645</v>
      </c>
      <c r="E250" s="81" t="s">
        <v>1646</v>
      </c>
      <c r="F250" s="81" t="s">
        <v>1647</v>
      </c>
      <c r="G250" s="79">
        <v>8.870304735E9</v>
      </c>
      <c r="H250" s="81" t="s">
        <v>1648</v>
      </c>
      <c r="I250" s="81" t="s">
        <v>1649</v>
      </c>
      <c r="J250" s="78"/>
      <c r="K250" s="82" t="s">
        <v>6</v>
      </c>
      <c r="L250" s="337">
        <v>20000.0</v>
      </c>
      <c r="M250" s="337">
        <v>2000.0</v>
      </c>
      <c r="N250" s="82" t="s">
        <v>1646</v>
      </c>
      <c r="O250" s="337">
        <v>10000.0</v>
      </c>
      <c r="P250" s="82" t="s">
        <v>1644</v>
      </c>
      <c r="Q250" s="337">
        <v>8000.0</v>
      </c>
      <c r="R250" s="82" t="s">
        <v>1650</v>
      </c>
      <c r="S250" s="85"/>
      <c r="T250" s="85"/>
      <c r="U250" s="335">
        <f t="shared" si="3"/>
        <v>0</v>
      </c>
      <c r="V250" s="78"/>
      <c r="W250" s="3" t="s">
        <v>651</v>
      </c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36">
        <v>244.0</v>
      </c>
      <c r="B251" s="336">
        <v>2.0</v>
      </c>
      <c r="C251" s="336" t="b">
        <v>0</v>
      </c>
      <c r="D251" s="81" t="s">
        <v>1645</v>
      </c>
      <c r="E251" s="81" t="s">
        <v>1650</v>
      </c>
      <c r="F251" s="81" t="s">
        <v>1651</v>
      </c>
      <c r="G251" s="79">
        <v>9.940639366E9</v>
      </c>
      <c r="H251" s="81" t="s">
        <v>1652</v>
      </c>
      <c r="I251" s="81" t="s">
        <v>1653</v>
      </c>
      <c r="J251" s="78"/>
      <c r="K251" s="82" t="s">
        <v>6</v>
      </c>
      <c r="L251" s="337">
        <v>35000.0</v>
      </c>
      <c r="M251" s="337">
        <v>2000.0</v>
      </c>
      <c r="N251" s="82" t="s">
        <v>1650</v>
      </c>
      <c r="O251" s="337">
        <v>33000.0</v>
      </c>
      <c r="P251" s="82" t="s">
        <v>1654</v>
      </c>
      <c r="Q251" s="337">
        <v>8000.0</v>
      </c>
      <c r="R251" s="85"/>
      <c r="S251" s="85"/>
      <c r="T251" s="85"/>
      <c r="U251" s="335">
        <f t="shared" si="3"/>
        <v>-8000</v>
      </c>
      <c r="V251" s="78"/>
      <c r="W251" s="3" t="s">
        <v>651</v>
      </c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36">
        <v>245.0</v>
      </c>
      <c r="B252" s="368">
        <v>3.0</v>
      </c>
      <c r="C252" s="368" t="b">
        <v>0</v>
      </c>
      <c r="D252" s="81" t="s">
        <v>1645</v>
      </c>
      <c r="E252" s="81" t="s">
        <v>1655</v>
      </c>
      <c r="F252" s="81" t="s">
        <v>1656</v>
      </c>
      <c r="G252" s="79">
        <v>9.940405692E9</v>
      </c>
      <c r="H252" s="81" t="s">
        <v>1657</v>
      </c>
      <c r="I252" s="81" t="s">
        <v>44</v>
      </c>
      <c r="J252" s="78"/>
      <c r="K252" s="82" t="s">
        <v>6</v>
      </c>
      <c r="L252" s="337">
        <v>30000.0</v>
      </c>
      <c r="M252" s="337">
        <v>30237.0</v>
      </c>
      <c r="N252" s="82" t="s">
        <v>1655</v>
      </c>
      <c r="O252" s="85"/>
      <c r="P252" s="85"/>
      <c r="Q252" s="85"/>
      <c r="R252" s="85"/>
      <c r="S252" s="85"/>
      <c r="T252" s="85"/>
      <c r="U252" s="335">
        <f t="shared" si="3"/>
        <v>-237</v>
      </c>
      <c r="V252" s="78"/>
      <c r="W252" s="3" t="s">
        <v>651</v>
      </c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416">
        <v>246.0</v>
      </c>
      <c r="B253" s="416">
        <v>1.0</v>
      </c>
      <c r="C253" s="417" t="b">
        <v>1</v>
      </c>
      <c r="D253" s="64" t="s">
        <v>1658</v>
      </c>
      <c r="E253" s="64" t="s">
        <v>1659</v>
      </c>
      <c r="F253" s="64" t="s">
        <v>1660</v>
      </c>
      <c r="G253" s="108">
        <v>9.822885161E9</v>
      </c>
      <c r="H253" s="64" t="s">
        <v>1661</v>
      </c>
      <c r="I253" s="64" t="s">
        <v>818</v>
      </c>
      <c r="J253" s="60"/>
      <c r="K253" s="65" t="s">
        <v>1429</v>
      </c>
      <c r="L253" s="418">
        <v>30000.0</v>
      </c>
      <c r="M253" s="418">
        <v>15000.0</v>
      </c>
      <c r="N253" s="65" t="s">
        <v>1659</v>
      </c>
      <c r="O253" s="71"/>
      <c r="P253" s="71"/>
      <c r="Q253" s="71"/>
      <c r="R253" s="71"/>
      <c r="S253" s="71"/>
      <c r="T253" s="71"/>
      <c r="U253" s="419">
        <f t="shared" si="3"/>
        <v>15000</v>
      </c>
      <c r="V253" s="442" t="s">
        <v>1662</v>
      </c>
      <c r="W253" s="3"/>
      <c r="X253" s="3"/>
      <c r="Y253" s="3"/>
      <c r="Z253" s="3"/>
      <c r="AA253" s="3"/>
      <c r="AB253" s="3"/>
      <c r="AC253" s="3"/>
      <c r="AD253" s="3"/>
      <c r="AF253" s="3"/>
    </row>
    <row r="254">
      <c r="A254" s="384">
        <v>247.0</v>
      </c>
      <c r="B254" s="384">
        <v>2.0</v>
      </c>
      <c r="C254" s="384" t="b">
        <v>0</v>
      </c>
      <c r="D254" s="386" t="s">
        <v>1658</v>
      </c>
      <c r="E254" s="386" t="s">
        <v>1659</v>
      </c>
      <c r="F254" s="386" t="s">
        <v>1663</v>
      </c>
      <c r="G254" s="387">
        <v>9.342244228E9</v>
      </c>
      <c r="H254" s="386" t="s">
        <v>1664</v>
      </c>
      <c r="I254" s="386" t="s">
        <v>1665</v>
      </c>
      <c r="J254" s="386"/>
      <c r="K254" s="388" t="s">
        <v>6</v>
      </c>
      <c r="L254" s="389">
        <v>20000.0</v>
      </c>
      <c r="M254" s="389">
        <v>2000.0</v>
      </c>
      <c r="N254" s="388" t="s">
        <v>1659</v>
      </c>
      <c r="O254" s="388"/>
      <c r="P254" s="388"/>
      <c r="Q254" s="388"/>
      <c r="R254" s="388"/>
      <c r="S254" s="388"/>
      <c r="T254" s="388"/>
      <c r="U254" s="390">
        <f t="shared" si="3"/>
        <v>18000</v>
      </c>
      <c r="V254" s="391" t="s">
        <v>1666</v>
      </c>
      <c r="W254" s="392" t="s">
        <v>742</v>
      </c>
      <c r="X254" s="392" t="s">
        <v>113</v>
      </c>
      <c r="Y254" s="392"/>
      <c r="Z254" s="392"/>
      <c r="AA254" s="392"/>
      <c r="AB254" s="392"/>
      <c r="AC254" s="392"/>
      <c r="AD254" s="392"/>
      <c r="AE254" s="392"/>
      <c r="AF254" s="392"/>
    </row>
    <row r="255">
      <c r="A255" s="336">
        <v>248.0</v>
      </c>
      <c r="B255" s="336">
        <v>3.0</v>
      </c>
      <c r="C255" s="336" t="b">
        <v>0</v>
      </c>
      <c r="D255" s="81" t="s">
        <v>1658</v>
      </c>
      <c r="E255" s="81" t="s">
        <v>1667</v>
      </c>
      <c r="F255" s="81" t="s">
        <v>1668</v>
      </c>
      <c r="G255" s="79">
        <v>9.994763688E9</v>
      </c>
      <c r="H255" s="81" t="s">
        <v>1669</v>
      </c>
      <c r="I255" s="81" t="s">
        <v>1653</v>
      </c>
      <c r="J255" s="78"/>
      <c r="K255" s="82" t="s">
        <v>6</v>
      </c>
      <c r="L255" s="337">
        <v>35000.0</v>
      </c>
      <c r="M255" s="337">
        <v>2000.0</v>
      </c>
      <c r="N255" s="82" t="s">
        <v>1667</v>
      </c>
      <c r="O255" s="337">
        <v>20000.0</v>
      </c>
      <c r="P255" s="82" t="s">
        <v>1670</v>
      </c>
      <c r="Q255" s="337">
        <v>13000.0</v>
      </c>
      <c r="R255" s="82" t="s">
        <v>1671</v>
      </c>
      <c r="S255" s="85"/>
      <c r="T255" s="85"/>
      <c r="U255" s="335">
        <f t="shared" si="3"/>
        <v>0</v>
      </c>
      <c r="V255" s="78"/>
      <c r="W255" s="3" t="s">
        <v>651</v>
      </c>
      <c r="X255" s="443"/>
      <c r="Y255" s="3"/>
      <c r="Z255" s="3"/>
      <c r="AA255" s="3"/>
      <c r="AB255" s="3"/>
      <c r="AC255" s="3"/>
      <c r="AD255" s="3"/>
      <c r="AE255" s="3"/>
      <c r="AF255" s="3"/>
    </row>
    <row r="256">
      <c r="A256" s="336">
        <v>249.0</v>
      </c>
      <c r="B256" s="336">
        <v>4.0</v>
      </c>
      <c r="C256" s="336" t="b">
        <v>0</v>
      </c>
      <c r="D256" s="81" t="s">
        <v>1658</v>
      </c>
      <c r="E256" s="81" t="s">
        <v>1672</v>
      </c>
      <c r="F256" s="81" t="s">
        <v>1673</v>
      </c>
      <c r="G256" s="79">
        <v>8.428119706E9</v>
      </c>
      <c r="H256" s="81" t="s">
        <v>1674</v>
      </c>
      <c r="I256" s="81" t="s">
        <v>44</v>
      </c>
      <c r="J256" s="78"/>
      <c r="K256" s="82" t="s">
        <v>6</v>
      </c>
      <c r="L256" s="337">
        <v>30000.0</v>
      </c>
      <c r="M256" s="337">
        <v>15000.0</v>
      </c>
      <c r="N256" s="82" t="s">
        <v>1672</v>
      </c>
      <c r="O256" s="337">
        <v>15000.0</v>
      </c>
      <c r="P256" s="82" t="s">
        <v>1675</v>
      </c>
      <c r="Q256" s="85"/>
      <c r="R256" s="85"/>
      <c r="S256" s="85"/>
      <c r="T256" s="85"/>
      <c r="U256" s="335">
        <f t="shared" si="3"/>
        <v>0</v>
      </c>
      <c r="V256" s="78"/>
      <c r="W256" s="3" t="s">
        <v>651</v>
      </c>
      <c r="X256" s="443"/>
      <c r="Y256" s="3"/>
      <c r="Z256" s="3"/>
      <c r="AA256" s="3"/>
      <c r="AB256" s="3"/>
      <c r="AC256" s="3"/>
      <c r="AD256" s="3"/>
      <c r="AE256" s="3"/>
      <c r="AF256" s="3"/>
    </row>
    <row r="257">
      <c r="A257" s="336">
        <v>250.0</v>
      </c>
      <c r="B257" s="336">
        <v>5.0</v>
      </c>
      <c r="C257" s="336" t="b">
        <v>0</v>
      </c>
      <c r="D257" s="81" t="s">
        <v>1658</v>
      </c>
      <c r="E257" s="81" t="s">
        <v>1676</v>
      </c>
      <c r="F257" s="81" t="s">
        <v>1677</v>
      </c>
      <c r="G257" s="79">
        <v>8.489929564E9</v>
      </c>
      <c r="H257" s="81" t="s">
        <v>1678</v>
      </c>
      <c r="I257" s="81" t="s">
        <v>937</v>
      </c>
      <c r="J257" s="78"/>
      <c r="K257" s="82" t="s">
        <v>6</v>
      </c>
      <c r="L257" s="337">
        <v>22500.0</v>
      </c>
      <c r="M257" s="337">
        <v>2000.0</v>
      </c>
      <c r="N257" s="82" t="s">
        <v>1676</v>
      </c>
      <c r="O257" s="337">
        <v>20500.0</v>
      </c>
      <c r="P257" s="82" t="s">
        <v>1671</v>
      </c>
      <c r="Q257" s="85"/>
      <c r="R257" s="85"/>
      <c r="S257" s="85"/>
      <c r="T257" s="85"/>
      <c r="U257" s="335">
        <f t="shared" si="3"/>
        <v>0</v>
      </c>
      <c r="V257" s="78"/>
      <c r="W257" s="3" t="s">
        <v>651</v>
      </c>
      <c r="X257" s="443"/>
      <c r="Y257" s="3"/>
      <c r="Z257" s="3"/>
      <c r="AA257" s="3"/>
      <c r="AB257" s="3"/>
      <c r="AC257" s="3"/>
      <c r="AD257" s="3"/>
      <c r="AE257" s="3"/>
      <c r="AF257" s="3"/>
    </row>
    <row r="258">
      <c r="A258" s="416">
        <v>251.0</v>
      </c>
      <c r="B258" s="416">
        <v>6.0</v>
      </c>
      <c r="C258" s="417" t="b">
        <v>1</v>
      </c>
      <c r="D258" s="64" t="s">
        <v>1658</v>
      </c>
      <c r="E258" s="64" t="s">
        <v>1679</v>
      </c>
      <c r="F258" s="64" t="s">
        <v>1680</v>
      </c>
      <c r="G258" s="108">
        <v>9.486766577E9</v>
      </c>
      <c r="H258" s="64" t="s">
        <v>1681</v>
      </c>
      <c r="I258" s="64" t="s">
        <v>44</v>
      </c>
      <c r="J258" s="60"/>
      <c r="K258" s="65" t="s">
        <v>6</v>
      </c>
      <c r="L258" s="418">
        <v>30000.0</v>
      </c>
      <c r="M258" s="418">
        <v>2000.0</v>
      </c>
      <c r="N258" s="65" t="s">
        <v>1679</v>
      </c>
      <c r="O258" s="418">
        <v>13102.35</v>
      </c>
      <c r="P258" s="65" t="s">
        <v>1675</v>
      </c>
      <c r="Q258" s="71"/>
      <c r="R258" s="71"/>
      <c r="S258" s="71"/>
      <c r="T258" s="71"/>
      <c r="U258" s="419">
        <f t="shared" si="3"/>
        <v>14897.65</v>
      </c>
      <c r="V258" s="420">
        <v>45861.0</v>
      </c>
      <c r="W258" s="74" t="s">
        <v>1682</v>
      </c>
      <c r="X258" s="3" t="s">
        <v>1683</v>
      </c>
      <c r="Y258" s="3" t="s">
        <v>1684</v>
      </c>
      <c r="Z258" s="3" t="s">
        <v>1685</v>
      </c>
      <c r="AA258" s="74" t="s">
        <v>1686</v>
      </c>
      <c r="AB258" s="74"/>
      <c r="AC258" s="74"/>
      <c r="AD258" s="74"/>
      <c r="AE258" s="74" t="s">
        <v>1687</v>
      </c>
      <c r="AF258" s="74"/>
    </row>
    <row r="259">
      <c r="A259" s="336">
        <v>252.0</v>
      </c>
      <c r="B259" s="336">
        <v>7.0</v>
      </c>
      <c r="C259" s="336" t="b">
        <v>0</v>
      </c>
      <c r="D259" s="81" t="s">
        <v>1658</v>
      </c>
      <c r="E259" s="81" t="s">
        <v>1688</v>
      </c>
      <c r="F259" s="81" t="s">
        <v>1689</v>
      </c>
      <c r="G259" s="79">
        <v>9.344521496E9</v>
      </c>
      <c r="H259" s="81" t="s">
        <v>1690</v>
      </c>
      <c r="I259" s="81" t="s">
        <v>44</v>
      </c>
      <c r="J259" s="78"/>
      <c r="K259" s="82" t="s">
        <v>6</v>
      </c>
      <c r="L259" s="337">
        <v>30000.0</v>
      </c>
      <c r="M259" s="337">
        <v>2000.0</v>
      </c>
      <c r="N259" s="82" t="s">
        <v>1688</v>
      </c>
      <c r="O259" s="337">
        <v>28000.0</v>
      </c>
      <c r="P259" s="82" t="s">
        <v>1691</v>
      </c>
      <c r="Q259" s="85"/>
      <c r="R259" s="85"/>
      <c r="S259" s="85"/>
      <c r="T259" s="85"/>
      <c r="U259" s="335">
        <f t="shared" si="3"/>
        <v>0</v>
      </c>
      <c r="V259" s="78"/>
      <c r="W259" s="3" t="s">
        <v>46</v>
      </c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36">
        <v>253.0</v>
      </c>
      <c r="B260" s="336">
        <v>8.0</v>
      </c>
      <c r="C260" s="336" t="b">
        <v>0</v>
      </c>
      <c r="D260" s="81" t="s">
        <v>1658</v>
      </c>
      <c r="E260" s="81" t="s">
        <v>1692</v>
      </c>
      <c r="F260" s="81" t="s">
        <v>1693</v>
      </c>
      <c r="G260" s="79">
        <v>9.884774621E9</v>
      </c>
      <c r="H260" s="81" t="s">
        <v>1694</v>
      </c>
      <c r="I260" s="81" t="s">
        <v>1695</v>
      </c>
      <c r="J260" s="78"/>
      <c r="K260" s="82" t="s">
        <v>6</v>
      </c>
      <c r="L260" s="337">
        <v>22500.0</v>
      </c>
      <c r="M260" s="337">
        <v>2000.0</v>
      </c>
      <c r="N260" s="82" t="s">
        <v>1692</v>
      </c>
      <c r="O260" s="337">
        <v>20500.0</v>
      </c>
      <c r="P260" s="82" t="s">
        <v>1696</v>
      </c>
      <c r="Q260" s="85"/>
      <c r="R260" s="85"/>
      <c r="S260" s="85"/>
      <c r="T260" s="85"/>
      <c r="U260" s="335">
        <f t="shared" si="3"/>
        <v>0</v>
      </c>
      <c r="V260" s="78"/>
      <c r="W260" s="3" t="s">
        <v>651</v>
      </c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36">
        <v>254.0</v>
      </c>
      <c r="B261" s="336">
        <v>9.0</v>
      </c>
      <c r="C261" s="336" t="b">
        <v>0</v>
      </c>
      <c r="D261" s="81" t="s">
        <v>1658</v>
      </c>
      <c r="E261" s="81" t="s">
        <v>1692</v>
      </c>
      <c r="F261" s="81" t="s">
        <v>1697</v>
      </c>
      <c r="G261" s="79">
        <v>9.384659697E9</v>
      </c>
      <c r="H261" s="81" t="s">
        <v>1698</v>
      </c>
      <c r="I261" s="81" t="s">
        <v>44</v>
      </c>
      <c r="J261" s="78"/>
      <c r="K261" s="82" t="s">
        <v>6</v>
      </c>
      <c r="L261" s="337">
        <v>30000.0</v>
      </c>
      <c r="M261" s="337">
        <v>2000.0</v>
      </c>
      <c r="N261" s="82" t="s">
        <v>1692</v>
      </c>
      <c r="O261" s="337">
        <v>13000.0</v>
      </c>
      <c r="P261" s="82" t="s">
        <v>1696</v>
      </c>
      <c r="Q261" s="337">
        <v>15000.0</v>
      </c>
      <c r="R261" s="82" t="s">
        <v>1699</v>
      </c>
      <c r="S261" s="85"/>
      <c r="T261" s="85"/>
      <c r="U261" s="335">
        <f t="shared" si="3"/>
        <v>0</v>
      </c>
      <c r="V261" s="78"/>
      <c r="W261" s="3" t="s">
        <v>651</v>
      </c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36">
        <v>255.0</v>
      </c>
      <c r="B262" s="336">
        <v>10.0</v>
      </c>
      <c r="C262" s="336" t="b">
        <v>0</v>
      </c>
      <c r="D262" s="81" t="s">
        <v>1658</v>
      </c>
      <c r="E262" s="81" t="s">
        <v>1700</v>
      </c>
      <c r="F262" s="81" t="s">
        <v>1701</v>
      </c>
      <c r="G262" s="79">
        <v>9.715385296E9</v>
      </c>
      <c r="H262" s="81" t="s">
        <v>1702</v>
      </c>
      <c r="I262" s="81" t="s">
        <v>44</v>
      </c>
      <c r="J262" s="78"/>
      <c r="K262" s="82" t="s">
        <v>6</v>
      </c>
      <c r="L262" s="337">
        <v>30000.0</v>
      </c>
      <c r="M262" s="337">
        <v>2000.0</v>
      </c>
      <c r="N262" s="82" t="s">
        <v>1700</v>
      </c>
      <c r="O262" s="337">
        <v>13000.0</v>
      </c>
      <c r="P262" s="82" t="s">
        <v>1703</v>
      </c>
      <c r="Q262" s="337">
        <v>15000.0</v>
      </c>
      <c r="R262" s="82" t="s">
        <v>1704</v>
      </c>
      <c r="S262" s="85"/>
      <c r="T262" s="85"/>
      <c r="U262" s="335">
        <f t="shared" si="3"/>
        <v>0</v>
      </c>
      <c r="V262" s="78"/>
      <c r="W262" s="3" t="s">
        <v>651</v>
      </c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36">
        <v>256.0</v>
      </c>
      <c r="B263" s="336">
        <v>11.0</v>
      </c>
      <c r="C263" s="336" t="b">
        <v>0</v>
      </c>
      <c r="D263" s="81" t="s">
        <v>1658</v>
      </c>
      <c r="E263" s="81" t="s">
        <v>1700</v>
      </c>
      <c r="F263" s="81" t="s">
        <v>1705</v>
      </c>
      <c r="G263" s="79">
        <v>6.369164509E9</v>
      </c>
      <c r="H263" s="81" t="s">
        <v>1706</v>
      </c>
      <c r="I263" s="81" t="s">
        <v>44</v>
      </c>
      <c r="J263" s="78"/>
      <c r="K263" s="82" t="s">
        <v>6</v>
      </c>
      <c r="L263" s="337">
        <v>30000.0</v>
      </c>
      <c r="M263" s="337">
        <v>2000.0</v>
      </c>
      <c r="N263" s="82" t="s">
        <v>1700</v>
      </c>
      <c r="O263" s="337">
        <v>8000.0</v>
      </c>
      <c r="P263" s="82" t="s">
        <v>1703</v>
      </c>
      <c r="Q263" s="337">
        <v>5000.0</v>
      </c>
      <c r="R263" s="82" t="s">
        <v>1707</v>
      </c>
      <c r="S263" s="337">
        <v>15000.0</v>
      </c>
      <c r="T263" s="85"/>
      <c r="U263" s="335">
        <f t="shared" si="3"/>
        <v>0</v>
      </c>
      <c r="V263" s="78"/>
      <c r="W263" s="3" t="s">
        <v>651</v>
      </c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36">
        <v>257.0</v>
      </c>
      <c r="B264" s="336">
        <v>12.0</v>
      </c>
      <c r="C264" s="336" t="b">
        <v>0</v>
      </c>
      <c r="D264" s="81" t="s">
        <v>1658</v>
      </c>
      <c r="E264" s="81" t="s">
        <v>1708</v>
      </c>
      <c r="F264" s="81" t="s">
        <v>1709</v>
      </c>
      <c r="G264" s="79">
        <v>7.448983012E9</v>
      </c>
      <c r="H264" s="81" t="s">
        <v>1710</v>
      </c>
      <c r="I264" s="81" t="s">
        <v>44</v>
      </c>
      <c r="J264" s="78"/>
      <c r="K264" s="82" t="s">
        <v>6</v>
      </c>
      <c r="L264" s="337">
        <v>40000.0</v>
      </c>
      <c r="M264" s="337">
        <v>20000.0</v>
      </c>
      <c r="N264" s="82" t="s">
        <v>1708</v>
      </c>
      <c r="O264" s="337">
        <v>20000.0</v>
      </c>
      <c r="P264" s="82" t="s">
        <v>1711</v>
      </c>
      <c r="Q264" s="85"/>
      <c r="R264" s="85"/>
      <c r="S264" s="85"/>
      <c r="T264" s="85"/>
      <c r="U264" s="335">
        <f t="shared" si="3"/>
        <v>0</v>
      </c>
      <c r="V264" s="78"/>
      <c r="W264" s="3" t="s">
        <v>651</v>
      </c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36">
        <v>258.0</v>
      </c>
      <c r="B265" s="336">
        <v>13.0</v>
      </c>
      <c r="C265" s="336" t="b">
        <v>0</v>
      </c>
      <c r="D265" s="81" t="s">
        <v>1658</v>
      </c>
      <c r="E265" s="81" t="s">
        <v>1703</v>
      </c>
      <c r="F265" s="81" t="s">
        <v>1712</v>
      </c>
      <c r="G265" s="79">
        <v>8.190050432E9</v>
      </c>
      <c r="H265" s="81" t="s">
        <v>1713</v>
      </c>
      <c r="I265" s="81" t="s">
        <v>1714</v>
      </c>
      <c r="J265" s="78"/>
      <c r="K265" s="82" t="s">
        <v>6</v>
      </c>
      <c r="L265" s="337">
        <v>20000.0</v>
      </c>
      <c r="M265" s="337">
        <v>1000.0</v>
      </c>
      <c r="N265" s="82" t="s">
        <v>1703</v>
      </c>
      <c r="O265" s="337">
        <v>9000.0</v>
      </c>
      <c r="P265" s="82" t="s">
        <v>1707</v>
      </c>
      <c r="Q265" s="337">
        <v>10000.0</v>
      </c>
      <c r="R265" s="85"/>
      <c r="S265" s="85"/>
      <c r="T265" s="85"/>
      <c r="U265" s="335">
        <f t="shared" si="3"/>
        <v>0</v>
      </c>
      <c r="V265" s="434" t="s">
        <v>1715</v>
      </c>
      <c r="W265" s="3" t="s">
        <v>46</v>
      </c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36">
        <v>259.0</v>
      </c>
      <c r="B266" s="368">
        <v>14.0</v>
      </c>
      <c r="C266" s="368" t="b">
        <v>0</v>
      </c>
      <c r="D266" s="81" t="s">
        <v>1658</v>
      </c>
      <c r="E266" s="81" t="s">
        <v>1716</v>
      </c>
      <c r="F266" s="81" t="s">
        <v>1717</v>
      </c>
      <c r="G266" s="79">
        <v>7.338922677E9</v>
      </c>
      <c r="H266" s="81" t="s">
        <v>1718</v>
      </c>
      <c r="I266" s="81" t="s">
        <v>44</v>
      </c>
      <c r="J266" s="78"/>
      <c r="K266" s="82" t="s">
        <v>6</v>
      </c>
      <c r="L266" s="337">
        <v>30000.0</v>
      </c>
      <c r="M266" s="337">
        <v>2000.0</v>
      </c>
      <c r="N266" s="82" t="s">
        <v>1716</v>
      </c>
      <c r="O266" s="337">
        <v>13000.0</v>
      </c>
      <c r="P266" s="82" t="s">
        <v>1719</v>
      </c>
      <c r="Q266" s="337">
        <v>7500.0</v>
      </c>
      <c r="R266" s="82" t="s">
        <v>1720</v>
      </c>
      <c r="S266" s="337">
        <v>7500.0</v>
      </c>
      <c r="T266" s="85"/>
      <c r="U266" s="335">
        <f t="shared" si="3"/>
        <v>0</v>
      </c>
      <c r="V266" s="78"/>
      <c r="W266" s="3" t="s">
        <v>46</v>
      </c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36">
        <v>260.0</v>
      </c>
      <c r="B267" s="336">
        <v>1.0</v>
      </c>
      <c r="C267" s="336" t="b">
        <v>0</v>
      </c>
      <c r="D267" s="81" t="s">
        <v>530</v>
      </c>
      <c r="E267" s="81" t="s">
        <v>1721</v>
      </c>
      <c r="F267" s="81" t="s">
        <v>1722</v>
      </c>
      <c r="G267" s="79">
        <v>8.754814156E9</v>
      </c>
      <c r="H267" s="81" t="s">
        <v>1723</v>
      </c>
      <c r="I267" s="81" t="s">
        <v>1724</v>
      </c>
      <c r="J267" s="78"/>
      <c r="K267" s="82" t="s">
        <v>6</v>
      </c>
      <c r="L267" s="337">
        <v>48000.0</v>
      </c>
      <c r="M267" s="337">
        <v>15000.0</v>
      </c>
      <c r="N267" s="82" t="s">
        <v>1721</v>
      </c>
      <c r="O267" s="337">
        <v>33000.0</v>
      </c>
      <c r="P267" s="82" t="s">
        <v>1725</v>
      </c>
      <c r="Q267" s="85"/>
      <c r="R267" s="85"/>
      <c r="S267" s="85"/>
      <c r="T267" s="85"/>
      <c r="U267" s="335">
        <f t="shared" si="3"/>
        <v>0</v>
      </c>
      <c r="V267" s="78"/>
      <c r="W267" s="3" t="s">
        <v>46</v>
      </c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36">
        <v>261.0</v>
      </c>
      <c r="B268" s="336">
        <v>2.0</v>
      </c>
      <c r="C268" s="336" t="b">
        <v>0</v>
      </c>
      <c r="D268" s="81" t="s">
        <v>530</v>
      </c>
      <c r="E268" s="81" t="s">
        <v>1721</v>
      </c>
      <c r="F268" s="81" t="s">
        <v>1726</v>
      </c>
      <c r="G268" s="79">
        <v>7.010121492E9</v>
      </c>
      <c r="H268" s="81" t="s">
        <v>1727</v>
      </c>
      <c r="I268" s="81" t="s">
        <v>44</v>
      </c>
      <c r="J268" s="78"/>
      <c r="K268" s="82" t="s">
        <v>6</v>
      </c>
      <c r="L268" s="337">
        <v>30000.0</v>
      </c>
      <c r="M268" s="337">
        <v>2000.0</v>
      </c>
      <c r="N268" s="82" t="s">
        <v>1721</v>
      </c>
      <c r="O268" s="337">
        <v>28000.0</v>
      </c>
      <c r="P268" s="82" t="s">
        <v>1728</v>
      </c>
      <c r="Q268" s="85"/>
      <c r="R268" s="85"/>
      <c r="S268" s="85"/>
      <c r="T268" s="85"/>
      <c r="U268" s="335">
        <f t="shared" si="3"/>
        <v>0</v>
      </c>
      <c r="V268" s="78"/>
      <c r="W268" s="3" t="s">
        <v>651</v>
      </c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36">
        <v>262.0</v>
      </c>
      <c r="B269" s="336">
        <v>3.0</v>
      </c>
      <c r="C269" s="336" t="b">
        <v>0</v>
      </c>
      <c r="D269" s="81" t="s">
        <v>530</v>
      </c>
      <c r="E269" s="81" t="s">
        <v>1729</v>
      </c>
      <c r="F269" s="81" t="s">
        <v>1730</v>
      </c>
      <c r="G269" s="79">
        <v>8.220662054E9</v>
      </c>
      <c r="H269" s="81" t="s">
        <v>1731</v>
      </c>
      <c r="I269" s="81" t="s">
        <v>44</v>
      </c>
      <c r="J269" s="78"/>
      <c r="K269" s="82" t="s">
        <v>6</v>
      </c>
      <c r="L269" s="337">
        <v>30000.0</v>
      </c>
      <c r="M269" s="337">
        <v>1000.0</v>
      </c>
      <c r="N269" s="82" t="s">
        <v>1729</v>
      </c>
      <c r="O269" s="337">
        <v>14000.0</v>
      </c>
      <c r="P269" s="82" t="s">
        <v>1725</v>
      </c>
      <c r="Q269" s="337">
        <v>15000.0</v>
      </c>
      <c r="R269" s="82" t="s">
        <v>1732</v>
      </c>
      <c r="S269" s="85"/>
      <c r="T269" s="85"/>
      <c r="U269" s="335">
        <f t="shared" si="3"/>
        <v>0</v>
      </c>
      <c r="V269" s="78"/>
      <c r="W269" s="3" t="s">
        <v>651</v>
      </c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36">
        <v>263.0</v>
      </c>
      <c r="B270" s="336">
        <v>4.0</v>
      </c>
      <c r="C270" s="336" t="b">
        <v>0</v>
      </c>
      <c r="D270" s="81" t="s">
        <v>530</v>
      </c>
      <c r="E270" s="81" t="s">
        <v>1728</v>
      </c>
      <c r="F270" s="81" t="s">
        <v>1733</v>
      </c>
      <c r="G270" s="79">
        <v>6.384546544E9</v>
      </c>
      <c r="H270" s="81" t="s">
        <v>1734</v>
      </c>
      <c r="I270" s="81" t="s">
        <v>44</v>
      </c>
      <c r="J270" s="78"/>
      <c r="K270" s="82" t="s">
        <v>6</v>
      </c>
      <c r="L270" s="337">
        <v>30000.0</v>
      </c>
      <c r="M270" s="337">
        <v>2000.0</v>
      </c>
      <c r="N270" s="82" t="s">
        <v>1728</v>
      </c>
      <c r="O270" s="337">
        <v>15000.0</v>
      </c>
      <c r="P270" s="82" t="s">
        <v>1735</v>
      </c>
      <c r="Q270" s="337">
        <v>13000.0</v>
      </c>
      <c r="R270" s="82" t="s">
        <v>1736</v>
      </c>
      <c r="S270" s="85"/>
      <c r="T270" s="85"/>
      <c r="U270" s="335">
        <f t="shared" si="3"/>
        <v>0</v>
      </c>
      <c r="V270" s="78"/>
      <c r="W270" s="3" t="s">
        <v>651</v>
      </c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36">
        <v>264.0</v>
      </c>
      <c r="B271" s="336">
        <v>5.0</v>
      </c>
      <c r="C271" s="336" t="b">
        <v>0</v>
      </c>
      <c r="D271" s="81" t="s">
        <v>530</v>
      </c>
      <c r="E271" s="81" t="s">
        <v>1735</v>
      </c>
      <c r="F271" s="81" t="s">
        <v>1737</v>
      </c>
      <c r="G271" s="79">
        <v>8.438069366E9</v>
      </c>
      <c r="H271" s="81" t="s">
        <v>1738</v>
      </c>
      <c r="I271" s="81" t="s">
        <v>172</v>
      </c>
      <c r="J271" s="78"/>
      <c r="K271" s="82" t="s">
        <v>6</v>
      </c>
      <c r="L271" s="337">
        <v>108000.0</v>
      </c>
      <c r="M271" s="337">
        <v>2000.0</v>
      </c>
      <c r="N271" s="82" t="s">
        <v>1735</v>
      </c>
      <c r="O271" s="337">
        <v>30000.0</v>
      </c>
      <c r="P271" s="82" t="s">
        <v>1699</v>
      </c>
      <c r="Q271" s="337">
        <v>40000.0</v>
      </c>
      <c r="R271" s="82" t="s">
        <v>1736</v>
      </c>
      <c r="S271" s="337">
        <v>36000.0</v>
      </c>
      <c r="T271" s="85"/>
      <c r="U271" s="335">
        <f t="shared" si="3"/>
        <v>0</v>
      </c>
      <c r="V271" s="78"/>
      <c r="W271" s="3" t="s">
        <v>46</v>
      </c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36">
        <v>265.0</v>
      </c>
      <c r="B272" s="336">
        <v>6.0</v>
      </c>
      <c r="C272" s="336" t="b">
        <v>0</v>
      </c>
      <c r="D272" s="81" t="s">
        <v>530</v>
      </c>
      <c r="E272" s="81" t="s">
        <v>1739</v>
      </c>
      <c r="F272" s="81" t="s">
        <v>1740</v>
      </c>
      <c r="G272" s="79">
        <v>7.373962268E9</v>
      </c>
      <c r="H272" s="81" t="s">
        <v>1741</v>
      </c>
      <c r="I272" s="81" t="s">
        <v>44</v>
      </c>
      <c r="J272" s="78"/>
      <c r="K272" s="82" t="s">
        <v>6</v>
      </c>
      <c r="L272" s="337">
        <v>30000.0</v>
      </c>
      <c r="M272" s="337">
        <v>2000.0</v>
      </c>
      <c r="N272" s="82" t="s">
        <v>1739</v>
      </c>
      <c r="O272" s="337">
        <v>15000.0</v>
      </c>
      <c r="P272" s="82" t="s">
        <v>1699</v>
      </c>
      <c r="Q272" s="337">
        <v>13000.0</v>
      </c>
      <c r="R272" s="82" t="s">
        <v>1742</v>
      </c>
      <c r="S272" s="85"/>
      <c r="T272" s="85"/>
      <c r="U272" s="335">
        <f t="shared" si="3"/>
        <v>0</v>
      </c>
      <c r="V272" s="78"/>
      <c r="W272" s="3" t="s">
        <v>46</v>
      </c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36">
        <v>266.0</v>
      </c>
      <c r="B273" s="336">
        <v>7.0</v>
      </c>
      <c r="C273" s="336" t="b">
        <v>0</v>
      </c>
      <c r="D273" s="81" t="s">
        <v>530</v>
      </c>
      <c r="E273" s="81" t="s">
        <v>1739</v>
      </c>
      <c r="F273" s="81" t="s">
        <v>1743</v>
      </c>
      <c r="G273" s="79">
        <v>8.754813058E9</v>
      </c>
      <c r="H273" s="81" t="s">
        <v>1744</v>
      </c>
      <c r="I273" s="81" t="s">
        <v>44</v>
      </c>
      <c r="J273" s="78"/>
      <c r="K273" s="82" t="s">
        <v>6</v>
      </c>
      <c r="L273" s="337">
        <v>30000.0</v>
      </c>
      <c r="M273" s="337">
        <v>2000.0</v>
      </c>
      <c r="N273" s="82" t="s">
        <v>1739</v>
      </c>
      <c r="O273" s="337">
        <v>15000.0</v>
      </c>
      <c r="P273" s="82" t="s">
        <v>1699</v>
      </c>
      <c r="Q273" s="337">
        <v>13000.0</v>
      </c>
      <c r="R273" s="82" t="s">
        <v>1745</v>
      </c>
      <c r="S273" s="85"/>
      <c r="T273" s="85"/>
      <c r="U273" s="335">
        <f t="shared" si="3"/>
        <v>0</v>
      </c>
      <c r="V273" s="78"/>
      <c r="W273" s="3" t="s">
        <v>46</v>
      </c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36">
        <v>267.0</v>
      </c>
      <c r="B274" s="336">
        <v>8.0</v>
      </c>
      <c r="C274" s="336" t="b">
        <v>0</v>
      </c>
      <c r="D274" s="81" t="s">
        <v>530</v>
      </c>
      <c r="E274" s="81" t="s">
        <v>1719</v>
      </c>
      <c r="F274" s="81" t="s">
        <v>1746</v>
      </c>
      <c r="G274" s="79">
        <v>9.751114885E9</v>
      </c>
      <c r="H274" s="81" t="s">
        <v>1747</v>
      </c>
      <c r="I274" s="81" t="s">
        <v>720</v>
      </c>
      <c r="J274" s="78"/>
      <c r="K274" s="82" t="s">
        <v>1429</v>
      </c>
      <c r="L274" s="337">
        <v>22500.0</v>
      </c>
      <c r="M274" s="337">
        <v>2000.0</v>
      </c>
      <c r="N274" s="82" t="s">
        <v>1719</v>
      </c>
      <c r="O274" s="337">
        <v>20500.0</v>
      </c>
      <c r="P274" s="82" t="s">
        <v>1748</v>
      </c>
      <c r="Q274" s="85"/>
      <c r="R274" s="85"/>
      <c r="S274" s="85"/>
      <c r="T274" s="85"/>
      <c r="U274" s="335">
        <f t="shared" si="3"/>
        <v>0</v>
      </c>
      <c r="V274" s="78"/>
      <c r="W274" s="3" t="s">
        <v>46</v>
      </c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36">
        <v>268.0</v>
      </c>
      <c r="B275" s="336">
        <v>9.0</v>
      </c>
      <c r="C275" s="336" t="b">
        <v>0</v>
      </c>
      <c r="D275" s="81" t="s">
        <v>530</v>
      </c>
      <c r="E275" s="81" t="s">
        <v>1749</v>
      </c>
      <c r="F275" s="81" t="s">
        <v>1750</v>
      </c>
      <c r="G275" s="79">
        <v>7.207775308E9</v>
      </c>
      <c r="H275" s="81" t="s">
        <v>1751</v>
      </c>
      <c r="I275" s="81" t="s">
        <v>37</v>
      </c>
      <c r="J275" s="78"/>
      <c r="K275" s="82" t="s">
        <v>6</v>
      </c>
      <c r="L275" s="337">
        <v>15000.0</v>
      </c>
      <c r="M275" s="337">
        <v>2000.0</v>
      </c>
      <c r="N275" s="82" t="s">
        <v>1749</v>
      </c>
      <c r="O275" s="337">
        <v>13000.0</v>
      </c>
      <c r="P275" s="82" t="s">
        <v>1699</v>
      </c>
      <c r="Q275" s="85"/>
      <c r="R275" s="85"/>
      <c r="S275" s="85"/>
      <c r="T275" s="85"/>
      <c r="U275" s="335">
        <f t="shared" si="3"/>
        <v>0</v>
      </c>
      <c r="V275" s="78"/>
      <c r="W275" s="3" t="s">
        <v>651</v>
      </c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36">
        <v>269.0</v>
      </c>
      <c r="B276" s="336">
        <v>10.0</v>
      </c>
      <c r="C276" s="336" t="b">
        <v>0</v>
      </c>
      <c r="D276" s="81" t="s">
        <v>530</v>
      </c>
      <c r="E276" s="81" t="s">
        <v>1752</v>
      </c>
      <c r="F276" s="81" t="s">
        <v>1753</v>
      </c>
      <c r="G276" s="79">
        <v>6.38014542E9</v>
      </c>
      <c r="H276" s="81" t="s">
        <v>1754</v>
      </c>
      <c r="I276" s="81" t="s">
        <v>44</v>
      </c>
      <c r="J276" s="78"/>
      <c r="K276" s="82" t="s">
        <v>6</v>
      </c>
      <c r="L276" s="337">
        <v>30000.0</v>
      </c>
      <c r="M276" s="337">
        <v>15000.0</v>
      </c>
      <c r="N276" s="82" t="s">
        <v>1752</v>
      </c>
      <c r="O276" s="337">
        <v>15000.0</v>
      </c>
      <c r="P276" s="82" t="s">
        <v>1755</v>
      </c>
      <c r="Q276" s="85"/>
      <c r="R276" s="85"/>
      <c r="S276" s="85"/>
      <c r="T276" s="85"/>
      <c r="U276" s="335">
        <f t="shared" si="3"/>
        <v>0</v>
      </c>
      <c r="V276" s="78"/>
      <c r="W276" s="3" t="s">
        <v>651</v>
      </c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36">
        <v>270.0</v>
      </c>
      <c r="B277" s="336">
        <v>11.0</v>
      </c>
      <c r="C277" s="336" t="b">
        <v>0</v>
      </c>
      <c r="D277" s="81" t="s">
        <v>530</v>
      </c>
      <c r="E277" s="81" t="s">
        <v>1699</v>
      </c>
      <c r="F277" s="81" t="s">
        <v>1756</v>
      </c>
      <c r="G277" s="79">
        <v>7.904490323E9</v>
      </c>
      <c r="H277" s="81" t="s">
        <v>1757</v>
      </c>
      <c r="I277" s="81" t="s">
        <v>44</v>
      </c>
      <c r="J277" s="78"/>
      <c r="K277" s="82" t="s">
        <v>6</v>
      </c>
      <c r="L277" s="337">
        <v>30000.0</v>
      </c>
      <c r="M277" s="337">
        <v>2000.0</v>
      </c>
      <c r="N277" s="82" t="s">
        <v>1699</v>
      </c>
      <c r="O277" s="337">
        <v>10000.0</v>
      </c>
      <c r="P277" s="82" t="s">
        <v>1758</v>
      </c>
      <c r="Q277" s="337">
        <v>10000.0</v>
      </c>
      <c r="R277" s="82" t="s">
        <v>1759</v>
      </c>
      <c r="S277" s="337">
        <v>8000.0</v>
      </c>
      <c r="T277" s="85"/>
      <c r="U277" s="335">
        <f t="shared" si="3"/>
        <v>0</v>
      </c>
      <c r="V277" s="434" t="s">
        <v>1760</v>
      </c>
      <c r="W277" s="3" t="s">
        <v>46</v>
      </c>
      <c r="X277" s="3" t="s">
        <v>113</v>
      </c>
      <c r="Y277" s="3"/>
      <c r="Z277" s="3"/>
      <c r="AA277" s="3"/>
      <c r="AB277" s="3"/>
      <c r="AC277" s="3"/>
      <c r="AD277" s="3"/>
      <c r="AE277" s="3"/>
      <c r="AF277" s="3"/>
    </row>
    <row r="278">
      <c r="A278" s="336">
        <v>271.0</v>
      </c>
      <c r="B278" s="336">
        <v>12.0</v>
      </c>
      <c r="C278" s="336" t="b">
        <v>0</v>
      </c>
      <c r="D278" s="81" t="s">
        <v>530</v>
      </c>
      <c r="E278" s="81" t="s">
        <v>1761</v>
      </c>
      <c r="F278" s="81" t="s">
        <v>1762</v>
      </c>
      <c r="G278" s="79">
        <v>9.84149303E9</v>
      </c>
      <c r="H278" s="81" t="s">
        <v>1763</v>
      </c>
      <c r="I278" s="81" t="s">
        <v>1764</v>
      </c>
      <c r="J278" s="78"/>
      <c r="K278" s="82" t="s">
        <v>6</v>
      </c>
      <c r="L278" s="337">
        <v>20000.0</v>
      </c>
      <c r="M278" s="337">
        <v>2000.0</v>
      </c>
      <c r="N278" s="82" t="s">
        <v>1761</v>
      </c>
      <c r="O278" s="337">
        <v>18000.0</v>
      </c>
      <c r="P278" s="82" t="s">
        <v>1711</v>
      </c>
      <c r="Q278" s="85"/>
      <c r="R278" s="85"/>
      <c r="S278" s="85"/>
      <c r="T278" s="85"/>
      <c r="U278" s="335">
        <f t="shared" si="3"/>
        <v>0</v>
      </c>
      <c r="V278" s="78"/>
      <c r="W278" s="3" t="s">
        <v>46</v>
      </c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66">
        <v>272.0</v>
      </c>
      <c r="B279" s="366">
        <v>13.0</v>
      </c>
      <c r="C279" s="366" t="b">
        <v>0</v>
      </c>
      <c r="D279" s="179" t="s">
        <v>530</v>
      </c>
      <c r="E279" s="179" t="s">
        <v>1765</v>
      </c>
      <c r="F279" s="179" t="s">
        <v>1766</v>
      </c>
      <c r="G279" s="357">
        <v>9.462377191E9</v>
      </c>
      <c r="H279" s="179" t="s">
        <v>1767</v>
      </c>
      <c r="I279" s="179" t="s">
        <v>1087</v>
      </c>
      <c r="J279" s="176"/>
      <c r="K279" s="180" t="s">
        <v>6</v>
      </c>
      <c r="L279" s="358">
        <v>22500.0</v>
      </c>
      <c r="M279" s="358">
        <v>2000.0</v>
      </c>
      <c r="N279" s="180" t="s">
        <v>1765</v>
      </c>
      <c r="O279" s="182"/>
      <c r="P279" s="182"/>
      <c r="Q279" s="182"/>
      <c r="R279" s="182"/>
      <c r="S279" s="182"/>
      <c r="T279" s="182"/>
      <c r="U279" s="359">
        <f t="shared" si="3"/>
        <v>20500</v>
      </c>
      <c r="V279" s="444"/>
      <c r="W279" s="187" t="s">
        <v>1768</v>
      </c>
      <c r="X279" s="188" t="s">
        <v>113</v>
      </c>
      <c r="Y279" s="188" t="s">
        <v>1769</v>
      </c>
      <c r="Z279" s="188"/>
      <c r="AA279" s="188"/>
      <c r="AB279" s="188"/>
      <c r="AC279" s="188"/>
      <c r="AD279" s="188"/>
      <c r="AE279" s="188"/>
      <c r="AF279" s="188"/>
    </row>
    <row r="280">
      <c r="A280" s="336">
        <v>273.0</v>
      </c>
      <c r="B280" s="336">
        <v>14.0</v>
      </c>
      <c r="C280" s="336" t="b">
        <v>0</v>
      </c>
      <c r="D280" s="81" t="s">
        <v>530</v>
      </c>
      <c r="E280" s="81" t="s">
        <v>1770</v>
      </c>
      <c r="F280" s="81" t="s">
        <v>1771</v>
      </c>
      <c r="G280" s="79">
        <v>9.3445928E9</v>
      </c>
      <c r="H280" s="81" t="s">
        <v>1772</v>
      </c>
      <c r="I280" s="81" t="s">
        <v>44</v>
      </c>
      <c r="J280" s="78"/>
      <c r="K280" s="82" t="s">
        <v>6</v>
      </c>
      <c r="L280" s="337">
        <v>20000.0</v>
      </c>
      <c r="M280" s="337">
        <v>10000.0</v>
      </c>
      <c r="N280" s="82" t="s">
        <v>1770</v>
      </c>
      <c r="O280" s="337">
        <v>10000.0</v>
      </c>
      <c r="P280" s="82" t="s">
        <v>1430</v>
      </c>
      <c r="Q280" s="85"/>
      <c r="R280" s="85"/>
      <c r="S280" s="85"/>
      <c r="T280" s="85"/>
      <c r="U280" s="335">
        <f t="shared" si="3"/>
        <v>0</v>
      </c>
      <c r="V280" s="78"/>
      <c r="W280" s="3" t="s">
        <v>651</v>
      </c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36">
        <v>274.0</v>
      </c>
      <c r="B281" s="368">
        <v>15.0</v>
      </c>
      <c r="C281" s="368" t="b">
        <v>0</v>
      </c>
      <c r="D281" s="81" t="s">
        <v>530</v>
      </c>
      <c r="E281" s="81" t="s">
        <v>1773</v>
      </c>
      <c r="F281" s="81" t="s">
        <v>1774</v>
      </c>
      <c r="G281" s="79">
        <v>7.373439017E9</v>
      </c>
      <c r="H281" s="81" t="s">
        <v>1775</v>
      </c>
      <c r="I281" s="81" t="s">
        <v>1776</v>
      </c>
      <c r="J281" s="78"/>
      <c r="K281" s="82" t="s">
        <v>6</v>
      </c>
      <c r="L281" s="337">
        <v>37500.0</v>
      </c>
      <c r="M281" s="337">
        <v>2000.0</v>
      </c>
      <c r="N281" s="82" t="s">
        <v>1773</v>
      </c>
      <c r="O281" s="337">
        <v>26000.0</v>
      </c>
      <c r="P281" s="82" t="s">
        <v>1777</v>
      </c>
      <c r="Q281" s="337">
        <v>9500.0</v>
      </c>
      <c r="R281" s="82" t="s">
        <v>1736</v>
      </c>
      <c r="S281" s="85"/>
      <c r="T281" s="85"/>
      <c r="U281" s="335">
        <f t="shared" si="3"/>
        <v>0</v>
      </c>
      <c r="V281" s="78"/>
      <c r="W281" s="3" t="s">
        <v>651</v>
      </c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36">
        <v>275.0</v>
      </c>
      <c r="B282" s="336">
        <v>1.0</v>
      </c>
      <c r="C282" s="336" t="b">
        <v>0</v>
      </c>
      <c r="D282" s="81" t="s">
        <v>589</v>
      </c>
      <c r="E282" s="81" t="s">
        <v>1778</v>
      </c>
      <c r="F282" s="81" t="s">
        <v>1779</v>
      </c>
      <c r="G282" s="79">
        <v>9.840646614E9</v>
      </c>
      <c r="H282" s="81" t="s">
        <v>1780</v>
      </c>
      <c r="I282" s="81" t="s">
        <v>1206</v>
      </c>
      <c r="J282" s="78"/>
      <c r="K282" s="82" t="s">
        <v>1781</v>
      </c>
      <c r="L282" s="337">
        <v>15000.0</v>
      </c>
      <c r="M282" s="337">
        <v>1000.0</v>
      </c>
      <c r="N282" s="82" t="s">
        <v>1778</v>
      </c>
      <c r="O282" s="337">
        <v>14000.0</v>
      </c>
      <c r="P282" s="82" t="s">
        <v>1782</v>
      </c>
      <c r="Q282" s="85"/>
      <c r="R282" s="85"/>
      <c r="S282" s="85"/>
      <c r="T282" s="85"/>
      <c r="U282" s="335">
        <f t="shared" si="3"/>
        <v>0</v>
      </c>
      <c r="V282" s="78"/>
      <c r="W282" s="3" t="s">
        <v>651</v>
      </c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73">
        <v>276.0</v>
      </c>
      <c r="B283" s="373">
        <v>2.0</v>
      </c>
      <c r="C283" s="373" t="b">
        <v>0</v>
      </c>
      <c r="D283" s="374" t="s">
        <v>589</v>
      </c>
      <c r="E283" s="374" t="s">
        <v>1783</v>
      </c>
      <c r="F283" s="374" t="s">
        <v>1784</v>
      </c>
      <c r="G283" s="375">
        <v>9.849850947E9</v>
      </c>
      <c r="H283" s="374" t="s">
        <v>1785</v>
      </c>
      <c r="I283" s="374" t="s">
        <v>1786</v>
      </c>
      <c r="J283" s="376"/>
      <c r="K283" s="377" t="s">
        <v>6</v>
      </c>
      <c r="L283" s="378">
        <v>50000.0</v>
      </c>
      <c r="M283" s="378">
        <v>2000.0</v>
      </c>
      <c r="N283" s="377" t="s">
        <v>1783</v>
      </c>
      <c r="O283" s="379"/>
      <c r="P283" s="379"/>
      <c r="Q283" s="379"/>
      <c r="R283" s="379"/>
      <c r="S283" s="379"/>
      <c r="T283" s="379"/>
      <c r="U283" s="380">
        <f t="shared" si="3"/>
        <v>48000</v>
      </c>
      <c r="V283" s="445" t="s">
        <v>1787</v>
      </c>
      <c r="W283" s="382" t="s">
        <v>1788</v>
      </c>
      <c r="X283" s="383" t="s">
        <v>113</v>
      </c>
      <c r="Y283" s="383" t="s">
        <v>1789</v>
      </c>
      <c r="Z283" s="383"/>
      <c r="AA283" s="383"/>
      <c r="AB283" s="383"/>
      <c r="AC283" s="383"/>
      <c r="AD283" s="383"/>
      <c r="AE283" s="383"/>
      <c r="AF283" s="383"/>
    </row>
    <row r="284">
      <c r="A284" s="336">
        <v>277.0</v>
      </c>
      <c r="B284" s="336">
        <v>3.0</v>
      </c>
      <c r="C284" s="336" t="b">
        <v>0</v>
      </c>
      <c r="D284" s="81" t="s">
        <v>589</v>
      </c>
      <c r="E284" s="81" t="s">
        <v>1732</v>
      </c>
      <c r="F284" s="81" t="s">
        <v>1426</v>
      </c>
      <c r="G284" s="79">
        <v>2.13558969965E11</v>
      </c>
      <c r="H284" s="81" t="s">
        <v>1790</v>
      </c>
      <c r="I284" s="81" t="s">
        <v>937</v>
      </c>
      <c r="J284" s="78"/>
      <c r="K284" s="82" t="s">
        <v>1781</v>
      </c>
      <c r="L284" s="337">
        <v>700.0</v>
      </c>
      <c r="M284" s="337">
        <v>100.0</v>
      </c>
      <c r="N284" s="82" t="s">
        <v>1732</v>
      </c>
      <c r="O284" s="337">
        <v>600.0</v>
      </c>
      <c r="P284" s="82" t="s">
        <v>1430</v>
      </c>
      <c r="Q284" s="85"/>
      <c r="R284" s="85"/>
      <c r="S284" s="85"/>
      <c r="T284" s="85"/>
      <c r="U284" s="335">
        <f t="shared" si="3"/>
        <v>0</v>
      </c>
      <c r="V284" s="78"/>
      <c r="W284" s="3" t="s">
        <v>651</v>
      </c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36">
        <v>278.0</v>
      </c>
      <c r="B285" s="336">
        <v>4.0</v>
      </c>
      <c r="C285" s="336" t="b">
        <v>0</v>
      </c>
      <c r="D285" s="81" t="s">
        <v>589</v>
      </c>
      <c r="E285" s="81" t="s">
        <v>1791</v>
      </c>
      <c r="F285" s="81" t="s">
        <v>1792</v>
      </c>
      <c r="G285" s="79">
        <v>9.894700699E9</v>
      </c>
      <c r="H285" s="81" t="s">
        <v>1793</v>
      </c>
      <c r="I285" s="81" t="s">
        <v>1794</v>
      </c>
      <c r="J285" s="78"/>
      <c r="K285" s="82" t="s">
        <v>6</v>
      </c>
      <c r="L285" s="337">
        <v>65000.0</v>
      </c>
      <c r="M285" s="337">
        <v>2000.0</v>
      </c>
      <c r="N285" s="82" t="s">
        <v>1791</v>
      </c>
      <c r="O285" s="337">
        <v>40000.0</v>
      </c>
      <c r="P285" s="82" t="s">
        <v>1748</v>
      </c>
      <c r="Q285" s="337">
        <v>23000.0</v>
      </c>
      <c r="R285" s="82" t="s">
        <v>1795</v>
      </c>
      <c r="S285" s="85"/>
      <c r="T285" s="85"/>
      <c r="U285" s="335">
        <f t="shared" si="3"/>
        <v>0</v>
      </c>
      <c r="V285" s="78"/>
      <c r="W285" s="3" t="s">
        <v>46</v>
      </c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73">
        <v>279.0</v>
      </c>
      <c r="B286" s="373">
        <v>5.0</v>
      </c>
      <c r="C286" s="373" t="b">
        <v>0</v>
      </c>
      <c r="D286" s="374" t="s">
        <v>589</v>
      </c>
      <c r="E286" s="374" t="s">
        <v>1796</v>
      </c>
      <c r="F286" s="374" t="s">
        <v>1797</v>
      </c>
      <c r="G286" s="375">
        <v>9.59710883E9</v>
      </c>
      <c r="H286" s="374" t="s">
        <v>1798</v>
      </c>
      <c r="I286" s="374" t="s">
        <v>44</v>
      </c>
      <c r="J286" s="376"/>
      <c r="K286" s="377" t="s">
        <v>6</v>
      </c>
      <c r="L286" s="378">
        <v>30000.0</v>
      </c>
      <c r="M286" s="378">
        <v>2000.0</v>
      </c>
      <c r="N286" s="377" t="s">
        <v>1796</v>
      </c>
      <c r="O286" s="379"/>
      <c r="P286" s="379"/>
      <c r="Q286" s="379"/>
      <c r="R286" s="379"/>
      <c r="S286" s="379"/>
      <c r="T286" s="379"/>
      <c r="U286" s="380">
        <f t="shared" si="3"/>
        <v>28000</v>
      </c>
      <c r="V286" s="445" t="s">
        <v>1787</v>
      </c>
      <c r="W286" s="382" t="s">
        <v>1799</v>
      </c>
      <c r="X286" s="383" t="s">
        <v>113</v>
      </c>
      <c r="Y286" s="383" t="s">
        <v>1789</v>
      </c>
      <c r="Z286" s="383"/>
      <c r="AA286" s="383"/>
      <c r="AB286" s="383"/>
      <c r="AC286" s="383"/>
      <c r="AD286" s="383"/>
      <c r="AE286" s="383"/>
      <c r="AF286" s="383"/>
    </row>
    <row r="287">
      <c r="A287" s="336">
        <v>280.0</v>
      </c>
      <c r="B287" s="336">
        <v>6.0</v>
      </c>
      <c r="C287" s="336" t="b">
        <v>0</v>
      </c>
      <c r="D287" s="81" t="s">
        <v>589</v>
      </c>
      <c r="E287" s="81" t="s">
        <v>1742</v>
      </c>
      <c r="F287" s="81" t="s">
        <v>1800</v>
      </c>
      <c r="G287" s="79">
        <v>9.788080508E9</v>
      </c>
      <c r="H287" s="81" t="s">
        <v>1801</v>
      </c>
      <c r="I287" s="81" t="s">
        <v>37</v>
      </c>
      <c r="J287" s="78"/>
      <c r="K287" s="82" t="s">
        <v>6</v>
      </c>
      <c r="L287" s="337">
        <v>15000.0</v>
      </c>
      <c r="M287" s="337">
        <v>15000.0</v>
      </c>
      <c r="N287" s="82" t="s">
        <v>1742</v>
      </c>
      <c r="O287" s="85"/>
      <c r="P287" s="85"/>
      <c r="Q287" s="85"/>
      <c r="R287" s="85"/>
      <c r="S287" s="85"/>
      <c r="T287" s="85"/>
      <c r="U287" s="335">
        <f t="shared" si="3"/>
        <v>0</v>
      </c>
      <c r="V287" s="446"/>
      <c r="W287" s="3" t="s">
        <v>46</v>
      </c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84">
        <v>281.0</v>
      </c>
      <c r="B288" s="384">
        <v>7.0</v>
      </c>
      <c r="C288" s="384" t="b">
        <v>0</v>
      </c>
      <c r="D288" s="386" t="s">
        <v>589</v>
      </c>
      <c r="E288" s="386" t="s">
        <v>1742</v>
      </c>
      <c r="F288" s="386" t="s">
        <v>504</v>
      </c>
      <c r="G288" s="387">
        <v>8.870501334E9</v>
      </c>
      <c r="H288" s="386" t="s">
        <v>1802</v>
      </c>
      <c r="I288" s="386" t="s">
        <v>44</v>
      </c>
      <c r="J288" s="386"/>
      <c r="K288" s="388" t="s">
        <v>6</v>
      </c>
      <c r="L288" s="389">
        <v>30000.0</v>
      </c>
      <c r="M288" s="389">
        <v>2000.0</v>
      </c>
      <c r="N288" s="388" t="s">
        <v>1742</v>
      </c>
      <c r="O288" s="388"/>
      <c r="P288" s="388"/>
      <c r="Q288" s="388"/>
      <c r="R288" s="388"/>
      <c r="S288" s="388"/>
      <c r="T288" s="388"/>
      <c r="U288" s="390">
        <f t="shared" si="3"/>
        <v>28000</v>
      </c>
      <c r="V288" s="391" t="s">
        <v>741</v>
      </c>
      <c r="W288" s="392" t="s">
        <v>668</v>
      </c>
      <c r="X288" s="392" t="s">
        <v>66</v>
      </c>
      <c r="Y288" s="392"/>
      <c r="Z288" s="392"/>
      <c r="AA288" s="392"/>
      <c r="AB288" s="392"/>
      <c r="AC288" s="392"/>
      <c r="AD288" s="392"/>
      <c r="AE288" s="392"/>
      <c r="AF288" s="392"/>
    </row>
    <row r="289">
      <c r="A289" s="416">
        <v>282.0</v>
      </c>
      <c r="B289" s="416">
        <v>8.0</v>
      </c>
      <c r="C289" s="417" t="b">
        <v>1</v>
      </c>
      <c r="D289" s="64" t="s">
        <v>589</v>
      </c>
      <c r="E289" s="64" t="s">
        <v>1745</v>
      </c>
      <c r="F289" s="64" t="s">
        <v>1803</v>
      </c>
      <c r="G289" s="108">
        <v>8.102186151E9</v>
      </c>
      <c r="H289" s="64" t="s">
        <v>1804</v>
      </c>
      <c r="I289" s="64" t="s">
        <v>44</v>
      </c>
      <c r="J289" s="60"/>
      <c r="K289" s="65" t="s">
        <v>6</v>
      </c>
      <c r="L289" s="418">
        <v>30000.0</v>
      </c>
      <c r="M289" s="418">
        <v>2000.0</v>
      </c>
      <c r="N289" s="65" t="s">
        <v>1745</v>
      </c>
      <c r="O289" s="71"/>
      <c r="P289" s="71"/>
      <c r="Q289" s="71"/>
      <c r="R289" s="71"/>
      <c r="S289" s="71"/>
      <c r="T289" s="71"/>
      <c r="U289" s="419">
        <f t="shared" si="3"/>
        <v>28000</v>
      </c>
      <c r="V289" s="447" t="s">
        <v>1805</v>
      </c>
      <c r="W289" s="74" t="s">
        <v>274</v>
      </c>
      <c r="X289" s="3" t="s">
        <v>113</v>
      </c>
      <c r="Y289" s="3"/>
      <c r="Z289" s="3"/>
      <c r="AA289" s="3"/>
      <c r="AB289" s="3"/>
      <c r="AC289" s="3"/>
      <c r="AD289" s="3"/>
      <c r="AE289" s="74" t="s">
        <v>1454</v>
      </c>
      <c r="AF289" s="3"/>
    </row>
    <row r="290">
      <c r="A290" s="416">
        <v>283.0</v>
      </c>
      <c r="B290" s="368">
        <v>9.0</v>
      </c>
      <c r="C290" s="448" t="b">
        <v>1</v>
      </c>
      <c r="D290" s="64" t="s">
        <v>589</v>
      </c>
      <c r="E290" s="64" t="s">
        <v>1806</v>
      </c>
      <c r="F290" s="64" t="s">
        <v>1807</v>
      </c>
      <c r="G290" s="108">
        <v>8.500919399E9</v>
      </c>
      <c r="H290" s="64" t="s">
        <v>1808</v>
      </c>
      <c r="I290" s="64" t="s">
        <v>44</v>
      </c>
      <c r="J290" s="60"/>
      <c r="K290" s="65" t="s">
        <v>6</v>
      </c>
      <c r="L290" s="418">
        <v>30000.0</v>
      </c>
      <c r="M290" s="418">
        <v>2000.0</v>
      </c>
      <c r="N290" s="65" t="s">
        <v>1806</v>
      </c>
      <c r="O290" s="71"/>
      <c r="P290" s="71"/>
      <c r="Q290" s="71"/>
      <c r="R290" s="71"/>
      <c r="S290" s="71"/>
      <c r="T290" s="71"/>
      <c r="U290" s="419">
        <f t="shared" si="3"/>
        <v>28000</v>
      </c>
      <c r="V290" s="449">
        <v>45834.0</v>
      </c>
      <c r="W290" s="93" t="s">
        <v>1809</v>
      </c>
      <c r="X290" s="3"/>
      <c r="Y290" s="3"/>
      <c r="Z290" s="74" t="s">
        <v>274</v>
      </c>
      <c r="AA290" s="3"/>
      <c r="AB290" s="3"/>
      <c r="AC290" s="3"/>
      <c r="AD290" s="3"/>
      <c r="AE290" s="74" t="s">
        <v>1810</v>
      </c>
      <c r="AF290" s="3"/>
    </row>
    <row r="291">
      <c r="A291" s="336">
        <v>284.0</v>
      </c>
      <c r="B291" s="336">
        <v>1.0</v>
      </c>
      <c r="C291" s="336" t="b">
        <v>0</v>
      </c>
      <c r="D291" s="81" t="s">
        <v>838</v>
      </c>
      <c r="E291" s="81" t="s">
        <v>1811</v>
      </c>
      <c r="F291" s="81" t="s">
        <v>1812</v>
      </c>
      <c r="G291" s="79">
        <v>9.940512027E9</v>
      </c>
      <c r="H291" s="81" t="s">
        <v>1813</v>
      </c>
      <c r="I291" s="81" t="s">
        <v>44</v>
      </c>
      <c r="J291" s="78"/>
      <c r="K291" s="82" t="s">
        <v>167</v>
      </c>
      <c r="L291" s="337">
        <v>35000.0</v>
      </c>
      <c r="M291" s="337">
        <v>17000.0</v>
      </c>
      <c r="N291" s="82" t="s">
        <v>1811</v>
      </c>
      <c r="O291" s="337">
        <v>18000.0</v>
      </c>
      <c r="P291" s="82" t="s">
        <v>1470</v>
      </c>
      <c r="Q291" s="85"/>
      <c r="R291" s="85"/>
      <c r="S291" s="85"/>
      <c r="T291" s="85"/>
      <c r="U291" s="335">
        <f t="shared" si="3"/>
        <v>0</v>
      </c>
      <c r="V291" s="408"/>
      <c r="W291" s="74"/>
      <c r="X291" s="3" t="s">
        <v>113</v>
      </c>
      <c r="Y291" s="3" t="s">
        <v>1683</v>
      </c>
      <c r="Z291" s="3" t="s">
        <v>1814</v>
      </c>
      <c r="AA291" s="3"/>
      <c r="AB291" s="3"/>
      <c r="AC291" s="3"/>
      <c r="AD291" s="3"/>
      <c r="AE291" s="3"/>
      <c r="AF291" s="3"/>
    </row>
    <row r="292">
      <c r="A292" s="336">
        <v>285.0</v>
      </c>
      <c r="B292" s="336">
        <v>2.0</v>
      </c>
      <c r="C292" s="336" t="b">
        <v>0</v>
      </c>
      <c r="D292" s="81" t="s">
        <v>838</v>
      </c>
      <c r="E292" s="81" t="s">
        <v>1815</v>
      </c>
      <c r="F292" s="81" t="s">
        <v>1816</v>
      </c>
      <c r="G292" s="79">
        <v>7.448983012E9</v>
      </c>
      <c r="H292" s="81" t="s">
        <v>1817</v>
      </c>
      <c r="I292" s="81" t="s">
        <v>679</v>
      </c>
      <c r="J292" s="78"/>
      <c r="K292" s="82" t="s">
        <v>6</v>
      </c>
      <c r="L292" s="337">
        <v>20000.0</v>
      </c>
      <c r="M292" s="337">
        <v>10000.0</v>
      </c>
      <c r="N292" s="82" t="s">
        <v>1815</v>
      </c>
      <c r="O292" s="337">
        <v>10000.0</v>
      </c>
      <c r="P292" s="82" t="s">
        <v>1818</v>
      </c>
      <c r="Q292" s="85"/>
      <c r="R292" s="85"/>
      <c r="S292" s="85"/>
      <c r="T292" s="85"/>
      <c r="U292" s="335">
        <f t="shared" si="3"/>
        <v>0</v>
      </c>
      <c r="V292" s="78"/>
      <c r="W292" s="3" t="s">
        <v>651</v>
      </c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36">
        <v>286.0</v>
      </c>
      <c r="B293" s="336">
        <v>3.0</v>
      </c>
      <c r="C293" s="450" t="b">
        <v>0</v>
      </c>
      <c r="D293" s="81" t="s">
        <v>838</v>
      </c>
      <c r="E293" s="81" t="s">
        <v>1818</v>
      </c>
      <c r="F293" s="81" t="s">
        <v>1819</v>
      </c>
      <c r="G293" s="78"/>
      <c r="H293" s="81" t="s">
        <v>1820</v>
      </c>
      <c r="I293" s="81" t="s">
        <v>1206</v>
      </c>
      <c r="J293" s="78"/>
      <c r="K293" s="82" t="s">
        <v>167</v>
      </c>
      <c r="L293" s="337">
        <v>50000.0</v>
      </c>
      <c r="M293" s="337">
        <v>50000.0</v>
      </c>
      <c r="N293" s="82" t="s">
        <v>1818</v>
      </c>
      <c r="O293" s="85"/>
      <c r="P293" s="85"/>
      <c r="Q293" s="85"/>
      <c r="R293" s="85"/>
      <c r="S293" s="85"/>
      <c r="T293" s="85"/>
      <c r="U293" s="335">
        <f t="shared" si="3"/>
        <v>0</v>
      </c>
      <c r="V293" s="78"/>
      <c r="W293" s="3" t="s">
        <v>651</v>
      </c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416">
        <v>287.0</v>
      </c>
      <c r="B294" s="416">
        <v>4.0</v>
      </c>
      <c r="C294" s="417" t="b">
        <v>1</v>
      </c>
      <c r="D294" s="64" t="s">
        <v>838</v>
      </c>
      <c r="E294" s="64" t="s">
        <v>1818</v>
      </c>
      <c r="F294" s="64" t="s">
        <v>1821</v>
      </c>
      <c r="G294" s="108">
        <v>8.50056788E9</v>
      </c>
      <c r="H294" s="64" t="s">
        <v>1822</v>
      </c>
      <c r="I294" s="64" t="s">
        <v>44</v>
      </c>
      <c r="J294" s="60"/>
      <c r="K294" s="65" t="s">
        <v>6</v>
      </c>
      <c r="L294" s="418">
        <v>35000.0</v>
      </c>
      <c r="M294" s="418">
        <v>2000.0</v>
      </c>
      <c r="N294" s="65" t="s">
        <v>1818</v>
      </c>
      <c r="O294" s="418">
        <v>10000.0</v>
      </c>
      <c r="P294" s="65" t="s">
        <v>1823</v>
      </c>
      <c r="Q294" s="71"/>
      <c r="R294" s="71"/>
      <c r="S294" s="71"/>
      <c r="T294" s="71"/>
      <c r="U294" s="419">
        <f t="shared" si="3"/>
        <v>23000</v>
      </c>
      <c r="V294" s="449">
        <v>45871.0</v>
      </c>
      <c r="W294" s="451" t="s">
        <v>1824</v>
      </c>
      <c r="X294" s="3" t="s">
        <v>113</v>
      </c>
      <c r="Y294" s="74" t="s">
        <v>1825</v>
      </c>
      <c r="Z294" s="74"/>
      <c r="AA294" s="74" t="s">
        <v>1826</v>
      </c>
      <c r="AB294" s="74"/>
      <c r="AC294" s="74"/>
      <c r="AD294" s="74"/>
      <c r="AE294" s="74" t="s">
        <v>1827</v>
      </c>
      <c r="AF294" s="74"/>
    </row>
    <row r="295">
      <c r="A295" s="336">
        <v>287.0</v>
      </c>
      <c r="B295" s="336">
        <v>5.0</v>
      </c>
      <c r="C295" s="336" t="b">
        <v>0</v>
      </c>
      <c r="D295" s="81" t="s">
        <v>838</v>
      </c>
      <c r="E295" s="81" t="s">
        <v>1828</v>
      </c>
      <c r="F295" s="81" t="s">
        <v>1829</v>
      </c>
      <c r="G295" s="79">
        <v>9.344623798E9</v>
      </c>
      <c r="H295" s="81" t="s">
        <v>1830</v>
      </c>
      <c r="I295" s="81" t="s">
        <v>937</v>
      </c>
      <c r="J295" s="78"/>
      <c r="K295" s="82" t="s">
        <v>6</v>
      </c>
      <c r="L295" s="337">
        <v>20000.0</v>
      </c>
      <c r="M295" s="337">
        <v>2000.0</v>
      </c>
      <c r="N295" s="82" t="s">
        <v>1828</v>
      </c>
      <c r="O295" s="337">
        <v>18000.0</v>
      </c>
      <c r="P295" s="82" t="s">
        <v>1831</v>
      </c>
      <c r="Q295" s="85"/>
      <c r="R295" s="85"/>
      <c r="S295" s="85"/>
      <c r="T295" s="85"/>
      <c r="U295" s="335">
        <f t="shared" si="3"/>
        <v>0</v>
      </c>
      <c r="V295" s="78"/>
      <c r="W295" s="3" t="s">
        <v>651</v>
      </c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36">
        <v>288.0</v>
      </c>
      <c r="B296" s="336">
        <v>6.0</v>
      </c>
      <c r="C296" s="336" t="b">
        <v>0</v>
      </c>
      <c r="D296" s="81" t="s">
        <v>838</v>
      </c>
      <c r="E296" s="81" t="s">
        <v>1828</v>
      </c>
      <c r="F296" s="81" t="s">
        <v>1832</v>
      </c>
      <c r="G296" s="79">
        <v>8.248606737E9</v>
      </c>
      <c r="H296" s="81" t="s">
        <v>1833</v>
      </c>
      <c r="I296" s="81" t="s">
        <v>937</v>
      </c>
      <c r="J296" s="78"/>
      <c r="K296" s="82" t="s">
        <v>6</v>
      </c>
      <c r="L296" s="337">
        <v>20000.0</v>
      </c>
      <c r="M296" s="337">
        <v>2000.0</v>
      </c>
      <c r="N296" s="82" t="s">
        <v>1828</v>
      </c>
      <c r="O296" s="337">
        <v>18000.0</v>
      </c>
      <c r="P296" s="82" t="s">
        <v>1831</v>
      </c>
      <c r="Q296" s="85"/>
      <c r="R296" s="85"/>
      <c r="S296" s="85"/>
      <c r="T296" s="85"/>
      <c r="U296" s="335">
        <f t="shared" si="3"/>
        <v>0</v>
      </c>
      <c r="V296" s="78"/>
      <c r="W296" s="3" t="s">
        <v>651</v>
      </c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36">
        <v>289.0</v>
      </c>
      <c r="B297" s="336">
        <v>7.0</v>
      </c>
      <c r="C297" s="336" t="b">
        <v>0</v>
      </c>
      <c r="D297" s="81" t="s">
        <v>838</v>
      </c>
      <c r="E297" s="81" t="s">
        <v>1834</v>
      </c>
      <c r="F297" s="81" t="s">
        <v>1835</v>
      </c>
      <c r="G297" s="79">
        <v>8.825858696E9</v>
      </c>
      <c r="H297" s="81" t="s">
        <v>1836</v>
      </c>
      <c r="I297" s="81" t="s">
        <v>44</v>
      </c>
      <c r="J297" s="78"/>
      <c r="K297" s="82" t="s">
        <v>6</v>
      </c>
      <c r="L297" s="337">
        <v>30000.0</v>
      </c>
      <c r="M297" s="337">
        <v>2000.0</v>
      </c>
      <c r="N297" s="82" t="s">
        <v>1834</v>
      </c>
      <c r="O297" s="83">
        <v>28000.0</v>
      </c>
      <c r="P297" s="85" t="s">
        <v>1823</v>
      </c>
      <c r="Q297" s="85"/>
      <c r="R297" s="85"/>
      <c r="S297" s="85"/>
      <c r="T297" s="85"/>
      <c r="U297" s="335">
        <f t="shared" si="3"/>
        <v>0</v>
      </c>
      <c r="V297" s="78"/>
      <c r="W297" s="3" t="s">
        <v>46</v>
      </c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36">
        <v>290.0</v>
      </c>
      <c r="B298" s="336">
        <v>8.0</v>
      </c>
      <c r="C298" s="336" t="b">
        <v>0</v>
      </c>
      <c r="D298" s="81" t="s">
        <v>838</v>
      </c>
      <c r="E298" s="81" t="s">
        <v>1834</v>
      </c>
      <c r="F298" s="81" t="s">
        <v>1837</v>
      </c>
      <c r="G298" s="79">
        <v>7.806994794E9</v>
      </c>
      <c r="H298" s="81" t="s">
        <v>1838</v>
      </c>
      <c r="I298" s="81" t="s">
        <v>937</v>
      </c>
      <c r="J298" s="78"/>
      <c r="K298" s="82" t="s">
        <v>6</v>
      </c>
      <c r="L298" s="337">
        <v>20000.0</v>
      </c>
      <c r="M298" s="337">
        <v>2000.0</v>
      </c>
      <c r="N298" s="82" t="s">
        <v>1834</v>
      </c>
      <c r="O298" s="83">
        <v>18000.0</v>
      </c>
      <c r="P298" s="85" t="s">
        <v>1831</v>
      </c>
      <c r="Q298" s="85"/>
      <c r="R298" s="85"/>
      <c r="S298" s="85"/>
      <c r="T298" s="85"/>
      <c r="U298" s="335">
        <f t="shared" si="3"/>
        <v>0</v>
      </c>
      <c r="V298" s="78"/>
      <c r="W298" s="3" t="s">
        <v>651</v>
      </c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36">
        <v>291.0</v>
      </c>
      <c r="B299" s="336">
        <v>9.0</v>
      </c>
      <c r="C299" s="336" t="b">
        <v>0</v>
      </c>
      <c r="D299" s="81" t="s">
        <v>838</v>
      </c>
      <c r="E299" s="81" t="s">
        <v>1839</v>
      </c>
      <c r="F299" s="81" t="s">
        <v>1840</v>
      </c>
      <c r="G299" s="79">
        <v>8.639251347E9</v>
      </c>
      <c r="H299" s="81" t="s">
        <v>1841</v>
      </c>
      <c r="I299" s="81" t="s">
        <v>937</v>
      </c>
      <c r="J299" s="78"/>
      <c r="K299" s="82" t="s">
        <v>6</v>
      </c>
      <c r="L299" s="337">
        <v>20000.0</v>
      </c>
      <c r="M299" s="337">
        <v>2000.0</v>
      </c>
      <c r="N299" s="82" t="s">
        <v>1839</v>
      </c>
      <c r="O299" s="83">
        <v>18000.0</v>
      </c>
      <c r="P299" s="85" t="s">
        <v>1831</v>
      </c>
      <c r="Q299" s="85"/>
      <c r="R299" s="85"/>
      <c r="S299" s="85"/>
      <c r="T299" s="85"/>
      <c r="U299" s="335">
        <f t="shared" si="3"/>
        <v>0</v>
      </c>
      <c r="V299" s="78"/>
      <c r="W299" s="3" t="s">
        <v>651</v>
      </c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36">
        <v>292.0</v>
      </c>
      <c r="B300" s="336">
        <v>10.0</v>
      </c>
      <c r="C300" s="336" t="b">
        <v>0</v>
      </c>
      <c r="D300" s="81" t="s">
        <v>838</v>
      </c>
      <c r="E300" s="81" t="s">
        <v>1823</v>
      </c>
      <c r="F300" s="81" t="s">
        <v>1842</v>
      </c>
      <c r="G300" s="79">
        <v>7.373126171E9</v>
      </c>
      <c r="H300" s="81" t="s">
        <v>1843</v>
      </c>
      <c r="I300" s="81" t="s">
        <v>937</v>
      </c>
      <c r="J300" s="78"/>
      <c r="K300" s="82" t="s">
        <v>6</v>
      </c>
      <c r="L300" s="337">
        <v>20000.0</v>
      </c>
      <c r="M300" s="337">
        <v>2000.0</v>
      </c>
      <c r="N300" s="82" t="s">
        <v>1834</v>
      </c>
      <c r="O300" s="83">
        <v>18000.0</v>
      </c>
      <c r="P300" s="85" t="s">
        <v>1831</v>
      </c>
      <c r="Q300" s="85"/>
      <c r="R300" s="85"/>
      <c r="S300" s="85"/>
      <c r="T300" s="85"/>
      <c r="U300" s="335">
        <f t="shared" si="3"/>
        <v>0</v>
      </c>
      <c r="V300" s="78"/>
      <c r="W300" s="3" t="s">
        <v>651</v>
      </c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36">
        <v>293.0</v>
      </c>
      <c r="B301" s="336">
        <v>11.0</v>
      </c>
      <c r="C301" s="336" t="b">
        <v>0</v>
      </c>
      <c r="D301" s="81" t="s">
        <v>838</v>
      </c>
      <c r="E301" s="81" t="s">
        <v>1823</v>
      </c>
      <c r="F301" s="81" t="s">
        <v>1844</v>
      </c>
      <c r="G301" s="79">
        <v>8.525886463E9</v>
      </c>
      <c r="H301" s="81" t="s">
        <v>1845</v>
      </c>
      <c r="I301" s="81" t="s">
        <v>937</v>
      </c>
      <c r="J301" s="78"/>
      <c r="K301" s="82" t="s">
        <v>6</v>
      </c>
      <c r="L301" s="337">
        <v>20000.0</v>
      </c>
      <c r="M301" s="337">
        <v>2000.0</v>
      </c>
      <c r="N301" s="82" t="s">
        <v>1834</v>
      </c>
      <c r="O301" s="83">
        <v>18000.0</v>
      </c>
      <c r="P301" s="85" t="s">
        <v>1831</v>
      </c>
      <c r="Q301" s="85"/>
      <c r="R301" s="85"/>
      <c r="S301" s="85"/>
      <c r="T301" s="85"/>
      <c r="U301" s="335">
        <f t="shared" si="3"/>
        <v>0</v>
      </c>
      <c r="V301" s="78"/>
      <c r="W301" s="3" t="s">
        <v>651</v>
      </c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36">
        <v>294.0</v>
      </c>
      <c r="B302" s="336">
        <v>12.0</v>
      </c>
      <c r="C302" s="336" t="b">
        <v>0</v>
      </c>
      <c r="D302" s="81" t="s">
        <v>838</v>
      </c>
      <c r="E302" s="81" t="s">
        <v>1846</v>
      </c>
      <c r="F302" s="81" t="s">
        <v>1847</v>
      </c>
      <c r="G302" s="79">
        <v>2.01128679397E11</v>
      </c>
      <c r="H302" s="81" t="s">
        <v>1848</v>
      </c>
      <c r="I302" s="81" t="s">
        <v>1451</v>
      </c>
      <c r="J302" s="78"/>
      <c r="K302" s="82" t="s">
        <v>167</v>
      </c>
      <c r="L302" s="337">
        <v>1500.0</v>
      </c>
      <c r="M302" s="337">
        <v>8354.18</v>
      </c>
      <c r="N302" s="82" t="s">
        <v>1846</v>
      </c>
      <c r="O302" s="83">
        <v>117600.0</v>
      </c>
      <c r="P302" s="85" t="s">
        <v>1849</v>
      </c>
      <c r="Q302" s="85"/>
      <c r="R302" s="85"/>
      <c r="S302" s="85"/>
      <c r="T302" s="85"/>
      <c r="U302" s="335">
        <f t="shared" si="3"/>
        <v>-124454.18</v>
      </c>
      <c r="V302" s="434" t="s">
        <v>1795</v>
      </c>
      <c r="W302" s="3" t="s">
        <v>46</v>
      </c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36">
        <v>295.0</v>
      </c>
      <c r="B303" s="336">
        <v>13.0</v>
      </c>
      <c r="C303" s="336" t="b">
        <v>0</v>
      </c>
      <c r="D303" s="81" t="s">
        <v>838</v>
      </c>
      <c r="E303" s="81" t="s">
        <v>1850</v>
      </c>
      <c r="F303" s="81" t="s">
        <v>1851</v>
      </c>
      <c r="G303" s="79">
        <v>9.585933983E9</v>
      </c>
      <c r="H303" s="81" t="s">
        <v>1852</v>
      </c>
      <c r="I303" s="81" t="s">
        <v>937</v>
      </c>
      <c r="J303" s="78"/>
      <c r="K303" s="82" t="s">
        <v>6</v>
      </c>
      <c r="L303" s="337">
        <v>20000.0</v>
      </c>
      <c r="M303" s="337">
        <v>2000.0</v>
      </c>
      <c r="N303" s="82" t="s">
        <v>1850</v>
      </c>
      <c r="O303" s="83">
        <v>8000.0</v>
      </c>
      <c r="P303" s="85" t="s">
        <v>1831</v>
      </c>
      <c r="Q303" s="83">
        <v>8000.0</v>
      </c>
      <c r="R303" s="85" t="s">
        <v>1853</v>
      </c>
      <c r="S303" s="83">
        <v>2000.0</v>
      </c>
      <c r="T303" s="85"/>
      <c r="U303" s="335">
        <f t="shared" si="3"/>
        <v>0</v>
      </c>
      <c r="V303" s="78"/>
      <c r="W303" s="3" t="s">
        <v>46</v>
      </c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416">
        <v>296.0</v>
      </c>
      <c r="B304" s="336">
        <v>14.0</v>
      </c>
      <c r="C304" s="336" t="b">
        <v>0</v>
      </c>
      <c r="D304" s="81" t="s">
        <v>838</v>
      </c>
      <c r="E304" s="81" t="s">
        <v>1853</v>
      </c>
      <c r="F304" s="81" t="s">
        <v>1854</v>
      </c>
      <c r="G304" s="79">
        <v>8.883124315E9</v>
      </c>
      <c r="H304" s="81" t="s">
        <v>1855</v>
      </c>
      <c r="I304" s="81" t="s">
        <v>172</v>
      </c>
      <c r="J304" s="78"/>
      <c r="K304" s="82" t="s">
        <v>6</v>
      </c>
      <c r="L304" s="337">
        <v>62000.0</v>
      </c>
      <c r="M304" s="337">
        <v>2000.0</v>
      </c>
      <c r="N304" s="82" t="s">
        <v>1853</v>
      </c>
      <c r="O304" s="83">
        <v>60000.0</v>
      </c>
      <c r="P304" s="85" t="s">
        <v>1849</v>
      </c>
      <c r="Q304" s="85"/>
      <c r="R304" s="85"/>
      <c r="S304" s="85"/>
      <c r="T304" s="85"/>
      <c r="U304" s="335">
        <f t="shared" si="3"/>
        <v>0</v>
      </c>
      <c r="V304" s="434" t="s">
        <v>1856</v>
      </c>
      <c r="W304" s="3" t="s">
        <v>46</v>
      </c>
      <c r="X304" s="3" t="s">
        <v>113</v>
      </c>
      <c r="Y304" s="3" t="s">
        <v>1789</v>
      </c>
      <c r="Z304" s="3"/>
      <c r="AA304" s="3"/>
      <c r="AB304" s="3"/>
      <c r="AC304" s="3"/>
      <c r="AD304" s="3"/>
      <c r="AE304" s="3"/>
      <c r="AF304" s="3"/>
    </row>
    <row r="305">
      <c r="A305" s="336">
        <v>297.0</v>
      </c>
      <c r="B305" s="336">
        <v>15.0</v>
      </c>
      <c r="C305" s="336" t="b">
        <v>0</v>
      </c>
      <c r="D305" s="81" t="s">
        <v>838</v>
      </c>
      <c r="E305" s="81" t="s">
        <v>1857</v>
      </c>
      <c r="F305" s="81" t="s">
        <v>1858</v>
      </c>
      <c r="G305" s="79">
        <f>6583537722</f>
        <v>6583537722</v>
      </c>
      <c r="H305" s="81" t="s">
        <v>1859</v>
      </c>
      <c r="I305" s="81" t="s">
        <v>958</v>
      </c>
      <c r="J305" s="78"/>
      <c r="K305" s="82" t="s">
        <v>6</v>
      </c>
      <c r="L305" s="337">
        <v>13000.0</v>
      </c>
      <c r="M305" s="337">
        <v>13000.0</v>
      </c>
      <c r="N305" s="82" t="s">
        <v>1857</v>
      </c>
      <c r="O305" s="85"/>
      <c r="P305" s="85"/>
      <c r="Q305" s="85"/>
      <c r="R305" s="85"/>
      <c r="S305" s="85"/>
      <c r="T305" s="85"/>
      <c r="U305" s="335">
        <f t="shared" si="3"/>
        <v>0</v>
      </c>
      <c r="V305" s="78"/>
      <c r="W305" s="3" t="s">
        <v>46</v>
      </c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66">
        <v>298.0</v>
      </c>
      <c r="B306" s="452">
        <v>16.0</v>
      </c>
      <c r="C306" s="452" t="b">
        <v>0</v>
      </c>
      <c r="D306" s="179" t="s">
        <v>838</v>
      </c>
      <c r="E306" s="179" t="s">
        <v>1860</v>
      </c>
      <c r="F306" s="179" t="s">
        <v>621</v>
      </c>
      <c r="G306" s="357">
        <v>6.37957493E9</v>
      </c>
      <c r="H306" s="179" t="s">
        <v>1861</v>
      </c>
      <c r="I306" s="179" t="s">
        <v>172</v>
      </c>
      <c r="J306" s="176"/>
      <c r="K306" s="180" t="s">
        <v>6</v>
      </c>
      <c r="L306" s="358">
        <v>135000.0</v>
      </c>
      <c r="M306" s="358">
        <v>2000.0</v>
      </c>
      <c r="N306" s="180" t="s">
        <v>1860</v>
      </c>
      <c r="O306" s="182"/>
      <c r="P306" s="182"/>
      <c r="Q306" s="182"/>
      <c r="R306" s="182"/>
      <c r="S306" s="182"/>
      <c r="T306" s="182"/>
      <c r="U306" s="359">
        <f t="shared" si="3"/>
        <v>133000</v>
      </c>
      <c r="V306" s="453" t="s">
        <v>67</v>
      </c>
      <c r="W306" s="188" t="s">
        <v>742</v>
      </c>
      <c r="X306" s="188" t="s">
        <v>113</v>
      </c>
      <c r="Y306" s="188" t="s">
        <v>1862</v>
      </c>
      <c r="Z306" s="188"/>
      <c r="AA306" s="188"/>
      <c r="AB306" s="188"/>
      <c r="AC306" s="188"/>
      <c r="AD306" s="188"/>
      <c r="AE306" s="188"/>
      <c r="AF306" s="188"/>
    </row>
    <row r="307">
      <c r="A307" s="336">
        <v>299.0</v>
      </c>
      <c r="B307" s="336">
        <v>1.0</v>
      </c>
      <c r="C307" s="336" t="b">
        <v>0</v>
      </c>
      <c r="D307" s="81" t="s">
        <v>887</v>
      </c>
      <c r="E307" s="81" t="s">
        <v>1863</v>
      </c>
      <c r="F307" s="81" t="s">
        <v>1864</v>
      </c>
      <c r="G307" s="79">
        <v>6.381815571E9</v>
      </c>
      <c r="H307" s="81" t="s">
        <v>1865</v>
      </c>
      <c r="I307" s="81" t="s">
        <v>44</v>
      </c>
      <c r="J307" s="78"/>
      <c r="K307" s="82" t="s">
        <v>6</v>
      </c>
      <c r="L307" s="337">
        <v>20000.0</v>
      </c>
      <c r="M307" s="337">
        <v>2000.0</v>
      </c>
      <c r="N307" s="82" t="s">
        <v>1863</v>
      </c>
      <c r="O307" s="83">
        <v>9000.0</v>
      </c>
      <c r="P307" s="85" t="s">
        <v>1866</v>
      </c>
      <c r="Q307" s="83">
        <v>9000.0</v>
      </c>
      <c r="R307" s="85" t="s">
        <v>1867</v>
      </c>
      <c r="S307" s="85"/>
      <c r="T307" s="85"/>
      <c r="U307" s="335">
        <f t="shared" si="3"/>
        <v>0</v>
      </c>
      <c r="V307" s="78"/>
      <c r="W307" s="3" t="s">
        <v>46</v>
      </c>
      <c r="X307" s="3" t="s">
        <v>1868</v>
      </c>
      <c r="Y307" s="3"/>
      <c r="Z307" s="3"/>
      <c r="AA307" s="3"/>
      <c r="AB307" s="3"/>
      <c r="AC307" s="3"/>
      <c r="AD307" s="3"/>
      <c r="AE307" s="3"/>
      <c r="AF307" s="3"/>
    </row>
    <row r="308">
      <c r="A308" s="336">
        <v>300.0</v>
      </c>
      <c r="B308" s="336">
        <v>2.0</v>
      </c>
      <c r="C308" s="336" t="b">
        <v>0</v>
      </c>
      <c r="D308" s="81" t="s">
        <v>887</v>
      </c>
      <c r="E308" s="81" t="s">
        <v>1869</v>
      </c>
      <c r="F308" s="81" t="s">
        <v>1870</v>
      </c>
      <c r="G308" s="79">
        <v>7.034291433E9</v>
      </c>
      <c r="H308" s="81" t="s">
        <v>1871</v>
      </c>
      <c r="I308" s="81" t="s">
        <v>37</v>
      </c>
      <c r="J308" s="78"/>
      <c r="K308" s="82" t="s">
        <v>6</v>
      </c>
      <c r="L308" s="337">
        <v>15000.0</v>
      </c>
      <c r="M308" s="337">
        <v>10000.0</v>
      </c>
      <c r="N308" s="82" t="s">
        <v>1872</v>
      </c>
      <c r="O308" s="83">
        <v>5000.0</v>
      </c>
      <c r="P308" s="85" t="s">
        <v>1795</v>
      </c>
      <c r="Q308" s="83">
        <v>35000.0</v>
      </c>
      <c r="R308" s="85"/>
      <c r="S308" s="85"/>
      <c r="T308" s="85"/>
      <c r="U308" s="335">
        <f t="shared" si="3"/>
        <v>-35000</v>
      </c>
      <c r="V308" s="78"/>
      <c r="W308" s="3" t="s">
        <v>651</v>
      </c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36">
        <v>301.0</v>
      </c>
      <c r="B309" s="336">
        <v>3.0</v>
      </c>
      <c r="C309" s="336" t="b">
        <v>0</v>
      </c>
      <c r="D309" s="81" t="s">
        <v>887</v>
      </c>
      <c r="E309" s="81" t="s">
        <v>1873</v>
      </c>
      <c r="F309" s="81" t="s">
        <v>1874</v>
      </c>
      <c r="G309" s="79">
        <v>9.080525789E9</v>
      </c>
      <c r="H309" s="81" t="s">
        <v>1875</v>
      </c>
      <c r="I309" s="81" t="s">
        <v>44</v>
      </c>
      <c r="J309" s="78"/>
      <c r="K309" s="82" t="s">
        <v>6</v>
      </c>
      <c r="L309" s="337">
        <v>30000.0</v>
      </c>
      <c r="M309" s="337">
        <v>2000.0</v>
      </c>
      <c r="N309" s="82" t="s">
        <v>1873</v>
      </c>
      <c r="O309" s="83">
        <v>15000.0</v>
      </c>
      <c r="P309" s="85" t="s">
        <v>1849</v>
      </c>
      <c r="Q309" s="83">
        <v>13000.0</v>
      </c>
      <c r="R309" s="85" t="s">
        <v>1876</v>
      </c>
      <c r="S309" s="85"/>
      <c r="T309" s="85"/>
      <c r="U309" s="335">
        <f t="shared" si="3"/>
        <v>0</v>
      </c>
      <c r="V309" s="434" t="s">
        <v>1849</v>
      </c>
      <c r="W309" s="3" t="s">
        <v>651</v>
      </c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36">
        <v>302.0</v>
      </c>
      <c r="B310" s="336">
        <v>4.0</v>
      </c>
      <c r="C310" s="336" t="b">
        <v>0</v>
      </c>
      <c r="D310" s="81" t="s">
        <v>887</v>
      </c>
      <c r="E310" s="81" t="s">
        <v>1877</v>
      </c>
      <c r="F310" s="81" t="s">
        <v>1878</v>
      </c>
      <c r="G310" s="79">
        <v>6.369756241E9</v>
      </c>
      <c r="H310" s="81" t="s">
        <v>1879</v>
      </c>
      <c r="I310" s="81" t="s">
        <v>44</v>
      </c>
      <c r="J310" s="78"/>
      <c r="K310" s="82" t="s">
        <v>6</v>
      </c>
      <c r="L310" s="337">
        <v>30000.0</v>
      </c>
      <c r="M310" s="337">
        <v>2000.0</v>
      </c>
      <c r="N310" s="82" t="s">
        <v>1877</v>
      </c>
      <c r="O310" s="83">
        <v>28000.0</v>
      </c>
      <c r="P310" s="85" t="s">
        <v>1759</v>
      </c>
      <c r="Q310" s="85"/>
      <c r="R310" s="85"/>
      <c r="S310" s="85"/>
      <c r="T310" s="85"/>
      <c r="U310" s="335">
        <f t="shared" si="3"/>
        <v>0</v>
      </c>
      <c r="V310" s="434" t="s">
        <v>1880</v>
      </c>
      <c r="W310" s="3" t="s">
        <v>46</v>
      </c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36">
        <v>303.0</v>
      </c>
      <c r="B311" s="336">
        <v>5.0</v>
      </c>
      <c r="C311" s="336" t="b">
        <v>0</v>
      </c>
      <c r="D311" s="81" t="s">
        <v>887</v>
      </c>
      <c r="E311" s="81" t="s">
        <v>1881</v>
      </c>
      <c r="F311" s="81" t="s">
        <v>1882</v>
      </c>
      <c r="G311" s="79">
        <v>9.57865747E9</v>
      </c>
      <c r="H311" s="81" t="s">
        <v>1883</v>
      </c>
      <c r="I311" s="81" t="s">
        <v>1328</v>
      </c>
      <c r="J311" s="78" t="s">
        <v>1884</v>
      </c>
      <c r="K311" s="82" t="s">
        <v>6</v>
      </c>
      <c r="L311" s="337">
        <v>45000.0</v>
      </c>
      <c r="M311" s="337">
        <v>2000.0</v>
      </c>
      <c r="N311" s="82" t="s">
        <v>1881</v>
      </c>
      <c r="O311" s="83">
        <v>43000.0</v>
      </c>
      <c r="P311" s="85" t="s">
        <v>1849</v>
      </c>
      <c r="Q311" s="85"/>
      <c r="R311" s="85"/>
      <c r="S311" s="85"/>
      <c r="T311" s="85"/>
      <c r="U311" s="335">
        <f t="shared" si="3"/>
        <v>0</v>
      </c>
      <c r="V311" s="78"/>
      <c r="W311" s="3" t="s">
        <v>46</v>
      </c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36">
        <v>304.0</v>
      </c>
      <c r="B312" s="336">
        <v>6.0</v>
      </c>
      <c r="C312" s="336" t="b">
        <v>0</v>
      </c>
      <c r="D312" s="81" t="s">
        <v>887</v>
      </c>
      <c r="E312" s="81" t="s">
        <v>1880</v>
      </c>
      <c r="F312" s="81" t="s">
        <v>1885</v>
      </c>
      <c r="G312" s="79">
        <v>8.13803919E9</v>
      </c>
      <c r="H312" s="81" t="s">
        <v>1886</v>
      </c>
      <c r="I312" s="81" t="s">
        <v>65</v>
      </c>
      <c r="J312" s="78"/>
      <c r="K312" s="82" t="s">
        <v>167</v>
      </c>
      <c r="L312" s="337">
        <v>25000.0</v>
      </c>
      <c r="M312" s="337">
        <v>2000.0</v>
      </c>
      <c r="N312" s="82" t="s">
        <v>1880</v>
      </c>
      <c r="O312" s="83">
        <v>12000.0</v>
      </c>
      <c r="P312" s="85" t="s">
        <v>1887</v>
      </c>
      <c r="Q312" s="83">
        <v>11000.0</v>
      </c>
      <c r="R312" s="85" t="s">
        <v>1888</v>
      </c>
      <c r="S312" s="85"/>
      <c r="T312" s="85"/>
      <c r="U312" s="335">
        <f t="shared" si="3"/>
        <v>0</v>
      </c>
      <c r="V312" s="454"/>
      <c r="W312" s="3" t="s">
        <v>46</v>
      </c>
      <c r="X312" s="3" t="s">
        <v>113</v>
      </c>
      <c r="Y312" s="3" t="s">
        <v>1889</v>
      </c>
      <c r="Z312" s="3"/>
      <c r="AA312" s="3"/>
      <c r="AB312" s="3"/>
      <c r="AC312" s="3"/>
      <c r="AD312" s="3"/>
      <c r="AE312" s="3"/>
      <c r="AF312" s="3"/>
    </row>
    <row r="313">
      <c r="A313" s="336">
        <v>305.0</v>
      </c>
      <c r="B313" s="368">
        <v>7.0</v>
      </c>
      <c r="C313" s="368" t="b">
        <v>0</v>
      </c>
      <c r="D313" s="81" t="s">
        <v>887</v>
      </c>
      <c r="E313" s="81" t="s">
        <v>1866</v>
      </c>
      <c r="F313" s="81" t="s">
        <v>1890</v>
      </c>
      <c r="G313" s="79">
        <v>9.444448929E9</v>
      </c>
      <c r="H313" s="81" t="s">
        <v>1891</v>
      </c>
      <c r="I313" s="81" t="s">
        <v>44</v>
      </c>
      <c r="J313" s="78"/>
      <c r="K313" s="82" t="s">
        <v>6</v>
      </c>
      <c r="L313" s="337">
        <v>30000.0</v>
      </c>
      <c r="M313" s="337">
        <v>2000.0</v>
      </c>
      <c r="N313" s="82" t="s">
        <v>1866</v>
      </c>
      <c r="O313" s="83">
        <v>8000.0</v>
      </c>
      <c r="P313" s="85" t="s">
        <v>1892</v>
      </c>
      <c r="Q313" s="83">
        <v>10000.0</v>
      </c>
      <c r="R313" s="85" t="s">
        <v>1893</v>
      </c>
      <c r="S313" s="83">
        <v>10000.0</v>
      </c>
      <c r="T313" s="85"/>
      <c r="U313" s="335">
        <f t="shared" si="3"/>
        <v>0</v>
      </c>
      <c r="V313" s="78"/>
      <c r="W313" s="3" t="s">
        <v>46</v>
      </c>
      <c r="X313" s="3" t="s">
        <v>1894</v>
      </c>
      <c r="Y313" s="3"/>
      <c r="Z313" s="3"/>
      <c r="AA313" s="3"/>
      <c r="AB313" s="3"/>
      <c r="AC313" s="3"/>
      <c r="AD313" s="3"/>
      <c r="AE313" s="3"/>
      <c r="AF313" s="3"/>
    </row>
    <row r="314">
      <c r="A314" s="336">
        <v>306.0</v>
      </c>
      <c r="B314" s="336">
        <v>1.0</v>
      </c>
      <c r="C314" s="336" t="b">
        <v>0</v>
      </c>
      <c r="D314" s="81" t="s">
        <v>903</v>
      </c>
      <c r="E314" s="81" t="s">
        <v>1887</v>
      </c>
      <c r="F314" s="81" t="s">
        <v>1895</v>
      </c>
      <c r="G314" s="78"/>
      <c r="H314" s="81" t="s">
        <v>1896</v>
      </c>
      <c r="I314" s="81" t="s">
        <v>1328</v>
      </c>
      <c r="J314" s="78"/>
      <c r="K314" s="82" t="s">
        <v>167</v>
      </c>
      <c r="L314" s="337">
        <v>157500.0</v>
      </c>
      <c r="M314" s="337">
        <v>157500.0</v>
      </c>
      <c r="N314" s="82" t="s">
        <v>1887</v>
      </c>
      <c r="O314" s="85"/>
      <c r="P314" s="85"/>
      <c r="Q314" s="85"/>
      <c r="R314" s="85"/>
      <c r="S314" s="85"/>
      <c r="T314" s="85"/>
      <c r="U314" s="335">
        <f t="shared" si="3"/>
        <v>0</v>
      </c>
      <c r="V314" s="434" t="s">
        <v>1897</v>
      </c>
      <c r="W314" s="3" t="s">
        <v>46</v>
      </c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36">
        <v>307.0</v>
      </c>
      <c r="B315" s="336">
        <v>2.0</v>
      </c>
      <c r="C315" s="336" t="b">
        <v>0</v>
      </c>
      <c r="D315" s="81" t="s">
        <v>903</v>
      </c>
      <c r="E315" s="81" t="s">
        <v>1898</v>
      </c>
      <c r="F315" s="81" t="s">
        <v>1895</v>
      </c>
      <c r="G315" s="78"/>
      <c r="H315" s="81" t="s">
        <v>1899</v>
      </c>
      <c r="I315" s="81" t="s">
        <v>1328</v>
      </c>
      <c r="J315" s="78"/>
      <c r="K315" s="82" t="s">
        <v>167</v>
      </c>
      <c r="L315" s="337">
        <v>157500.0</v>
      </c>
      <c r="M315" s="337">
        <v>157500.0</v>
      </c>
      <c r="N315" s="82" t="s">
        <v>1887</v>
      </c>
      <c r="O315" s="85"/>
      <c r="P315" s="85"/>
      <c r="Q315" s="85"/>
      <c r="R315" s="85"/>
      <c r="S315" s="85"/>
      <c r="T315" s="85"/>
      <c r="U315" s="335">
        <f t="shared" si="3"/>
        <v>0</v>
      </c>
      <c r="V315" s="434" t="s">
        <v>1897</v>
      </c>
      <c r="W315" s="3" t="s">
        <v>46</v>
      </c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416">
        <v>308.0</v>
      </c>
      <c r="B316" s="416">
        <v>3.0</v>
      </c>
      <c r="C316" s="417" t="b">
        <v>1</v>
      </c>
      <c r="D316" s="64" t="s">
        <v>903</v>
      </c>
      <c r="E316" s="64" t="s">
        <v>1892</v>
      </c>
      <c r="F316" s="64" t="s">
        <v>1900</v>
      </c>
      <c r="G316" s="108">
        <f>2348053479868</f>
        <v>2348053479868</v>
      </c>
      <c r="H316" s="64" t="s">
        <v>1901</v>
      </c>
      <c r="I316" s="64" t="s">
        <v>44</v>
      </c>
      <c r="J316" s="60"/>
      <c r="K316" s="65" t="s">
        <v>45</v>
      </c>
      <c r="L316" s="455">
        <v>700.0</v>
      </c>
      <c r="M316" s="455">
        <v>100.0</v>
      </c>
      <c r="N316" s="65" t="s">
        <v>1892</v>
      </c>
      <c r="O316" s="70"/>
      <c r="P316" s="71"/>
      <c r="Q316" s="71"/>
      <c r="R316" s="71"/>
      <c r="S316" s="71"/>
      <c r="T316" s="71"/>
      <c r="U316" s="419">
        <f t="shared" si="3"/>
        <v>600</v>
      </c>
      <c r="V316" s="442" t="s">
        <v>1902</v>
      </c>
      <c r="W316" s="3" t="s">
        <v>61</v>
      </c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36">
        <v>309.0</v>
      </c>
      <c r="B317" s="336">
        <v>4.0</v>
      </c>
      <c r="C317" s="336" t="b">
        <v>0</v>
      </c>
      <c r="D317" s="81" t="s">
        <v>903</v>
      </c>
      <c r="E317" s="81" t="s">
        <v>1903</v>
      </c>
      <c r="F317" s="81" t="s">
        <v>1904</v>
      </c>
      <c r="G317" s="79">
        <v>9.047895725E9</v>
      </c>
      <c r="H317" s="81" t="s">
        <v>1905</v>
      </c>
      <c r="I317" s="81" t="s">
        <v>56</v>
      </c>
      <c r="J317" s="78"/>
      <c r="K317" s="82" t="s">
        <v>6</v>
      </c>
      <c r="L317" s="337">
        <v>12000.0</v>
      </c>
      <c r="M317" s="337">
        <v>12000.0</v>
      </c>
      <c r="N317" s="82" t="s">
        <v>1903</v>
      </c>
      <c r="O317" s="85"/>
      <c r="P317" s="85"/>
      <c r="Q317" s="85"/>
      <c r="R317" s="85"/>
      <c r="S317" s="85"/>
      <c r="T317" s="85"/>
      <c r="U317" s="335">
        <f t="shared" si="3"/>
        <v>0</v>
      </c>
      <c r="V317" s="78"/>
      <c r="W317" s="3" t="s">
        <v>46</v>
      </c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36">
        <v>310.0</v>
      </c>
      <c r="B318" s="336">
        <v>5.0</v>
      </c>
      <c r="C318" s="336" t="b">
        <v>0</v>
      </c>
      <c r="D318" s="81" t="s">
        <v>903</v>
      </c>
      <c r="E318" s="81" t="s">
        <v>1906</v>
      </c>
      <c r="F318" s="81" t="s">
        <v>1907</v>
      </c>
      <c r="G318" s="79">
        <v>6.239819044E9</v>
      </c>
      <c r="H318" s="81" t="s">
        <v>1908</v>
      </c>
      <c r="I318" s="81" t="s">
        <v>44</v>
      </c>
      <c r="J318" s="78"/>
      <c r="K318" s="82" t="s">
        <v>45</v>
      </c>
      <c r="L318" s="337">
        <v>30000.0</v>
      </c>
      <c r="M318" s="337">
        <v>2000.0</v>
      </c>
      <c r="N318" s="82" t="s">
        <v>1909</v>
      </c>
      <c r="O318" s="83">
        <v>28000.0</v>
      </c>
      <c r="P318" s="85" t="s">
        <v>1867</v>
      </c>
      <c r="Q318" s="85"/>
      <c r="R318" s="85"/>
      <c r="S318" s="85"/>
      <c r="T318" s="85"/>
      <c r="U318" s="335">
        <f t="shared" si="3"/>
        <v>0</v>
      </c>
      <c r="V318" s="456"/>
      <c r="W318" s="3" t="s">
        <v>46</v>
      </c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36">
        <v>311.0</v>
      </c>
      <c r="B319" s="336">
        <v>6.0</v>
      </c>
      <c r="C319" s="336" t="b">
        <v>0</v>
      </c>
      <c r="D319" s="81" t="s">
        <v>903</v>
      </c>
      <c r="E319" s="81" t="s">
        <v>1910</v>
      </c>
      <c r="F319" s="81" t="s">
        <v>1911</v>
      </c>
      <c r="G319" s="79">
        <v>9.500279691E9</v>
      </c>
      <c r="H319" s="81" t="s">
        <v>1912</v>
      </c>
      <c r="I319" s="81" t="s">
        <v>44</v>
      </c>
      <c r="J319" s="78"/>
      <c r="K319" s="82" t="s">
        <v>6</v>
      </c>
      <c r="L319" s="337">
        <v>25000.0</v>
      </c>
      <c r="M319" s="337">
        <v>25000.0</v>
      </c>
      <c r="N319" s="82" t="s">
        <v>1910</v>
      </c>
      <c r="O319" s="85"/>
      <c r="P319" s="85"/>
      <c r="Q319" s="85"/>
      <c r="R319" s="85"/>
      <c r="S319" s="85"/>
      <c r="T319" s="85"/>
      <c r="U319" s="335">
        <f t="shared" si="3"/>
        <v>0</v>
      </c>
      <c r="V319" s="78"/>
      <c r="W319" s="3" t="s">
        <v>46</v>
      </c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36">
        <v>312.0</v>
      </c>
      <c r="B320" s="336">
        <v>7.0</v>
      </c>
      <c r="C320" s="336" t="b">
        <v>0</v>
      </c>
      <c r="D320" s="81" t="s">
        <v>903</v>
      </c>
      <c r="E320" s="81" t="s">
        <v>1913</v>
      </c>
      <c r="F320" s="81" t="s">
        <v>1914</v>
      </c>
      <c r="G320" s="79">
        <v>9.698427424E9</v>
      </c>
      <c r="H320" s="81" t="s">
        <v>1915</v>
      </c>
      <c r="I320" s="81" t="s">
        <v>44</v>
      </c>
      <c r="J320" s="78"/>
      <c r="K320" s="82" t="s">
        <v>45</v>
      </c>
      <c r="L320" s="337">
        <v>30000.0</v>
      </c>
      <c r="M320" s="337">
        <v>1000.0</v>
      </c>
      <c r="N320" s="82" t="s">
        <v>1913</v>
      </c>
      <c r="O320" s="83">
        <v>29000.0</v>
      </c>
      <c r="P320" s="85" t="s">
        <v>1916</v>
      </c>
      <c r="Q320" s="85"/>
      <c r="R320" s="85"/>
      <c r="S320" s="85"/>
      <c r="T320" s="85"/>
      <c r="U320" s="335">
        <f t="shared" si="3"/>
        <v>0</v>
      </c>
      <c r="V320" s="434" t="s">
        <v>1916</v>
      </c>
      <c r="W320" s="3" t="s">
        <v>46</v>
      </c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36">
        <v>313.0</v>
      </c>
      <c r="B321" s="336">
        <v>8.0</v>
      </c>
      <c r="C321" s="336" t="b">
        <v>0</v>
      </c>
      <c r="D321" s="81" t="s">
        <v>903</v>
      </c>
      <c r="E321" s="81" t="s">
        <v>1917</v>
      </c>
      <c r="F321" s="81" t="s">
        <v>1918</v>
      </c>
      <c r="G321" s="79">
        <v>7.405522759E9</v>
      </c>
      <c r="H321" s="81" t="s">
        <v>1919</v>
      </c>
      <c r="I321" s="81" t="s">
        <v>44</v>
      </c>
      <c r="J321" s="78"/>
      <c r="K321" s="82" t="s">
        <v>45</v>
      </c>
      <c r="L321" s="337">
        <v>35000.0</v>
      </c>
      <c r="M321" s="337">
        <v>2000.0</v>
      </c>
      <c r="N321" s="82" t="s">
        <v>1917</v>
      </c>
      <c r="O321" s="83">
        <v>10000.0</v>
      </c>
      <c r="P321" s="85" t="s">
        <v>1920</v>
      </c>
      <c r="Q321" s="83">
        <v>23000.0</v>
      </c>
      <c r="R321" s="85" t="s">
        <v>1921</v>
      </c>
      <c r="S321" s="85"/>
      <c r="T321" s="85"/>
      <c r="U321" s="335">
        <f t="shared" si="3"/>
        <v>0</v>
      </c>
      <c r="V321" s="408"/>
      <c r="W321" s="3" t="s">
        <v>46</v>
      </c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36">
        <v>313.0</v>
      </c>
      <c r="B322" s="336">
        <v>9.0</v>
      </c>
      <c r="C322" s="336" t="b">
        <v>0</v>
      </c>
      <c r="D322" s="81" t="s">
        <v>903</v>
      </c>
      <c r="E322" s="81" t="s">
        <v>1916</v>
      </c>
      <c r="F322" s="81" t="s">
        <v>1922</v>
      </c>
      <c r="G322" s="79">
        <v>9.789231924E9</v>
      </c>
      <c r="H322" s="81" t="s">
        <v>1923</v>
      </c>
      <c r="I322" s="81" t="s">
        <v>44</v>
      </c>
      <c r="J322" s="78"/>
      <c r="K322" s="82" t="s">
        <v>6</v>
      </c>
      <c r="L322" s="337">
        <v>20000.0</v>
      </c>
      <c r="M322" s="337">
        <v>5000.0</v>
      </c>
      <c r="N322" s="82" t="s">
        <v>1916</v>
      </c>
      <c r="O322" s="83">
        <v>15000.0</v>
      </c>
      <c r="P322" s="85" t="s">
        <v>73</v>
      </c>
      <c r="Q322" s="85"/>
      <c r="R322" s="85"/>
      <c r="S322" s="85"/>
      <c r="T322" s="85"/>
      <c r="U322" s="335">
        <f t="shared" si="3"/>
        <v>0</v>
      </c>
      <c r="V322" s="457"/>
      <c r="W322" s="3" t="s">
        <v>46</v>
      </c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73">
        <v>314.0</v>
      </c>
      <c r="B323" s="458">
        <v>10.0</v>
      </c>
      <c r="C323" s="458" t="b">
        <v>0</v>
      </c>
      <c r="D323" s="374" t="s">
        <v>903</v>
      </c>
      <c r="E323" s="374" t="s">
        <v>1924</v>
      </c>
      <c r="F323" s="374" t="s">
        <v>1925</v>
      </c>
      <c r="G323" s="375">
        <v>9.566970849E9</v>
      </c>
      <c r="H323" s="374" t="s">
        <v>1926</v>
      </c>
      <c r="I323" s="374" t="s">
        <v>44</v>
      </c>
      <c r="J323" s="376"/>
      <c r="K323" s="377" t="s">
        <v>6</v>
      </c>
      <c r="L323" s="378">
        <v>35000.0</v>
      </c>
      <c r="M323" s="378">
        <v>2000.0</v>
      </c>
      <c r="N323" s="377" t="s">
        <v>1924</v>
      </c>
      <c r="O323" s="379"/>
      <c r="P323" s="379"/>
      <c r="Q323" s="379"/>
      <c r="R323" s="379"/>
      <c r="S323" s="379"/>
      <c r="T323" s="379"/>
      <c r="U323" s="380">
        <f t="shared" si="3"/>
        <v>33000</v>
      </c>
      <c r="V323" s="459" t="s">
        <v>1593</v>
      </c>
      <c r="W323" s="382" t="s">
        <v>1927</v>
      </c>
      <c r="X323" s="382" t="s">
        <v>1928</v>
      </c>
      <c r="Y323" s="382" t="s">
        <v>1929</v>
      </c>
      <c r="Z323" s="383"/>
      <c r="AA323" s="383"/>
      <c r="AB323" s="383"/>
      <c r="AC323" s="383"/>
      <c r="AD323" s="383"/>
      <c r="AE323" s="383"/>
      <c r="AF323" s="383"/>
    </row>
    <row r="324">
      <c r="A324" s="308"/>
      <c r="B324" s="308"/>
      <c r="C324" s="308" t="b">
        <v>0</v>
      </c>
      <c r="D324" s="308"/>
      <c r="E324" s="308"/>
      <c r="F324" s="308"/>
      <c r="G324" s="308"/>
      <c r="H324" s="308"/>
      <c r="I324" s="308"/>
      <c r="J324" s="308"/>
      <c r="K324" s="460"/>
      <c r="L324" s="460"/>
      <c r="M324" s="460"/>
      <c r="N324" s="460"/>
      <c r="O324" s="460"/>
      <c r="P324" s="460"/>
      <c r="Q324" s="460"/>
      <c r="R324" s="460"/>
      <c r="S324" s="460"/>
      <c r="T324" s="460"/>
      <c r="U324" s="461"/>
      <c r="V324" s="308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08"/>
      <c r="B325" s="308"/>
      <c r="C325" s="308" t="b">
        <v>0</v>
      </c>
      <c r="D325" s="308"/>
      <c r="E325" s="308"/>
      <c r="F325" s="308"/>
      <c r="G325" s="308"/>
      <c r="H325" s="308"/>
      <c r="I325" s="308"/>
      <c r="J325" s="308"/>
      <c r="K325" s="460"/>
      <c r="L325" s="460"/>
      <c r="M325" s="460"/>
      <c r="N325" s="460"/>
      <c r="O325" s="460"/>
      <c r="P325" s="460"/>
      <c r="Q325" s="460"/>
      <c r="R325" s="460"/>
      <c r="S325" s="460"/>
      <c r="T325" s="460"/>
      <c r="U325" s="461"/>
      <c r="V325" s="308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08"/>
      <c r="B326" s="308"/>
      <c r="C326" s="308" t="b">
        <v>0</v>
      </c>
      <c r="D326" s="308"/>
      <c r="E326" s="308"/>
      <c r="F326" s="308"/>
      <c r="G326" s="308"/>
      <c r="H326" s="308"/>
      <c r="I326" s="308"/>
      <c r="J326" s="308"/>
      <c r="K326" s="460"/>
      <c r="L326" s="460"/>
      <c r="M326" s="460"/>
      <c r="N326" s="460"/>
      <c r="O326" s="460"/>
      <c r="P326" s="460"/>
      <c r="Q326" s="460"/>
      <c r="R326" s="460"/>
      <c r="S326" s="460"/>
      <c r="T326" s="460"/>
      <c r="U326" s="461"/>
      <c r="V326" s="308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462"/>
      <c r="B327" s="463"/>
      <c r="C327" s="463" t="b">
        <v>0</v>
      </c>
      <c r="D327" s="463"/>
      <c r="E327" s="464" t="s">
        <v>1930</v>
      </c>
      <c r="F327" s="465"/>
      <c r="G327" s="465"/>
      <c r="H327" s="465"/>
      <c r="I327" s="466"/>
      <c r="J327" s="463"/>
      <c r="K327" s="467"/>
      <c r="L327" s="468">
        <f>SUM(L7:L326)</f>
        <v>11981508</v>
      </c>
      <c r="M327" s="469" t="s">
        <v>1931</v>
      </c>
      <c r="N327" s="465"/>
      <c r="O327" s="465"/>
      <c r="P327" s="465"/>
      <c r="Q327" s="465"/>
      <c r="R327" s="465"/>
      <c r="S327" s="465"/>
      <c r="T327" s="466"/>
      <c r="U327" s="470">
        <f>SUM(U7:U326)</f>
        <v>1955333.91</v>
      </c>
      <c r="V327" s="308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 t="b">
        <v>0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 t="b">
        <v>0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 t="b">
        <v>0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 t="b">
        <v>0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 t="b">
        <v>0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 t="b">
        <v>0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 t="b">
        <v>0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 t="b">
        <v>0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 t="b">
        <v>0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 t="b">
        <v>0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 t="b">
        <v>0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 t="b">
        <v>0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 t="b">
        <v>0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 t="b">
        <v>0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 t="b">
        <v>0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 t="b">
        <v>0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 t="b">
        <v>0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 t="b">
        <v>0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C346" s="471" t="b">
        <v>0</v>
      </c>
    </row>
    <row r="347">
      <c r="C347" s="471" t="b">
        <v>0</v>
      </c>
    </row>
    <row r="348">
      <c r="C348" s="471" t="b">
        <v>0</v>
      </c>
    </row>
    <row r="349">
      <c r="C349" s="471" t="b">
        <v>0</v>
      </c>
    </row>
    <row r="350">
      <c r="C350" s="471" t="b">
        <v>0</v>
      </c>
    </row>
    <row r="351">
      <c r="C351" s="471" t="b">
        <v>0</v>
      </c>
    </row>
    <row r="352">
      <c r="C352" s="471" t="b">
        <v>0</v>
      </c>
    </row>
    <row r="353">
      <c r="C353" s="471" t="b">
        <v>0</v>
      </c>
    </row>
    <row r="354">
      <c r="C354" s="471" t="b">
        <v>0</v>
      </c>
    </row>
    <row r="355">
      <c r="C355" s="471" t="b">
        <v>0</v>
      </c>
    </row>
    <row r="356">
      <c r="C356" s="471" t="b">
        <v>0</v>
      </c>
    </row>
    <row r="357">
      <c r="C357" s="471" t="b">
        <v>0</v>
      </c>
    </row>
    <row r="358">
      <c r="C358" s="471" t="b">
        <v>0</v>
      </c>
    </row>
    <row r="359">
      <c r="C359" s="471" t="b">
        <v>0</v>
      </c>
    </row>
    <row r="360">
      <c r="C360" s="471" t="b">
        <v>0</v>
      </c>
    </row>
    <row r="361">
      <c r="C361" s="471" t="b">
        <v>0</v>
      </c>
    </row>
    <row r="362">
      <c r="C362" s="471" t="b">
        <v>0</v>
      </c>
    </row>
    <row r="363">
      <c r="C363" s="471" t="b">
        <v>0</v>
      </c>
    </row>
    <row r="364">
      <c r="C364" s="471" t="b">
        <v>0</v>
      </c>
    </row>
    <row r="365">
      <c r="C365" s="471" t="b">
        <v>0</v>
      </c>
    </row>
    <row r="366">
      <c r="C366" s="471" t="b">
        <v>0</v>
      </c>
    </row>
    <row r="367">
      <c r="C367" s="471" t="b">
        <v>0</v>
      </c>
    </row>
    <row r="368">
      <c r="C368" s="471" t="b">
        <v>0</v>
      </c>
    </row>
    <row r="369">
      <c r="C369" s="471" t="b">
        <v>0</v>
      </c>
    </row>
    <row r="370">
      <c r="C370" s="471" t="b">
        <v>0</v>
      </c>
    </row>
    <row r="371">
      <c r="C371" s="471" t="b">
        <v>0</v>
      </c>
    </row>
    <row r="372">
      <c r="C372" s="471" t="b">
        <v>0</v>
      </c>
    </row>
    <row r="373">
      <c r="C373" s="471" t="b">
        <v>0</v>
      </c>
    </row>
    <row r="374">
      <c r="C374" s="471" t="b">
        <v>0</v>
      </c>
    </row>
    <row r="375">
      <c r="C375" s="471" t="b">
        <v>0</v>
      </c>
    </row>
    <row r="376">
      <c r="C376" s="471" t="b">
        <v>0</v>
      </c>
    </row>
    <row r="377">
      <c r="C377" s="471" t="b">
        <v>0</v>
      </c>
    </row>
    <row r="378">
      <c r="C378" s="471" t="b">
        <v>0</v>
      </c>
    </row>
    <row r="379">
      <c r="C379" s="471" t="b">
        <v>0</v>
      </c>
    </row>
    <row r="380">
      <c r="C380" s="471" t="b">
        <v>0</v>
      </c>
    </row>
    <row r="381">
      <c r="C381" s="471" t="b">
        <v>0</v>
      </c>
    </row>
    <row r="382">
      <c r="C382" s="471" t="b">
        <v>0</v>
      </c>
    </row>
    <row r="383">
      <c r="C383" s="471" t="b">
        <v>0</v>
      </c>
    </row>
    <row r="384">
      <c r="C384" s="471" t="b">
        <v>0</v>
      </c>
    </row>
    <row r="385">
      <c r="C385" s="471" t="b">
        <v>0</v>
      </c>
    </row>
    <row r="386">
      <c r="C386" s="471" t="b">
        <v>0</v>
      </c>
    </row>
    <row r="387">
      <c r="C387" s="471" t="b">
        <v>0</v>
      </c>
    </row>
    <row r="388">
      <c r="C388" s="471" t="b">
        <v>0</v>
      </c>
    </row>
    <row r="389">
      <c r="C389" s="471" t="b">
        <v>0</v>
      </c>
    </row>
    <row r="390">
      <c r="C390" s="471" t="b">
        <v>0</v>
      </c>
    </row>
    <row r="391">
      <c r="C391" s="471" t="b">
        <v>0</v>
      </c>
    </row>
    <row r="392">
      <c r="C392" s="471" t="b">
        <v>0</v>
      </c>
    </row>
    <row r="393">
      <c r="C393" s="471" t="b">
        <v>0</v>
      </c>
    </row>
    <row r="394">
      <c r="C394" s="471" t="b">
        <v>0</v>
      </c>
    </row>
    <row r="395">
      <c r="C395" s="471" t="b">
        <v>0</v>
      </c>
    </row>
    <row r="396">
      <c r="C396" s="471" t="b">
        <v>0</v>
      </c>
    </row>
    <row r="397">
      <c r="C397" s="471" t="b">
        <v>0</v>
      </c>
    </row>
    <row r="398">
      <c r="C398" s="471" t="b">
        <v>0</v>
      </c>
    </row>
    <row r="399">
      <c r="C399" s="471" t="b">
        <v>0</v>
      </c>
    </row>
    <row r="400">
      <c r="C400" s="471" t="b">
        <v>0</v>
      </c>
    </row>
    <row r="401">
      <c r="C401" s="471" t="b">
        <v>0</v>
      </c>
    </row>
    <row r="402">
      <c r="C402" s="471" t="b">
        <v>0</v>
      </c>
    </row>
    <row r="403">
      <c r="C403" s="471" t="b">
        <v>0</v>
      </c>
    </row>
    <row r="404">
      <c r="C404" s="471" t="b">
        <v>0</v>
      </c>
    </row>
    <row r="405">
      <c r="C405" s="471" t="b">
        <v>0</v>
      </c>
    </row>
    <row r="406">
      <c r="C406" s="471" t="b">
        <v>0</v>
      </c>
    </row>
    <row r="407">
      <c r="C407" s="471" t="b">
        <v>0</v>
      </c>
    </row>
    <row r="408">
      <c r="C408" s="471" t="b">
        <v>0</v>
      </c>
    </row>
    <row r="409">
      <c r="C409" s="471" t="b">
        <v>0</v>
      </c>
    </row>
    <row r="410">
      <c r="C410" s="471" t="b">
        <v>0</v>
      </c>
    </row>
    <row r="411">
      <c r="C411" s="471" t="b">
        <v>0</v>
      </c>
    </row>
    <row r="412">
      <c r="C412" s="471" t="b">
        <v>0</v>
      </c>
    </row>
    <row r="413">
      <c r="C413" s="471" t="b">
        <v>0</v>
      </c>
    </row>
    <row r="414">
      <c r="C414" s="471" t="b">
        <v>0</v>
      </c>
    </row>
    <row r="415">
      <c r="C415" s="471" t="b">
        <v>0</v>
      </c>
    </row>
    <row r="416">
      <c r="C416" s="471" t="b">
        <v>0</v>
      </c>
    </row>
    <row r="417">
      <c r="C417" s="471" t="b">
        <v>0</v>
      </c>
    </row>
    <row r="418">
      <c r="C418" s="471" t="b">
        <v>0</v>
      </c>
    </row>
    <row r="419">
      <c r="C419" s="471" t="b">
        <v>0</v>
      </c>
    </row>
    <row r="420">
      <c r="C420" s="471" t="b">
        <v>0</v>
      </c>
    </row>
    <row r="421">
      <c r="C421" s="471" t="b">
        <v>0</v>
      </c>
    </row>
    <row r="422">
      <c r="C422" s="471" t="b">
        <v>0</v>
      </c>
    </row>
    <row r="423">
      <c r="C423" s="471" t="b">
        <v>0</v>
      </c>
    </row>
    <row r="424">
      <c r="C424" s="471" t="b">
        <v>0</v>
      </c>
    </row>
    <row r="425">
      <c r="C425" s="471" t="b">
        <v>0</v>
      </c>
    </row>
    <row r="426">
      <c r="C426" s="471" t="b">
        <v>0</v>
      </c>
    </row>
    <row r="427">
      <c r="C427" s="471" t="b">
        <v>0</v>
      </c>
    </row>
    <row r="428">
      <c r="C428" s="471" t="b">
        <v>0</v>
      </c>
    </row>
    <row r="429">
      <c r="C429" s="471" t="b">
        <v>0</v>
      </c>
    </row>
    <row r="430">
      <c r="C430" s="471" t="b">
        <v>0</v>
      </c>
    </row>
    <row r="431">
      <c r="C431" s="471" t="b">
        <v>0</v>
      </c>
    </row>
    <row r="432">
      <c r="C432" s="471" t="b">
        <v>0</v>
      </c>
    </row>
    <row r="433">
      <c r="C433" s="471" t="b">
        <v>0</v>
      </c>
    </row>
    <row r="434">
      <c r="C434" s="471" t="b">
        <v>0</v>
      </c>
    </row>
    <row r="435">
      <c r="C435" s="471" t="b">
        <v>0</v>
      </c>
    </row>
    <row r="436">
      <c r="C436" s="471" t="b">
        <v>0</v>
      </c>
    </row>
    <row r="437">
      <c r="C437" s="471" t="b">
        <v>0</v>
      </c>
    </row>
    <row r="438">
      <c r="C438" s="471" t="b">
        <v>0</v>
      </c>
    </row>
    <row r="439">
      <c r="C439" s="471" t="b">
        <v>0</v>
      </c>
    </row>
    <row r="440">
      <c r="C440" s="471" t="b">
        <v>0</v>
      </c>
    </row>
    <row r="441">
      <c r="C441" s="471" t="b">
        <v>0</v>
      </c>
    </row>
    <row r="442">
      <c r="C442" s="471" t="b">
        <v>0</v>
      </c>
    </row>
    <row r="443">
      <c r="C443" s="471" t="b">
        <v>0</v>
      </c>
    </row>
    <row r="444">
      <c r="C444" s="471" t="b">
        <v>0</v>
      </c>
    </row>
    <row r="445">
      <c r="C445" s="471" t="b">
        <v>0</v>
      </c>
    </row>
    <row r="446">
      <c r="C446" s="471" t="b">
        <v>0</v>
      </c>
    </row>
    <row r="447">
      <c r="C447" s="471" t="b">
        <v>0</v>
      </c>
    </row>
    <row r="448">
      <c r="C448" s="471" t="b">
        <v>0</v>
      </c>
    </row>
    <row r="449">
      <c r="C449" s="471" t="b">
        <v>0</v>
      </c>
    </row>
    <row r="450">
      <c r="C450" s="471" t="b">
        <v>0</v>
      </c>
    </row>
    <row r="451">
      <c r="C451" s="471" t="b">
        <v>0</v>
      </c>
    </row>
    <row r="452">
      <c r="C452" s="471" t="b">
        <v>0</v>
      </c>
    </row>
    <row r="453">
      <c r="C453" s="471" t="b">
        <v>0</v>
      </c>
    </row>
    <row r="454">
      <c r="C454" s="471" t="b">
        <v>0</v>
      </c>
    </row>
    <row r="455">
      <c r="C455" s="471" t="b">
        <v>0</v>
      </c>
    </row>
    <row r="456">
      <c r="C456" s="471" t="b">
        <v>0</v>
      </c>
    </row>
    <row r="457">
      <c r="C457" s="471" t="b">
        <v>0</v>
      </c>
    </row>
    <row r="458">
      <c r="C458" s="471" t="b">
        <v>0</v>
      </c>
    </row>
    <row r="459">
      <c r="C459" s="471" t="b">
        <v>0</v>
      </c>
    </row>
    <row r="460">
      <c r="C460" s="471" t="b">
        <v>0</v>
      </c>
    </row>
    <row r="461">
      <c r="C461" s="471" t="b">
        <v>0</v>
      </c>
    </row>
    <row r="462">
      <c r="C462" s="471" t="b">
        <v>0</v>
      </c>
    </row>
    <row r="463">
      <c r="C463" s="471" t="b">
        <v>0</v>
      </c>
    </row>
    <row r="464">
      <c r="C464" s="471" t="b">
        <v>0</v>
      </c>
    </row>
    <row r="465">
      <c r="C465" s="471" t="b">
        <v>0</v>
      </c>
    </row>
    <row r="466">
      <c r="C466" s="471" t="b">
        <v>0</v>
      </c>
    </row>
    <row r="467">
      <c r="C467" s="471" t="b">
        <v>0</v>
      </c>
    </row>
    <row r="468">
      <c r="C468" s="471" t="b">
        <v>0</v>
      </c>
    </row>
    <row r="469">
      <c r="C469" s="471" t="b">
        <v>0</v>
      </c>
    </row>
    <row r="470">
      <c r="C470" s="471" t="b">
        <v>0</v>
      </c>
    </row>
    <row r="471">
      <c r="C471" s="471" t="b">
        <v>0</v>
      </c>
    </row>
    <row r="472">
      <c r="C472" s="471" t="b">
        <v>0</v>
      </c>
    </row>
    <row r="473">
      <c r="C473" s="471" t="b">
        <v>0</v>
      </c>
    </row>
    <row r="474">
      <c r="C474" s="471" t="b">
        <v>0</v>
      </c>
    </row>
    <row r="475">
      <c r="C475" s="471" t="b">
        <v>0</v>
      </c>
    </row>
    <row r="476">
      <c r="C476" s="471" t="b">
        <v>0</v>
      </c>
    </row>
    <row r="477">
      <c r="C477" s="471" t="b">
        <v>0</v>
      </c>
    </row>
    <row r="478">
      <c r="C478" s="471" t="b">
        <v>0</v>
      </c>
    </row>
    <row r="479">
      <c r="C479" s="471" t="b">
        <v>0</v>
      </c>
    </row>
    <row r="480">
      <c r="C480" s="471" t="b">
        <v>0</v>
      </c>
    </row>
    <row r="481">
      <c r="C481" s="471" t="b">
        <v>0</v>
      </c>
    </row>
    <row r="482">
      <c r="C482" s="471" t="b">
        <v>0</v>
      </c>
    </row>
    <row r="483">
      <c r="C483" s="471" t="b">
        <v>0</v>
      </c>
    </row>
    <row r="484">
      <c r="C484" s="471" t="b">
        <v>0</v>
      </c>
    </row>
    <row r="485">
      <c r="C485" s="471" t="b">
        <v>0</v>
      </c>
    </row>
    <row r="486">
      <c r="C486" s="471" t="b">
        <v>0</v>
      </c>
    </row>
    <row r="487">
      <c r="C487" s="471" t="b">
        <v>0</v>
      </c>
    </row>
    <row r="488">
      <c r="C488" s="471" t="b">
        <v>0</v>
      </c>
    </row>
    <row r="489">
      <c r="C489" s="471" t="b">
        <v>0</v>
      </c>
    </row>
    <row r="490">
      <c r="C490" s="471" t="b">
        <v>0</v>
      </c>
    </row>
    <row r="491">
      <c r="C491" s="471" t="b">
        <v>0</v>
      </c>
    </row>
    <row r="492">
      <c r="C492" s="471" t="b">
        <v>0</v>
      </c>
    </row>
    <row r="493">
      <c r="C493" s="471" t="b">
        <v>0</v>
      </c>
    </row>
    <row r="494">
      <c r="C494" s="471" t="b">
        <v>0</v>
      </c>
    </row>
    <row r="495">
      <c r="C495" s="471" t="b">
        <v>0</v>
      </c>
    </row>
    <row r="496">
      <c r="C496" s="471" t="b">
        <v>0</v>
      </c>
    </row>
    <row r="497">
      <c r="C497" s="471" t="b">
        <v>0</v>
      </c>
    </row>
    <row r="498">
      <c r="C498" s="471" t="b">
        <v>0</v>
      </c>
    </row>
    <row r="499">
      <c r="C499" s="471" t="b">
        <v>0</v>
      </c>
    </row>
    <row r="500">
      <c r="C500" s="471" t="b">
        <v>0</v>
      </c>
    </row>
    <row r="501">
      <c r="C501" s="471" t="b">
        <v>0</v>
      </c>
    </row>
    <row r="502">
      <c r="C502" s="471" t="b">
        <v>0</v>
      </c>
    </row>
    <row r="503">
      <c r="C503" s="471" t="b">
        <v>0</v>
      </c>
    </row>
    <row r="504">
      <c r="C504" s="471" t="b">
        <v>0</v>
      </c>
    </row>
    <row r="505">
      <c r="C505" s="471" t="b">
        <v>0</v>
      </c>
    </row>
    <row r="506">
      <c r="C506" s="471" t="b">
        <v>0</v>
      </c>
    </row>
    <row r="507">
      <c r="C507" s="471" t="b">
        <v>0</v>
      </c>
    </row>
    <row r="508">
      <c r="C508" s="471" t="b">
        <v>0</v>
      </c>
    </row>
    <row r="509">
      <c r="C509" s="471" t="b">
        <v>0</v>
      </c>
    </row>
    <row r="510">
      <c r="C510" s="471" t="b">
        <v>0</v>
      </c>
    </row>
    <row r="511">
      <c r="C511" s="471" t="b">
        <v>0</v>
      </c>
    </row>
    <row r="512">
      <c r="C512" s="471" t="b">
        <v>0</v>
      </c>
    </row>
    <row r="513">
      <c r="C513" s="471" t="b">
        <v>0</v>
      </c>
    </row>
    <row r="514">
      <c r="C514" s="471" t="b">
        <v>0</v>
      </c>
    </row>
    <row r="515">
      <c r="C515" s="471" t="b">
        <v>0</v>
      </c>
    </row>
    <row r="516">
      <c r="C516" s="471" t="b">
        <v>0</v>
      </c>
    </row>
    <row r="517">
      <c r="C517" s="471" t="b">
        <v>0</v>
      </c>
    </row>
    <row r="518">
      <c r="C518" s="471" t="b">
        <v>0</v>
      </c>
    </row>
    <row r="519">
      <c r="C519" s="471" t="b">
        <v>0</v>
      </c>
    </row>
    <row r="520">
      <c r="C520" s="471" t="b">
        <v>0</v>
      </c>
    </row>
    <row r="521">
      <c r="C521" s="471" t="b">
        <v>0</v>
      </c>
    </row>
    <row r="522">
      <c r="C522" s="471" t="b">
        <v>0</v>
      </c>
    </row>
    <row r="523">
      <c r="C523" s="471" t="b">
        <v>0</v>
      </c>
    </row>
    <row r="524">
      <c r="C524" s="471" t="b">
        <v>0</v>
      </c>
    </row>
    <row r="525">
      <c r="C525" s="471" t="b">
        <v>0</v>
      </c>
    </row>
    <row r="526">
      <c r="C526" s="471" t="b">
        <v>0</v>
      </c>
    </row>
    <row r="527">
      <c r="C527" s="471" t="b">
        <v>0</v>
      </c>
    </row>
    <row r="528">
      <c r="C528" s="471" t="b">
        <v>0</v>
      </c>
    </row>
    <row r="529">
      <c r="C529" s="471" t="b">
        <v>0</v>
      </c>
    </row>
    <row r="530">
      <c r="C530" s="471" t="b">
        <v>0</v>
      </c>
    </row>
    <row r="531">
      <c r="C531" s="471" t="b">
        <v>0</v>
      </c>
    </row>
    <row r="532">
      <c r="C532" s="471" t="b">
        <v>0</v>
      </c>
    </row>
    <row r="533">
      <c r="C533" s="471" t="b">
        <v>0</v>
      </c>
    </row>
    <row r="534">
      <c r="C534" s="471" t="b">
        <v>0</v>
      </c>
    </row>
    <row r="535">
      <c r="C535" s="471" t="b">
        <v>0</v>
      </c>
    </row>
    <row r="536">
      <c r="C536" s="471" t="b">
        <v>0</v>
      </c>
    </row>
    <row r="537">
      <c r="C537" s="471" t="b">
        <v>0</v>
      </c>
    </row>
    <row r="538">
      <c r="C538" s="471" t="b">
        <v>0</v>
      </c>
    </row>
    <row r="539">
      <c r="C539" s="471" t="b">
        <v>0</v>
      </c>
    </row>
    <row r="540">
      <c r="C540" s="471" t="b">
        <v>0</v>
      </c>
    </row>
    <row r="541">
      <c r="C541" s="471" t="b">
        <v>0</v>
      </c>
    </row>
    <row r="542">
      <c r="C542" s="471" t="b">
        <v>0</v>
      </c>
    </row>
    <row r="543">
      <c r="C543" s="471" t="b">
        <v>0</v>
      </c>
    </row>
    <row r="544">
      <c r="C544" s="471" t="b">
        <v>0</v>
      </c>
    </row>
    <row r="545">
      <c r="C545" s="471" t="b">
        <v>0</v>
      </c>
    </row>
    <row r="546">
      <c r="C546" s="471" t="b">
        <v>0</v>
      </c>
    </row>
    <row r="547">
      <c r="C547" s="471" t="b">
        <v>0</v>
      </c>
    </row>
    <row r="548">
      <c r="C548" s="471" t="b">
        <v>0</v>
      </c>
    </row>
    <row r="549">
      <c r="C549" s="471" t="b">
        <v>0</v>
      </c>
    </row>
    <row r="550">
      <c r="C550" s="471" t="b">
        <v>0</v>
      </c>
    </row>
    <row r="551">
      <c r="C551" s="471" t="b">
        <v>0</v>
      </c>
    </row>
    <row r="552">
      <c r="C552" s="471" t="b">
        <v>0</v>
      </c>
    </row>
    <row r="553">
      <c r="C553" s="471" t="b">
        <v>0</v>
      </c>
    </row>
    <row r="554">
      <c r="C554" s="471" t="b">
        <v>0</v>
      </c>
    </row>
    <row r="555">
      <c r="C555" s="471" t="b">
        <v>0</v>
      </c>
    </row>
    <row r="556">
      <c r="C556" s="471" t="b">
        <v>0</v>
      </c>
    </row>
    <row r="557">
      <c r="C557" s="471" t="b">
        <v>0</v>
      </c>
    </row>
    <row r="558">
      <c r="C558" s="471" t="b">
        <v>0</v>
      </c>
    </row>
    <row r="559">
      <c r="C559" s="471" t="b">
        <v>0</v>
      </c>
    </row>
    <row r="560">
      <c r="C560" s="471" t="b">
        <v>0</v>
      </c>
    </row>
    <row r="561">
      <c r="C561" s="471" t="b">
        <v>0</v>
      </c>
    </row>
    <row r="562">
      <c r="C562" s="471" t="b">
        <v>0</v>
      </c>
    </row>
    <row r="563">
      <c r="C563" s="471" t="b">
        <v>0</v>
      </c>
    </row>
    <row r="564">
      <c r="C564" s="471" t="b">
        <v>0</v>
      </c>
    </row>
    <row r="565">
      <c r="C565" s="471" t="b">
        <v>0</v>
      </c>
    </row>
    <row r="566">
      <c r="C566" s="471" t="b">
        <v>0</v>
      </c>
    </row>
    <row r="567">
      <c r="C567" s="471" t="b">
        <v>0</v>
      </c>
    </row>
    <row r="568">
      <c r="C568" s="471" t="b">
        <v>0</v>
      </c>
    </row>
    <row r="569">
      <c r="C569" s="471" t="b">
        <v>0</v>
      </c>
    </row>
    <row r="570">
      <c r="C570" s="471" t="b">
        <v>0</v>
      </c>
    </row>
    <row r="571">
      <c r="C571" s="471" t="b">
        <v>0</v>
      </c>
    </row>
    <row r="572">
      <c r="C572" s="471" t="b">
        <v>0</v>
      </c>
    </row>
    <row r="573">
      <c r="C573" s="471" t="b">
        <v>0</v>
      </c>
    </row>
    <row r="574">
      <c r="C574" s="471" t="b">
        <v>0</v>
      </c>
    </row>
    <row r="575">
      <c r="C575" s="471" t="b">
        <v>0</v>
      </c>
    </row>
    <row r="576">
      <c r="C576" s="471" t="b">
        <v>0</v>
      </c>
    </row>
    <row r="577">
      <c r="C577" s="471" t="b">
        <v>0</v>
      </c>
    </row>
    <row r="578">
      <c r="C578" s="471" t="b">
        <v>0</v>
      </c>
    </row>
    <row r="579">
      <c r="C579" s="471" t="b">
        <v>0</v>
      </c>
    </row>
    <row r="580">
      <c r="C580" s="471" t="b">
        <v>0</v>
      </c>
    </row>
    <row r="581">
      <c r="C581" s="471" t="b">
        <v>0</v>
      </c>
    </row>
    <row r="582">
      <c r="C582" s="471" t="b">
        <v>0</v>
      </c>
    </row>
    <row r="583">
      <c r="C583" s="471" t="b">
        <v>0</v>
      </c>
    </row>
    <row r="584">
      <c r="C584" s="471" t="b">
        <v>0</v>
      </c>
    </row>
    <row r="585">
      <c r="C585" s="471" t="b">
        <v>0</v>
      </c>
    </row>
    <row r="586">
      <c r="C586" s="471" t="b">
        <v>0</v>
      </c>
    </row>
    <row r="587">
      <c r="C587" s="471" t="b">
        <v>0</v>
      </c>
    </row>
    <row r="588">
      <c r="C588" s="471" t="b">
        <v>0</v>
      </c>
    </row>
    <row r="589">
      <c r="C589" s="471" t="b">
        <v>0</v>
      </c>
    </row>
    <row r="590">
      <c r="C590" s="471" t="b">
        <v>0</v>
      </c>
    </row>
    <row r="591">
      <c r="C591" s="471" t="b">
        <v>0</v>
      </c>
    </row>
    <row r="592">
      <c r="C592" s="471" t="b">
        <v>0</v>
      </c>
    </row>
    <row r="593">
      <c r="C593" s="471" t="b">
        <v>0</v>
      </c>
    </row>
    <row r="594">
      <c r="C594" s="471" t="b">
        <v>0</v>
      </c>
    </row>
    <row r="595">
      <c r="C595" s="471" t="b">
        <v>0</v>
      </c>
    </row>
    <row r="596">
      <c r="C596" s="471" t="b">
        <v>0</v>
      </c>
    </row>
    <row r="597">
      <c r="C597" s="471" t="b">
        <v>0</v>
      </c>
    </row>
    <row r="598">
      <c r="C598" s="471" t="b">
        <v>0</v>
      </c>
    </row>
    <row r="599">
      <c r="C599" s="471" t="b">
        <v>0</v>
      </c>
    </row>
    <row r="600">
      <c r="C600" s="471" t="b">
        <v>0</v>
      </c>
    </row>
    <row r="601">
      <c r="C601" s="471" t="b">
        <v>0</v>
      </c>
    </row>
    <row r="602">
      <c r="C602" s="471" t="b">
        <v>0</v>
      </c>
    </row>
    <row r="603">
      <c r="C603" s="471" t="b">
        <v>0</v>
      </c>
    </row>
    <row r="604">
      <c r="C604" s="471" t="b">
        <v>0</v>
      </c>
    </row>
    <row r="605">
      <c r="C605" s="471" t="b">
        <v>0</v>
      </c>
    </row>
    <row r="606">
      <c r="C606" s="471" t="b">
        <v>0</v>
      </c>
    </row>
    <row r="607">
      <c r="C607" s="471" t="b">
        <v>0</v>
      </c>
    </row>
    <row r="608">
      <c r="C608" s="471" t="b">
        <v>0</v>
      </c>
    </row>
    <row r="609">
      <c r="C609" s="471" t="b">
        <v>0</v>
      </c>
    </row>
    <row r="610">
      <c r="C610" s="471" t="b">
        <v>0</v>
      </c>
    </row>
    <row r="611">
      <c r="C611" s="471" t="b">
        <v>0</v>
      </c>
    </row>
    <row r="612">
      <c r="C612" s="471" t="b">
        <v>0</v>
      </c>
    </row>
    <row r="613">
      <c r="C613" s="471" t="b">
        <v>0</v>
      </c>
    </row>
    <row r="614">
      <c r="C614" s="471" t="b">
        <v>0</v>
      </c>
    </row>
    <row r="615">
      <c r="C615" s="471" t="b">
        <v>0</v>
      </c>
    </row>
    <row r="616">
      <c r="C616" s="471" t="b">
        <v>0</v>
      </c>
    </row>
    <row r="617">
      <c r="C617" s="471" t="b">
        <v>0</v>
      </c>
    </row>
    <row r="618">
      <c r="C618" s="471" t="b">
        <v>0</v>
      </c>
    </row>
    <row r="619">
      <c r="C619" s="471" t="b">
        <v>0</v>
      </c>
    </row>
    <row r="620">
      <c r="C620" s="471" t="b">
        <v>0</v>
      </c>
    </row>
    <row r="621">
      <c r="C621" s="471" t="b">
        <v>0</v>
      </c>
    </row>
    <row r="622">
      <c r="C622" s="471" t="b">
        <v>0</v>
      </c>
    </row>
    <row r="623">
      <c r="C623" s="471" t="b">
        <v>0</v>
      </c>
    </row>
    <row r="624">
      <c r="C624" s="471" t="b">
        <v>0</v>
      </c>
    </row>
    <row r="625">
      <c r="C625" s="471" t="b">
        <v>0</v>
      </c>
    </row>
    <row r="626">
      <c r="C626" s="471" t="b">
        <v>0</v>
      </c>
    </row>
    <row r="627">
      <c r="C627" s="471" t="b">
        <v>0</v>
      </c>
    </row>
    <row r="628">
      <c r="C628" s="471" t="b">
        <v>0</v>
      </c>
    </row>
    <row r="629">
      <c r="C629" s="471" t="b">
        <v>0</v>
      </c>
    </row>
    <row r="630">
      <c r="C630" s="471" t="b">
        <v>0</v>
      </c>
    </row>
    <row r="631">
      <c r="C631" s="471" t="b">
        <v>0</v>
      </c>
    </row>
    <row r="632">
      <c r="C632" s="471" t="b">
        <v>0</v>
      </c>
    </row>
    <row r="633">
      <c r="C633" s="471" t="b">
        <v>0</v>
      </c>
    </row>
    <row r="634">
      <c r="C634" s="471" t="b">
        <v>0</v>
      </c>
    </row>
    <row r="635">
      <c r="C635" s="471" t="b">
        <v>0</v>
      </c>
    </row>
    <row r="636">
      <c r="C636" s="471" t="b">
        <v>0</v>
      </c>
    </row>
    <row r="637">
      <c r="C637" s="471" t="b">
        <v>0</v>
      </c>
    </row>
    <row r="638">
      <c r="C638" s="471" t="b">
        <v>0</v>
      </c>
    </row>
    <row r="639">
      <c r="C639" s="471" t="b">
        <v>0</v>
      </c>
    </row>
    <row r="640">
      <c r="C640" s="471" t="b">
        <v>0</v>
      </c>
    </row>
    <row r="641">
      <c r="C641" s="471" t="b">
        <v>0</v>
      </c>
    </row>
    <row r="642">
      <c r="C642" s="471" t="b">
        <v>0</v>
      </c>
    </row>
    <row r="643">
      <c r="C643" s="471" t="b">
        <v>0</v>
      </c>
    </row>
    <row r="644">
      <c r="C644" s="471" t="b">
        <v>0</v>
      </c>
    </row>
    <row r="645">
      <c r="C645" s="471" t="b">
        <v>0</v>
      </c>
    </row>
    <row r="646">
      <c r="C646" s="471" t="b">
        <v>0</v>
      </c>
    </row>
    <row r="647">
      <c r="C647" s="471" t="b">
        <v>0</v>
      </c>
    </row>
    <row r="648">
      <c r="C648" s="471" t="b">
        <v>0</v>
      </c>
    </row>
    <row r="649">
      <c r="C649" s="471" t="b">
        <v>0</v>
      </c>
    </row>
    <row r="650">
      <c r="C650" s="471" t="b">
        <v>0</v>
      </c>
    </row>
    <row r="651">
      <c r="C651" s="471" t="b">
        <v>0</v>
      </c>
    </row>
    <row r="652">
      <c r="C652" s="471" t="b">
        <v>0</v>
      </c>
    </row>
    <row r="653">
      <c r="C653" s="471" t="b">
        <v>0</v>
      </c>
    </row>
    <row r="654">
      <c r="C654" s="471" t="b">
        <v>0</v>
      </c>
    </row>
    <row r="655">
      <c r="C655" s="471" t="b">
        <v>0</v>
      </c>
    </row>
    <row r="656">
      <c r="C656" s="471" t="b">
        <v>0</v>
      </c>
    </row>
    <row r="657">
      <c r="C657" s="471" t="b">
        <v>0</v>
      </c>
    </row>
    <row r="658">
      <c r="C658" s="471" t="b">
        <v>0</v>
      </c>
    </row>
    <row r="659">
      <c r="C659" s="471" t="b">
        <v>0</v>
      </c>
    </row>
    <row r="660">
      <c r="C660" s="471" t="b">
        <v>0</v>
      </c>
    </row>
    <row r="661">
      <c r="C661" s="471" t="b">
        <v>0</v>
      </c>
    </row>
    <row r="662">
      <c r="C662" s="471" t="b">
        <v>0</v>
      </c>
    </row>
    <row r="663">
      <c r="C663" s="471" t="b">
        <v>0</v>
      </c>
    </row>
    <row r="664">
      <c r="C664" s="471" t="b">
        <v>0</v>
      </c>
    </row>
    <row r="665">
      <c r="C665" s="471" t="b">
        <v>0</v>
      </c>
    </row>
    <row r="666">
      <c r="C666" s="471" t="b">
        <v>0</v>
      </c>
    </row>
    <row r="667">
      <c r="C667" s="471" t="b">
        <v>0</v>
      </c>
    </row>
    <row r="668">
      <c r="C668" s="471" t="b">
        <v>0</v>
      </c>
    </row>
    <row r="669">
      <c r="C669" s="471" t="b">
        <v>0</v>
      </c>
    </row>
    <row r="670">
      <c r="C670" s="471" t="b">
        <v>0</v>
      </c>
    </row>
    <row r="671">
      <c r="C671" s="471" t="b">
        <v>0</v>
      </c>
    </row>
    <row r="672">
      <c r="C672" s="471" t="b">
        <v>0</v>
      </c>
    </row>
    <row r="673">
      <c r="C673" s="471" t="b">
        <v>0</v>
      </c>
    </row>
    <row r="674">
      <c r="C674" s="471" t="b">
        <v>0</v>
      </c>
    </row>
    <row r="675">
      <c r="C675" s="471" t="b">
        <v>0</v>
      </c>
    </row>
    <row r="676">
      <c r="C676" s="471" t="b">
        <v>0</v>
      </c>
    </row>
    <row r="677">
      <c r="C677" s="471" t="b">
        <v>0</v>
      </c>
    </row>
    <row r="678">
      <c r="C678" s="471" t="b">
        <v>0</v>
      </c>
    </row>
    <row r="679">
      <c r="C679" s="471" t="b">
        <v>0</v>
      </c>
    </row>
    <row r="680">
      <c r="C680" s="471" t="b">
        <v>0</v>
      </c>
    </row>
    <row r="681">
      <c r="C681" s="471" t="b">
        <v>0</v>
      </c>
    </row>
    <row r="682">
      <c r="C682" s="471" t="b">
        <v>0</v>
      </c>
    </row>
    <row r="683">
      <c r="C683" s="471" t="b">
        <v>0</v>
      </c>
    </row>
    <row r="684">
      <c r="C684" s="471" t="b">
        <v>0</v>
      </c>
    </row>
    <row r="685">
      <c r="C685" s="471" t="b">
        <v>0</v>
      </c>
    </row>
    <row r="686">
      <c r="C686" s="471" t="b">
        <v>0</v>
      </c>
    </row>
    <row r="687">
      <c r="C687" s="471" t="b">
        <v>0</v>
      </c>
    </row>
    <row r="688">
      <c r="C688" s="471" t="b">
        <v>0</v>
      </c>
    </row>
    <row r="689">
      <c r="C689" s="471" t="b">
        <v>0</v>
      </c>
    </row>
    <row r="690">
      <c r="C690" s="471" t="b">
        <v>0</v>
      </c>
    </row>
    <row r="691">
      <c r="C691" s="471" t="b">
        <v>0</v>
      </c>
    </row>
    <row r="692">
      <c r="C692" s="471" t="b">
        <v>0</v>
      </c>
    </row>
    <row r="693">
      <c r="C693" s="471" t="b">
        <v>0</v>
      </c>
    </row>
    <row r="694">
      <c r="C694" s="471" t="b">
        <v>0</v>
      </c>
    </row>
    <row r="695">
      <c r="C695" s="471" t="b">
        <v>0</v>
      </c>
    </row>
    <row r="696">
      <c r="C696" s="471" t="b">
        <v>0</v>
      </c>
    </row>
    <row r="697">
      <c r="C697" s="471" t="b">
        <v>0</v>
      </c>
    </row>
    <row r="698">
      <c r="C698" s="471" t="b">
        <v>0</v>
      </c>
    </row>
    <row r="699">
      <c r="C699" s="471" t="b">
        <v>0</v>
      </c>
    </row>
    <row r="700">
      <c r="C700" s="471" t="b">
        <v>0</v>
      </c>
    </row>
    <row r="701">
      <c r="C701" s="471" t="b">
        <v>0</v>
      </c>
    </row>
    <row r="702">
      <c r="C702" s="471" t="b">
        <v>0</v>
      </c>
    </row>
    <row r="703">
      <c r="C703" s="471" t="b">
        <v>0</v>
      </c>
    </row>
    <row r="704">
      <c r="C704" s="471" t="b">
        <v>0</v>
      </c>
    </row>
    <row r="705">
      <c r="C705" s="471" t="b">
        <v>0</v>
      </c>
    </row>
    <row r="706">
      <c r="C706" s="471" t="b">
        <v>0</v>
      </c>
    </row>
    <row r="707">
      <c r="C707" s="471" t="b">
        <v>0</v>
      </c>
    </row>
    <row r="708">
      <c r="C708" s="471" t="b">
        <v>0</v>
      </c>
    </row>
    <row r="709">
      <c r="C709" s="471" t="b">
        <v>0</v>
      </c>
    </row>
    <row r="710">
      <c r="C710" s="471" t="b">
        <v>0</v>
      </c>
    </row>
    <row r="711">
      <c r="C711" s="471" t="b">
        <v>0</v>
      </c>
    </row>
    <row r="712">
      <c r="C712" s="471" t="b">
        <v>0</v>
      </c>
    </row>
    <row r="713">
      <c r="C713" s="471" t="b">
        <v>0</v>
      </c>
    </row>
    <row r="714">
      <c r="C714" s="471" t="b">
        <v>0</v>
      </c>
    </row>
    <row r="715">
      <c r="C715" s="471" t="b">
        <v>0</v>
      </c>
    </row>
    <row r="716">
      <c r="C716" s="471" t="b">
        <v>0</v>
      </c>
    </row>
    <row r="717">
      <c r="C717" s="471" t="b">
        <v>0</v>
      </c>
    </row>
    <row r="718">
      <c r="C718" s="471" t="b">
        <v>0</v>
      </c>
    </row>
    <row r="719">
      <c r="C719" s="471" t="b">
        <v>0</v>
      </c>
    </row>
    <row r="720">
      <c r="C720" s="471" t="b">
        <v>0</v>
      </c>
    </row>
    <row r="721">
      <c r="C721" s="471" t="b">
        <v>0</v>
      </c>
    </row>
    <row r="722">
      <c r="C722" s="471" t="b">
        <v>0</v>
      </c>
    </row>
    <row r="723">
      <c r="C723" s="471" t="b">
        <v>0</v>
      </c>
    </row>
    <row r="724">
      <c r="C724" s="471" t="b">
        <v>0</v>
      </c>
    </row>
    <row r="725">
      <c r="C725" s="471" t="b">
        <v>0</v>
      </c>
    </row>
    <row r="726">
      <c r="C726" s="471" t="b">
        <v>0</v>
      </c>
    </row>
    <row r="727">
      <c r="C727" s="471" t="b">
        <v>0</v>
      </c>
    </row>
    <row r="728">
      <c r="C728" s="471" t="b">
        <v>0</v>
      </c>
    </row>
    <row r="729">
      <c r="C729" s="471" t="b">
        <v>0</v>
      </c>
    </row>
    <row r="730">
      <c r="C730" s="471" t="b">
        <v>0</v>
      </c>
    </row>
    <row r="731">
      <c r="C731" s="471" t="b">
        <v>0</v>
      </c>
    </row>
    <row r="732">
      <c r="C732" s="471" t="b">
        <v>0</v>
      </c>
    </row>
    <row r="733">
      <c r="C733" s="471" t="b">
        <v>0</v>
      </c>
    </row>
    <row r="734">
      <c r="C734" s="471" t="b">
        <v>0</v>
      </c>
    </row>
    <row r="735">
      <c r="C735" s="471" t="b">
        <v>0</v>
      </c>
    </row>
    <row r="736">
      <c r="C736" s="471" t="b">
        <v>0</v>
      </c>
    </row>
    <row r="737">
      <c r="C737" s="471" t="b">
        <v>0</v>
      </c>
    </row>
    <row r="738">
      <c r="C738" s="471" t="b">
        <v>0</v>
      </c>
    </row>
    <row r="739">
      <c r="C739" s="471" t="b">
        <v>0</v>
      </c>
    </row>
    <row r="740">
      <c r="C740" s="471" t="b">
        <v>0</v>
      </c>
    </row>
    <row r="741">
      <c r="C741" s="471" t="b">
        <v>0</v>
      </c>
    </row>
    <row r="742">
      <c r="C742" s="471" t="b">
        <v>0</v>
      </c>
    </row>
    <row r="743">
      <c r="C743" s="471" t="b">
        <v>0</v>
      </c>
    </row>
    <row r="744">
      <c r="C744" s="471" t="b">
        <v>0</v>
      </c>
    </row>
    <row r="745">
      <c r="C745" s="471" t="b">
        <v>0</v>
      </c>
    </row>
    <row r="746">
      <c r="C746" s="471" t="b">
        <v>0</v>
      </c>
    </row>
    <row r="747">
      <c r="C747" s="471" t="b">
        <v>0</v>
      </c>
    </row>
    <row r="748">
      <c r="C748" s="471" t="b">
        <v>0</v>
      </c>
    </row>
    <row r="749">
      <c r="C749" s="471" t="b">
        <v>0</v>
      </c>
    </row>
    <row r="750">
      <c r="C750" s="471" t="b">
        <v>0</v>
      </c>
    </row>
    <row r="751">
      <c r="C751" s="471" t="b">
        <v>0</v>
      </c>
    </row>
    <row r="752">
      <c r="C752" s="471" t="b">
        <v>0</v>
      </c>
    </row>
    <row r="753">
      <c r="C753" s="471" t="b">
        <v>0</v>
      </c>
    </row>
    <row r="754">
      <c r="C754" s="471" t="b">
        <v>0</v>
      </c>
    </row>
    <row r="755">
      <c r="C755" s="471" t="b">
        <v>0</v>
      </c>
    </row>
    <row r="756">
      <c r="C756" s="471" t="b">
        <v>0</v>
      </c>
    </row>
    <row r="757">
      <c r="C757" s="471" t="b">
        <v>0</v>
      </c>
    </row>
    <row r="758">
      <c r="C758" s="471" t="b">
        <v>0</v>
      </c>
    </row>
    <row r="759">
      <c r="C759" s="471" t="b">
        <v>0</v>
      </c>
    </row>
    <row r="760">
      <c r="C760" s="471" t="b">
        <v>0</v>
      </c>
    </row>
    <row r="761">
      <c r="C761" s="471" t="b">
        <v>0</v>
      </c>
    </row>
    <row r="762">
      <c r="C762" s="471" t="b">
        <v>0</v>
      </c>
    </row>
    <row r="763">
      <c r="C763" s="471" t="b">
        <v>0</v>
      </c>
    </row>
    <row r="764">
      <c r="C764" s="471" t="b">
        <v>0</v>
      </c>
    </row>
    <row r="765">
      <c r="C765" s="471" t="b">
        <v>0</v>
      </c>
    </row>
    <row r="766">
      <c r="C766" s="471" t="b">
        <v>0</v>
      </c>
    </row>
    <row r="767">
      <c r="C767" s="471" t="b">
        <v>0</v>
      </c>
    </row>
    <row r="768">
      <c r="C768" s="471" t="b">
        <v>0</v>
      </c>
    </row>
    <row r="769">
      <c r="C769" s="471" t="b">
        <v>0</v>
      </c>
    </row>
    <row r="770">
      <c r="C770" s="471" t="b">
        <v>0</v>
      </c>
    </row>
    <row r="771">
      <c r="C771" s="471" t="b">
        <v>0</v>
      </c>
    </row>
    <row r="772">
      <c r="C772" s="471" t="b">
        <v>0</v>
      </c>
    </row>
    <row r="773">
      <c r="C773" s="471" t="b">
        <v>0</v>
      </c>
    </row>
    <row r="774">
      <c r="C774" s="471" t="b">
        <v>0</v>
      </c>
    </row>
    <row r="775">
      <c r="C775" s="471" t="b">
        <v>0</v>
      </c>
    </row>
    <row r="776">
      <c r="C776" s="471" t="b">
        <v>0</v>
      </c>
    </row>
    <row r="777">
      <c r="C777" s="471" t="b">
        <v>0</v>
      </c>
    </row>
    <row r="778">
      <c r="C778" s="471" t="b">
        <v>0</v>
      </c>
    </row>
    <row r="779">
      <c r="C779" s="471" t="b">
        <v>0</v>
      </c>
    </row>
    <row r="780">
      <c r="C780" s="471" t="b">
        <v>0</v>
      </c>
    </row>
    <row r="781">
      <c r="C781" s="471" t="b">
        <v>0</v>
      </c>
    </row>
    <row r="782">
      <c r="C782" s="471" t="b">
        <v>0</v>
      </c>
    </row>
    <row r="783">
      <c r="C783" s="471" t="b">
        <v>0</v>
      </c>
    </row>
    <row r="784">
      <c r="C784" s="471" t="b">
        <v>0</v>
      </c>
    </row>
    <row r="785">
      <c r="C785" s="471" t="b">
        <v>0</v>
      </c>
    </row>
    <row r="786">
      <c r="C786" s="471" t="b">
        <v>0</v>
      </c>
    </row>
    <row r="787">
      <c r="C787" s="471" t="b">
        <v>0</v>
      </c>
    </row>
    <row r="788">
      <c r="C788" s="471" t="b">
        <v>0</v>
      </c>
    </row>
    <row r="789">
      <c r="C789" s="471" t="b">
        <v>0</v>
      </c>
    </row>
    <row r="790">
      <c r="C790" s="471" t="b">
        <v>0</v>
      </c>
    </row>
    <row r="791">
      <c r="C791" s="471" t="b">
        <v>0</v>
      </c>
    </row>
    <row r="792">
      <c r="C792" s="471" t="b">
        <v>0</v>
      </c>
    </row>
    <row r="793">
      <c r="C793" s="471" t="b">
        <v>0</v>
      </c>
    </row>
    <row r="794">
      <c r="C794" s="471" t="b">
        <v>0</v>
      </c>
    </row>
    <row r="795">
      <c r="C795" s="471" t="b">
        <v>0</v>
      </c>
    </row>
    <row r="796">
      <c r="C796" s="471" t="b">
        <v>0</v>
      </c>
    </row>
    <row r="797">
      <c r="C797" s="471" t="b">
        <v>0</v>
      </c>
    </row>
    <row r="798">
      <c r="C798" s="471" t="b">
        <v>0</v>
      </c>
    </row>
    <row r="799">
      <c r="C799" s="471" t="b">
        <v>0</v>
      </c>
    </row>
    <row r="800">
      <c r="C800" s="471" t="b">
        <v>0</v>
      </c>
    </row>
    <row r="801">
      <c r="C801" s="471" t="b">
        <v>0</v>
      </c>
    </row>
    <row r="802">
      <c r="C802" s="471" t="b">
        <v>0</v>
      </c>
    </row>
    <row r="803">
      <c r="C803" s="471" t="b">
        <v>0</v>
      </c>
    </row>
    <row r="804">
      <c r="C804" s="471" t="b">
        <v>0</v>
      </c>
    </row>
    <row r="805">
      <c r="C805" s="471" t="b">
        <v>0</v>
      </c>
    </row>
    <row r="806">
      <c r="C806" s="471" t="b">
        <v>0</v>
      </c>
    </row>
    <row r="807">
      <c r="C807" s="471" t="b">
        <v>0</v>
      </c>
    </row>
    <row r="808">
      <c r="C808" s="471" t="b">
        <v>0</v>
      </c>
    </row>
    <row r="809">
      <c r="C809" s="471" t="b">
        <v>0</v>
      </c>
    </row>
    <row r="810">
      <c r="C810" s="471" t="b">
        <v>0</v>
      </c>
    </row>
    <row r="811">
      <c r="C811" s="471" t="b">
        <v>0</v>
      </c>
    </row>
    <row r="812">
      <c r="C812" s="471" t="b">
        <v>0</v>
      </c>
    </row>
    <row r="813">
      <c r="C813" s="471" t="b">
        <v>0</v>
      </c>
    </row>
    <row r="814">
      <c r="C814" s="471" t="b">
        <v>0</v>
      </c>
    </row>
    <row r="815">
      <c r="C815" s="471" t="b">
        <v>0</v>
      </c>
    </row>
    <row r="816">
      <c r="C816" s="471" t="b">
        <v>0</v>
      </c>
    </row>
    <row r="817">
      <c r="C817" s="471" t="b">
        <v>0</v>
      </c>
    </row>
    <row r="818">
      <c r="C818" s="471" t="b">
        <v>0</v>
      </c>
    </row>
    <row r="819">
      <c r="C819" s="471" t="b">
        <v>0</v>
      </c>
    </row>
    <row r="820">
      <c r="C820" s="471" t="b">
        <v>0</v>
      </c>
    </row>
    <row r="821">
      <c r="C821" s="471" t="b">
        <v>0</v>
      </c>
    </row>
    <row r="822">
      <c r="C822" s="471" t="b">
        <v>0</v>
      </c>
    </row>
    <row r="823">
      <c r="C823" s="471" t="b">
        <v>0</v>
      </c>
    </row>
    <row r="824">
      <c r="C824" s="471" t="b">
        <v>0</v>
      </c>
    </row>
    <row r="825">
      <c r="C825" s="471" t="b">
        <v>0</v>
      </c>
    </row>
    <row r="826">
      <c r="C826" s="471" t="b">
        <v>0</v>
      </c>
    </row>
    <row r="827">
      <c r="C827" s="471" t="b">
        <v>0</v>
      </c>
    </row>
    <row r="828">
      <c r="C828" s="471" t="b">
        <v>0</v>
      </c>
    </row>
    <row r="829">
      <c r="C829" s="471" t="b">
        <v>0</v>
      </c>
    </row>
    <row r="830">
      <c r="C830" s="471" t="b">
        <v>0</v>
      </c>
    </row>
    <row r="831">
      <c r="C831" s="471" t="b">
        <v>0</v>
      </c>
    </row>
    <row r="832">
      <c r="C832" s="471" t="b">
        <v>0</v>
      </c>
    </row>
    <row r="833">
      <c r="C833" s="471" t="b">
        <v>0</v>
      </c>
    </row>
    <row r="834">
      <c r="C834" s="471" t="b">
        <v>0</v>
      </c>
    </row>
    <row r="835">
      <c r="C835" s="471" t="b">
        <v>0</v>
      </c>
    </row>
    <row r="836">
      <c r="C836" s="471" t="b">
        <v>0</v>
      </c>
    </row>
    <row r="837">
      <c r="C837" s="471" t="b">
        <v>0</v>
      </c>
    </row>
    <row r="838">
      <c r="C838" s="471" t="b">
        <v>0</v>
      </c>
    </row>
    <row r="839">
      <c r="C839" s="471" t="b">
        <v>0</v>
      </c>
    </row>
    <row r="840">
      <c r="C840" s="471" t="b">
        <v>0</v>
      </c>
    </row>
    <row r="841">
      <c r="C841" s="471" t="b">
        <v>0</v>
      </c>
    </row>
    <row r="842">
      <c r="C842" s="471" t="b">
        <v>0</v>
      </c>
    </row>
    <row r="843">
      <c r="C843" s="471" t="b">
        <v>0</v>
      </c>
    </row>
    <row r="844">
      <c r="C844" s="471" t="b">
        <v>0</v>
      </c>
    </row>
    <row r="845">
      <c r="C845" s="471" t="b">
        <v>0</v>
      </c>
    </row>
    <row r="846">
      <c r="C846" s="471" t="b">
        <v>0</v>
      </c>
    </row>
    <row r="847">
      <c r="C847" s="471" t="b">
        <v>0</v>
      </c>
    </row>
    <row r="848">
      <c r="C848" s="471" t="b">
        <v>0</v>
      </c>
    </row>
    <row r="849">
      <c r="C849" s="471" t="b">
        <v>0</v>
      </c>
    </row>
    <row r="850">
      <c r="C850" s="471" t="b">
        <v>0</v>
      </c>
    </row>
    <row r="851">
      <c r="C851" s="471" t="b">
        <v>0</v>
      </c>
    </row>
    <row r="852">
      <c r="C852" s="471" t="b">
        <v>0</v>
      </c>
    </row>
    <row r="853">
      <c r="C853" s="471" t="b">
        <v>0</v>
      </c>
    </row>
    <row r="854">
      <c r="C854" s="471" t="b">
        <v>0</v>
      </c>
    </row>
    <row r="855">
      <c r="C855" s="471" t="b">
        <v>0</v>
      </c>
    </row>
    <row r="856">
      <c r="C856" s="471" t="b">
        <v>0</v>
      </c>
    </row>
    <row r="857">
      <c r="C857" s="471" t="b">
        <v>0</v>
      </c>
    </row>
    <row r="858">
      <c r="C858" s="471" t="b">
        <v>0</v>
      </c>
    </row>
    <row r="859">
      <c r="C859" s="471" t="b">
        <v>0</v>
      </c>
    </row>
    <row r="860">
      <c r="C860" s="471" t="b">
        <v>0</v>
      </c>
    </row>
    <row r="861">
      <c r="C861" s="471" t="b">
        <v>0</v>
      </c>
    </row>
    <row r="862">
      <c r="C862" s="471" t="b">
        <v>0</v>
      </c>
    </row>
    <row r="863">
      <c r="C863" s="471" t="b">
        <v>0</v>
      </c>
    </row>
    <row r="864">
      <c r="C864" s="471" t="b">
        <v>0</v>
      </c>
    </row>
    <row r="865">
      <c r="C865" s="471" t="b">
        <v>0</v>
      </c>
    </row>
    <row r="866">
      <c r="C866" s="471" t="b">
        <v>0</v>
      </c>
    </row>
    <row r="867">
      <c r="C867" s="471" t="b">
        <v>0</v>
      </c>
    </row>
    <row r="868">
      <c r="C868" s="471" t="b">
        <v>0</v>
      </c>
    </row>
    <row r="869">
      <c r="C869" s="471" t="b">
        <v>0</v>
      </c>
    </row>
    <row r="870">
      <c r="C870" s="471" t="b">
        <v>0</v>
      </c>
    </row>
    <row r="871">
      <c r="C871" s="471" t="b">
        <v>0</v>
      </c>
    </row>
    <row r="872">
      <c r="C872" s="471" t="b">
        <v>0</v>
      </c>
    </row>
    <row r="873">
      <c r="C873" s="471" t="b">
        <v>0</v>
      </c>
    </row>
    <row r="874">
      <c r="C874" s="471" t="b">
        <v>0</v>
      </c>
    </row>
    <row r="875">
      <c r="C875" s="471" t="b">
        <v>0</v>
      </c>
    </row>
    <row r="876">
      <c r="C876" s="471" t="b">
        <v>0</v>
      </c>
    </row>
    <row r="877">
      <c r="C877" s="471" t="b">
        <v>0</v>
      </c>
    </row>
    <row r="878">
      <c r="C878" s="471" t="b">
        <v>0</v>
      </c>
    </row>
    <row r="879">
      <c r="C879" s="471" t="b">
        <v>0</v>
      </c>
    </row>
    <row r="880">
      <c r="C880" s="471" t="b">
        <v>0</v>
      </c>
    </row>
    <row r="881">
      <c r="C881" s="471" t="b">
        <v>0</v>
      </c>
    </row>
    <row r="882">
      <c r="C882" s="471" t="b">
        <v>0</v>
      </c>
    </row>
    <row r="883">
      <c r="C883" s="471" t="b">
        <v>0</v>
      </c>
    </row>
    <row r="884">
      <c r="C884" s="471" t="b">
        <v>0</v>
      </c>
    </row>
    <row r="885">
      <c r="C885" s="471" t="b">
        <v>0</v>
      </c>
    </row>
    <row r="886">
      <c r="C886" s="471" t="b">
        <v>0</v>
      </c>
    </row>
    <row r="887">
      <c r="C887" s="471" t="b">
        <v>0</v>
      </c>
    </row>
    <row r="888">
      <c r="C888" s="471" t="b">
        <v>0</v>
      </c>
    </row>
    <row r="889">
      <c r="C889" s="471" t="b">
        <v>0</v>
      </c>
    </row>
    <row r="890">
      <c r="C890" s="471" t="b">
        <v>0</v>
      </c>
    </row>
    <row r="891">
      <c r="C891" s="471" t="b">
        <v>0</v>
      </c>
    </row>
    <row r="892">
      <c r="C892" s="471" t="b">
        <v>0</v>
      </c>
    </row>
    <row r="893">
      <c r="C893" s="471" t="b">
        <v>0</v>
      </c>
    </row>
    <row r="894">
      <c r="C894" s="471" t="b">
        <v>0</v>
      </c>
    </row>
    <row r="895">
      <c r="C895" s="471" t="b">
        <v>0</v>
      </c>
    </row>
    <row r="896">
      <c r="C896" s="471" t="b">
        <v>0</v>
      </c>
    </row>
    <row r="897">
      <c r="C897" s="471" t="b">
        <v>0</v>
      </c>
    </row>
    <row r="898">
      <c r="C898" s="471" t="b">
        <v>0</v>
      </c>
    </row>
    <row r="899">
      <c r="C899" s="471" t="b">
        <v>0</v>
      </c>
    </row>
    <row r="900">
      <c r="C900" s="471" t="b">
        <v>0</v>
      </c>
    </row>
    <row r="901">
      <c r="C901" s="471" t="b">
        <v>0</v>
      </c>
    </row>
    <row r="902">
      <c r="C902" s="471" t="b">
        <v>0</v>
      </c>
    </row>
    <row r="903">
      <c r="C903" s="471" t="b">
        <v>0</v>
      </c>
    </row>
    <row r="904">
      <c r="C904" s="471" t="b">
        <v>0</v>
      </c>
    </row>
    <row r="905">
      <c r="C905" s="471" t="b">
        <v>0</v>
      </c>
    </row>
    <row r="906">
      <c r="C906" s="471" t="b">
        <v>0</v>
      </c>
    </row>
    <row r="907">
      <c r="C907" s="471" t="b">
        <v>0</v>
      </c>
    </row>
    <row r="908">
      <c r="C908" s="471" t="b">
        <v>0</v>
      </c>
    </row>
    <row r="909">
      <c r="C909" s="471" t="b">
        <v>0</v>
      </c>
    </row>
    <row r="910">
      <c r="C910" s="471" t="b">
        <v>0</v>
      </c>
    </row>
    <row r="911">
      <c r="C911" s="471" t="b">
        <v>0</v>
      </c>
    </row>
    <row r="912">
      <c r="C912" s="471" t="b">
        <v>0</v>
      </c>
    </row>
    <row r="913">
      <c r="C913" s="471" t="b">
        <v>0</v>
      </c>
    </row>
    <row r="914">
      <c r="C914" s="471" t="b">
        <v>0</v>
      </c>
    </row>
    <row r="915">
      <c r="C915" s="471" t="b">
        <v>0</v>
      </c>
    </row>
    <row r="916">
      <c r="C916" s="471" t="b">
        <v>0</v>
      </c>
    </row>
    <row r="917">
      <c r="C917" s="471" t="b">
        <v>0</v>
      </c>
    </row>
    <row r="918">
      <c r="C918" s="471" t="b">
        <v>0</v>
      </c>
    </row>
    <row r="919">
      <c r="C919" s="471" t="b">
        <v>0</v>
      </c>
    </row>
    <row r="920">
      <c r="C920" s="471" t="b">
        <v>0</v>
      </c>
    </row>
    <row r="921">
      <c r="C921" s="471" t="b">
        <v>0</v>
      </c>
    </row>
    <row r="922">
      <c r="C922" s="471" t="b">
        <v>0</v>
      </c>
    </row>
    <row r="923">
      <c r="C923" s="471" t="b">
        <v>0</v>
      </c>
    </row>
    <row r="924">
      <c r="C924" s="471" t="b">
        <v>0</v>
      </c>
    </row>
    <row r="925">
      <c r="C925" s="471" t="b">
        <v>0</v>
      </c>
    </row>
    <row r="926">
      <c r="C926" s="471" t="b">
        <v>0</v>
      </c>
    </row>
    <row r="927">
      <c r="C927" s="471" t="b">
        <v>0</v>
      </c>
    </row>
    <row r="928">
      <c r="C928" s="471" t="b">
        <v>0</v>
      </c>
    </row>
    <row r="929">
      <c r="C929" s="471" t="b">
        <v>0</v>
      </c>
    </row>
    <row r="930">
      <c r="C930" s="471" t="b">
        <v>0</v>
      </c>
    </row>
    <row r="931">
      <c r="C931" s="471" t="b">
        <v>0</v>
      </c>
    </row>
    <row r="932">
      <c r="C932" s="471" t="b">
        <v>0</v>
      </c>
    </row>
    <row r="933">
      <c r="C933" s="471" t="b">
        <v>0</v>
      </c>
    </row>
    <row r="934">
      <c r="C934" s="471" t="b">
        <v>0</v>
      </c>
    </row>
    <row r="935">
      <c r="C935" s="471" t="b">
        <v>0</v>
      </c>
    </row>
    <row r="936">
      <c r="C936" s="471" t="b">
        <v>0</v>
      </c>
    </row>
    <row r="937">
      <c r="C937" s="471" t="b">
        <v>0</v>
      </c>
    </row>
    <row r="938">
      <c r="C938" s="471" t="b">
        <v>0</v>
      </c>
    </row>
    <row r="939">
      <c r="C939" s="471" t="b">
        <v>0</v>
      </c>
    </row>
    <row r="940">
      <c r="C940" s="471" t="b">
        <v>0</v>
      </c>
    </row>
    <row r="941">
      <c r="C941" s="471" t="b">
        <v>0</v>
      </c>
    </row>
    <row r="942">
      <c r="C942" s="471" t="b">
        <v>0</v>
      </c>
    </row>
    <row r="943">
      <c r="C943" s="471" t="b">
        <v>0</v>
      </c>
    </row>
    <row r="944">
      <c r="C944" s="471" t="b">
        <v>0</v>
      </c>
    </row>
    <row r="945">
      <c r="C945" s="471" t="b">
        <v>0</v>
      </c>
    </row>
    <row r="946">
      <c r="C946" s="471" t="b">
        <v>0</v>
      </c>
    </row>
    <row r="947">
      <c r="C947" s="471" t="b">
        <v>0</v>
      </c>
    </row>
    <row r="948">
      <c r="C948" s="471" t="b">
        <v>0</v>
      </c>
    </row>
    <row r="949">
      <c r="C949" s="471" t="b">
        <v>0</v>
      </c>
    </row>
    <row r="950">
      <c r="C950" s="471" t="b">
        <v>0</v>
      </c>
    </row>
    <row r="951">
      <c r="C951" s="471" t="b">
        <v>0</v>
      </c>
    </row>
    <row r="952">
      <c r="C952" s="471" t="b">
        <v>0</v>
      </c>
    </row>
    <row r="953">
      <c r="C953" s="471" t="b">
        <v>0</v>
      </c>
    </row>
    <row r="954">
      <c r="C954" s="471" t="b">
        <v>0</v>
      </c>
    </row>
    <row r="955">
      <c r="C955" s="471" t="b">
        <v>0</v>
      </c>
    </row>
    <row r="956">
      <c r="C956" s="471" t="b">
        <v>0</v>
      </c>
    </row>
    <row r="957">
      <c r="C957" s="471" t="b">
        <v>0</v>
      </c>
    </row>
    <row r="958">
      <c r="C958" s="471" t="b">
        <v>0</v>
      </c>
    </row>
    <row r="959">
      <c r="C959" s="471" t="b">
        <v>0</v>
      </c>
    </row>
    <row r="960">
      <c r="C960" s="471" t="b">
        <v>0</v>
      </c>
    </row>
    <row r="961">
      <c r="C961" s="471" t="b">
        <v>0</v>
      </c>
    </row>
    <row r="962">
      <c r="C962" s="471" t="b">
        <v>0</v>
      </c>
    </row>
    <row r="963">
      <c r="C963" s="471" t="b">
        <v>0</v>
      </c>
    </row>
    <row r="964">
      <c r="C964" s="471" t="b">
        <v>0</v>
      </c>
    </row>
    <row r="965">
      <c r="C965" s="471" t="b">
        <v>0</v>
      </c>
    </row>
    <row r="966">
      <c r="C966" s="471" t="b">
        <v>0</v>
      </c>
    </row>
    <row r="967">
      <c r="C967" s="471" t="b">
        <v>0</v>
      </c>
    </row>
    <row r="968">
      <c r="C968" s="471" t="b">
        <v>0</v>
      </c>
    </row>
    <row r="969">
      <c r="C969" s="471" t="b">
        <v>0</v>
      </c>
    </row>
    <row r="970">
      <c r="C970" s="471" t="b">
        <v>0</v>
      </c>
    </row>
    <row r="971">
      <c r="C971" s="471" t="b">
        <v>0</v>
      </c>
    </row>
    <row r="972">
      <c r="C972" s="471" t="b">
        <v>0</v>
      </c>
    </row>
    <row r="973">
      <c r="C973" s="471" t="b">
        <v>0</v>
      </c>
    </row>
    <row r="974">
      <c r="C974" s="471" t="b">
        <v>0</v>
      </c>
    </row>
    <row r="975">
      <c r="C975" s="471" t="b">
        <v>0</v>
      </c>
    </row>
    <row r="976">
      <c r="C976" s="471" t="b">
        <v>0</v>
      </c>
    </row>
    <row r="977">
      <c r="C977" s="471" t="b">
        <v>0</v>
      </c>
    </row>
    <row r="978">
      <c r="C978" s="471" t="b">
        <v>0</v>
      </c>
    </row>
    <row r="979">
      <c r="C979" s="471" t="b">
        <v>0</v>
      </c>
    </row>
    <row r="980">
      <c r="C980" s="471" t="b">
        <v>0</v>
      </c>
    </row>
    <row r="981">
      <c r="C981" s="471" t="b">
        <v>0</v>
      </c>
    </row>
    <row r="982">
      <c r="C982" s="471" t="b">
        <v>0</v>
      </c>
    </row>
    <row r="983">
      <c r="C983" s="471" t="b">
        <v>0</v>
      </c>
    </row>
    <row r="984">
      <c r="C984" s="471" t="b">
        <v>0</v>
      </c>
    </row>
    <row r="985">
      <c r="C985" s="471" t="b">
        <v>0</v>
      </c>
    </row>
    <row r="986">
      <c r="C986" s="471" t="b">
        <v>0</v>
      </c>
    </row>
    <row r="987">
      <c r="C987" s="471" t="b">
        <v>0</v>
      </c>
    </row>
    <row r="988">
      <c r="C988" s="471" t="b">
        <v>0</v>
      </c>
    </row>
    <row r="989">
      <c r="C989" s="471" t="b">
        <v>0</v>
      </c>
    </row>
    <row r="990">
      <c r="C990" s="471" t="b">
        <v>0</v>
      </c>
    </row>
    <row r="991">
      <c r="C991" s="471" t="b">
        <v>0</v>
      </c>
    </row>
    <row r="992">
      <c r="C992" s="471" t="b">
        <v>0</v>
      </c>
    </row>
    <row r="993">
      <c r="C993" s="471" t="b">
        <v>0</v>
      </c>
    </row>
    <row r="994">
      <c r="C994" s="471" t="b">
        <v>0</v>
      </c>
    </row>
    <row r="995">
      <c r="C995" s="471" t="b">
        <v>0</v>
      </c>
    </row>
    <row r="996">
      <c r="C996" s="471" t="b">
        <v>0</v>
      </c>
    </row>
    <row r="997">
      <c r="C997" s="471" t="b">
        <v>0</v>
      </c>
    </row>
    <row r="998">
      <c r="C998" s="471" t="b">
        <v>0</v>
      </c>
    </row>
    <row r="999">
      <c r="C999" s="471" t="b">
        <v>0</v>
      </c>
    </row>
    <row r="1000">
      <c r="C1000" s="471" t="b">
        <v>0</v>
      </c>
    </row>
  </sheetData>
  <mergeCells count="20">
    <mergeCell ref="H4:H5"/>
    <mergeCell ref="I4:I5"/>
    <mergeCell ref="E327:I327"/>
    <mergeCell ref="L4:L5"/>
    <mergeCell ref="M4:N4"/>
    <mergeCell ref="O4:P4"/>
    <mergeCell ref="Q4:R4"/>
    <mergeCell ref="M327:T327"/>
    <mergeCell ref="S4:T4"/>
    <mergeCell ref="U4:U5"/>
    <mergeCell ref="X60:AA60"/>
    <mergeCell ref="X61:AA61"/>
    <mergeCell ref="A1:V1"/>
    <mergeCell ref="A2:V2"/>
    <mergeCell ref="A4:A5"/>
    <mergeCell ref="D4:D5"/>
    <mergeCell ref="E4:E5"/>
    <mergeCell ref="F4:F5"/>
    <mergeCell ref="G4:G5"/>
    <mergeCell ref="V4:V5"/>
  </mergeCells>
  <dataValidations>
    <dataValidation type="list" allowBlank="1" sqref="K3:K345">
      <formula1>"AGSAL,SULOCHANA,SENTHIL,MALATHI,GAYATHRI,NARMATHA,kAMALAPRIYA,AJITH SIR,SHARMI,SABARI,JANSI,ALIFIYA,PRASANNAA"</formula1>
    </dataValidation>
    <dataValidation type="custom" allowBlank="1" showDropDown="1" sqref="V10 V53 V94 V170 V184 V203 V210 V231 V235 V237 V246:V247 V258 V279 V290:V291 V294 V312 V318 V321:V323">
      <formula1>OR(NOT(ISERROR(DATEVALUE(V10))), AND(ISNUMBER(V10), LEFT(CELL("format", V10))="D"))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7.25"/>
    <col customWidth="1" min="2" max="3" width="5.38"/>
    <col customWidth="1" min="4" max="4" width="5.25"/>
    <col customWidth="1" min="5" max="5" width="10.13"/>
    <col customWidth="1" min="6" max="6" width="24.88"/>
    <col customWidth="1" min="8" max="8" width="13.75"/>
    <col customWidth="1" min="9" max="9" width="24.13"/>
    <col customWidth="1" min="10" max="10" width="9.0"/>
    <col customWidth="1" min="11" max="11" width="11.63"/>
    <col customWidth="1" min="12" max="12" width="9.38"/>
    <col customWidth="1" min="13" max="13" width="9.75"/>
    <col customWidth="1" min="14" max="14" width="10.13"/>
    <col customWidth="1" min="15" max="15" width="9.13"/>
    <col customWidth="1" min="16" max="16" width="9.75"/>
    <col customWidth="1" min="17" max="17" width="9.0"/>
    <col customWidth="1" min="18" max="18" width="0.38"/>
    <col customWidth="1" min="19" max="19" width="0.63"/>
    <col customWidth="1" min="20" max="20" width="8.88"/>
    <col customWidth="1" min="21" max="21" width="9.0"/>
    <col customWidth="1" min="22" max="22" width="14.75"/>
    <col customWidth="1" min="23" max="23" width="6.0"/>
    <col customWidth="1" min="26" max="26" width="0.38"/>
    <col customWidth="1" min="27" max="27" width="4.25"/>
    <col customWidth="1" min="28" max="28" width="0.38"/>
    <col customWidth="1" min="29" max="29" width="15.13"/>
  </cols>
  <sheetData>
    <row r="1" ht="30.75" customHeight="1">
      <c r="A1" s="472"/>
      <c r="B1" s="472"/>
      <c r="C1" s="472" t="b">
        <v>0</v>
      </c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3"/>
      <c r="X1" s="3"/>
      <c r="Y1" s="3"/>
      <c r="Z1" s="3"/>
      <c r="AA1" s="3"/>
      <c r="AB1" s="3"/>
      <c r="AC1" s="3"/>
    </row>
    <row r="2" ht="30.75" customHeight="1">
      <c r="A2" s="312" t="s">
        <v>1932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3"/>
      <c r="X2" s="3"/>
      <c r="Y2" s="3"/>
      <c r="Z2" s="3"/>
      <c r="AA2" s="3"/>
      <c r="AB2" s="3"/>
      <c r="AC2" s="3"/>
    </row>
    <row r="3" ht="30.75" customHeight="1">
      <c r="A3" s="15"/>
      <c r="B3" s="16"/>
      <c r="C3" s="17" t="b">
        <v>1</v>
      </c>
      <c r="D3" s="15"/>
      <c r="E3" s="15"/>
      <c r="F3" s="15"/>
      <c r="G3" s="15"/>
      <c r="H3" s="15"/>
      <c r="I3" s="15"/>
      <c r="J3" s="15"/>
      <c r="K3" s="16"/>
      <c r="L3" s="18"/>
      <c r="M3" s="20"/>
      <c r="N3" s="20"/>
      <c r="O3" s="20"/>
      <c r="P3" s="20"/>
      <c r="Q3" s="20"/>
      <c r="R3" s="20"/>
      <c r="S3" s="20"/>
      <c r="T3" s="20"/>
      <c r="U3" s="22"/>
      <c r="V3" s="23"/>
      <c r="W3" s="3"/>
      <c r="X3" s="3"/>
      <c r="Y3" s="3"/>
      <c r="Z3" s="3"/>
      <c r="AA3" s="3"/>
      <c r="AB3" s="3"/>
      <c r="AC3" s="3"/>
    </row>
    <row r="4" ht="30.75" hidden="1" customHeight="1">
      <c r="A4" s="473" t="s">
        <v>8</v>
      </c>
      <c r="B4" s="318" t="s">
        <v>9</v>
      </c>
      <c r="C4" s="318" t="b">
        <v>0</v>
      </c>
      <c r="D4" s="317" t="s">
        <v>10</v>
      </c>
      <c r="E4" s="317" t="s">
        <v>11</v>
      </c>
      <c r="F4" s="317" t="s">
        <v>12</v>
      </c>
      <c r="G4" s="474" t="s">
        <v>13</v>
      </c>
      <c r="H4" s="317" t="s">
        <v>15</v>
      </c>
      <c r="I4" s="317" t="s">
        <v>17</v>
      </c>
      <c r="J4" s="317" t="s">
        <v>18</v>
      </c>
      <c r="K4" s="475" t="s">
        <v>1933</v>
      </c>
      <c r="L4" s="322" t="s">
        <v>20</v>
      </c>
      <c r="M4" s="323" t="s">
        <v>646</v>
      </c>
      <c r="N4" s="33"/>
      <c r="O4" s="323" t="s">
        <v>21</v>
      </c>
      <c r="P4" s="33"/>
      <c r="Q4" s="323" t="s">
        <v>22</v>
      </c>
      <c r="R4" s="33"/>
      <c r="S4" s="476" t="s">
        <v>23</v>
      </c>
      <c r="T4" s="33"/>
      <c r="U4" s="322" t="s">
        <v>24</v>
      </c>
      <c r="V4" s="317" t="s">
        <v>25</v>
      </c>
      <c r="W4" s="324"/>
      <c r="X4" s="324"/>
      <c r="Y4" s="324"/>
      <c r="Z4" s="324"/>
      <c r="AA4" s="324"/>
      <c r="AB4" s="324"/>
      <c r="AC4" s="324"/>
    </row>
    <row r="5" ht="30.75" hidden="1" customHeight="1">
      <c r="A5" s="477"/>
      <c r="B5" s="478" t="s">
        <v>27</v>
      </c>
      <c r="C5" s="478" t="b">
        <v>0</v>
      </c>
      <c r="D5" s="479"/>
      <c r="E5" s="479"/>
      <c r="F5" s="479"/>
      <c r="G5" s="480"/>
      <c r="H5" s="479"/>
      <c r="I5" s="479"/>
      <c r="J5" s="479"/>
      <c r="K5" s="475" t="s">
        <v>1934</v>
      </c>
      <c r="L5" s="481"/>
      <c r="M5" s="482" t="s">
        <v>28</v>
      </c>
      <c r="N5" s="482" t="s">
        <v>11</v>
      </c>
      <c r="O5" s="482" t="s">
        <v>28</v>
      </c>
      <c r="P5" s="482" t="s">
        <v>11</v>
      </c>
      <c r="Q5" s="482" t="s">
        <v>28</v>
      </c>
      <c r="R5" s="482" t="s">
        <v>11</v>
      </c>
      <c r="S5" s="482" t="s">
        <v>28</v>
      </c>
      <c r="T5" s="482" t="s">
        <v>11</v>
      </c>
      <c r="U5" s="481"/>
      <c r="V5" s="479"/>
      <c r="W5" s="3"/>
      <c r="X5" s="3"/>
      <c r="Y5" s="3"/>
      <c r="Z5" s="3"/>
      <c r="AA5" s="3"/>
      <c r="AB5" s="3"/>
      <c r="AC5" s="3"/>
    </row>
    <row r="6" hidden="1">
      <c r="A6" s="101"/>
      <c r="B6" s="483"/>
      <c r="C6" s="483" t="b">
        <v>0</v>
      </c>
      <c r="D6" s="101"/>
      <c r="E6" s="101"/>
      <c r="F6" s="101"/>
      <c r="G6" s="101"/>
      <c r="H6" s="101"/>
      <c r="I6" s="101"/>
      <c r="J6" s="101"/>
      <c r="K6" s="101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01"/>
      <c r="W6" s="3"/>
      <c r="X6" s="3"/>
      <c r="Y6" s="3"/>
      <c r="Z6" s="3"/>
      <c r="AA6" s="3"/>
      <c r="AB6" s="3"/>
      <c r="AC6" s="3"/>
    </row>
    <row r="7" hidden="1">
      <c r="A7" s="339">
        <v>1.0</v>
      </c>
      <c r="B7" s="484">
        <v>1.0</v>
      </c>
      <c r="C7" s="484" t="b">
        <v>0</v>
      </c>
      <c r="D7" s="485" t="s">
        <v>1935</v>
      </c>
      <c r="E7" s="485" t="s">
        <v>1936</v>
      </c>
      <c r="F7" s="485" t="s">
        <v>1937</v>
      </c>
      <c r="G7" s="486"/>
      <c r="H7" s="485" t="s">
        <v>1938</v>
      </c>
      <c r="I7" s="485" t="s">
        <v>176</v>
      </c>
      <c r="J7" s="486"/>
      <c r="K7" s="485" t="s">
        <v>664</v>
      </c>
      <c r="L7" s="86">
        <v>20000.0</v>
      </c>
      <c r="M7" s="86">
        <v>20000.0</v>
      </c>
      <c r="N7" s="487" t="s">
        <v>1936</v>
      </c>
      <c r="O7" s="488"/>
      <c r="P7" s="488"/>
      <c r="Q7" s="488"/>
      <c r="R7" s="488"/>
      <c r="S7" s="488"/>
      <c r="T7" s="488"/>
      <c r="U7" s="86">
        <f t="shared" ref="U7:U43" si="1">(L7-M7-O7-Q7-S7)</f>
        <v>0</v>
      </c>
      <c r="V7" s="486"/>
      <c r="W7" s="3" t="s">
        <v>651</v>
      </c>
      <c r="X7" s="3"/>
      <c r="Y7" s="3"/>
      <c r="Z7" s="3"/>
      <c r="AA7" s="3"/>
      <c r="AB7" s="3"/>
      <c r="AC7" s="3"/>
    </row>
    <row r="8" hidden="1">
      <c r="A8" s="336">
        <v>2.0</v>
      </c>
      <c r="B8" s="336">
        <v>1.0</v>
      </c>
      <c r="C8" s="336" t="b">
        <v>0</v>
      </c>
      <c r="D8" s="81" t="s">
        <v>217</v>
      </c>
      <c r="E8" s="81" t="s">
        <v>1939</v>
      </c>
      <c r="F8" s="81" t="s">
        <v>1940</v>
      </c>
      <c r="G8" s="489" t="s">
        <v>1941</v>
      </c>
      <c r="H8" s="81" t="s">
        <v>1942</v>
      </c>
      <c r="I8" s="81" t="s">
        <v>176</v>
      </c>
      <c r="J8" s="78"/>
      <c r="K8" s="82" t="s">
        <v>664</v>
      </c>
      <c r="L8" s="337">
        <v>34390.0</v>
      </c>
      <c r="M8" s="337">
        <v>34390.0</v>
      </c>
      <c r="N8" s="82" t="s">
        <v>1943</v>
      </c>
      <c r="O8" s="85"/>
      <c r="P8" s="85"/>
      <c r="Q8" s="85"/>
      <c r="R8" s="85"/>
      <c r="S8" s="85"/>
      <c r="T8" s="85"/>
      <c r="U8" s="86">
        <f t="shared" si="1"/>
        <v>0</v>
      </c>
      <c r="V8" s="78"/>
      <c r="W8" s="3" t="s">
        <v>651</v>
      </c>
      <c r="X8" s="3"/>
      <c r="Y8" s="3"/>
      <c r="Z8" s="3"/>
      <c r="AA8" s="3"/>
      <c r="AB8" s="3"/>
      <c r="AC8" s="3"/>
    </row>
    <row r="9" hidden="1">
      <c r="A9" s="339">
        <v>3.0</v>
      </c>
      <c r="B9" s="331">
        <v>2.0</v>
      </c>
      <c r="C9" s="331" t="b">
        <v>0</v>
      </c>
      <c r="D9" s="76" t="s">
        <v>217</v>
      </c>
      <c r="E9" s="81" t="s">
        <v>1943</v>
      </c>
      <c r="F9" s="81" t="s">
        <v>1944</v>
      </c>
      <c r="G9" s="78"/>
      <c r="H9" s="81" t="s">
        <v>1945</v>
      </c>
      <c r="I9" s="81" t="s">
        <v>300</v>
      </c>
      <c r="J9" s="78"/>
      <c r="K9" s="82" t="s">
        <v>664</v>
      </c>
      <c r="L9" s="337">
        <v>50000.0</v>
      </c>
      <c r="M9" s="337">
        <v>50000.0</v>
      </c>
      <c r="N9" s="82" t="s">
        <v>1943</v>
      </c>
      <c r="O9" s="85"/>
      <c r="P9" s="85"/>
      <c r="Q9" s="85"/>
      <c r="R9" s="85"/>
      <c r="S9" s="85"/>
      <c r="T9" s="85"/>
      <c r="U9" s="86">
        <f t="shared" si="1"/>
        <v>0</v>
      </c>
      <c r="V9" s="78"/>
      <c r="W9" s="3" t="s">
        <v>651</v>
      </c>
      <c r="X9" s="3"/>
      <c r="Y9" s="3"/>
      <c r="Z9" s="3"/>
      <c r="AA9" s="3"/>
      <c r="AB9" s="3"/>
      <c r="AC9" s="3"/>
    </row>
    <row r="10" hidden="1">
      <c r="A10" s="490">
        <v>4.0</v>
      </c>
      <c r="B10" s="490">
        <v>3.0</v>
      </c>
      <c r="C10" s="490" t="b">
        <v>0</v>
      </c>
      <c r="D10" s="491" t="s">
        <v>217</v>
      </c>
      <c r="E10" s="491" t="s">
        <v>1943</v>
      </c>
      <c r="F10" s="491" t="s">
        <v>1946</v>
      </c>
      <c r="G10" s="492">
        <v>9.371430791E9</v>
      </c>
      <c r="H10" s="491" t="s">
        <v>1947</v>
      </c>
      <c r="I10" s="491" t="s">
        <v>65</v>
      </c>
      <c r="J10" s="316"/>
      <c r="K10" s="493" t="s">
        <v>664</v>
      </c>
      <c r="L10" s="494">
        <v>18000.0</v>
      </c>
      <c r="M10" s="494">
        <v>500.0</v>
      </c>
      <c r="N10" s="491" t="s">
        <v>1943</v>
      </c>
      <c r="O10" s="316"/>
      <c r="P10" s="316"/>
      <c r="Q10" s="316"/>
      <c r="R10" s="316"/>
      <c r="S10" s="316"/>
      <c r="T10" s="316"/>
      <c r="U10" s="494">
        <f t="shared" si="1"/>
        <v>17500</v>
      </c>
      <c r="V10" s="491" t="s">
        <v>237</v>
      </c>
      <c r="W10" s="3" t="s">
        <v>668</v>
      </c>
      <c r="X10" s="3"/>
      <c r="Y10" s="3"/>
      <c r="Z10" s="3"/>
      <c r="AA10" s="3"/>
      <c r="AB10" s="3"/>
      <c r="AC10" s="3"/>
    </row>
    <row r="11" hidden="1">
      <c r="A11" s="339">
        <v>5.0</v>
      </c>
      <c r="B11" s="331">
        <v>4.0</v>
      </c>
      <c r="C11" s="331" t="b">
        <v>0</v>
      </c>
      <c r="D11" s="76" t="s">
        <v>217</v>
      </c>
      <c r="E11" s="81" t="s">
        <v>1948</v>
      </c>
      <c r="F11" s="81" t="s">
        <v>1949</v>
      </c>
      <c r="G11" s="78"/>
      <c r="H11" s="81" t="s">
        <v>1950</v>
      </c>
      <c r="I11" s="81" t="s">
        <v>176</v>
      </c>
      <c r="J11" s="78"/>
      <c r="K11" s="82" t="s">
        <v>664</v>
      </c>
      <c r="L11" s="337">
        <v>35026.0</v>
      </c>
      <c r="M11" s="337">
        <v>35026.0</v>
      </c>
      <c r="N11" s="82" t="s">
        <v>1951</v>
      </c>
      <c r="O11" s="85"/>
      <c r="P11" s="85"/>
      <c r="Q11" s="85"/>
      <c r="R11" s="85"/>
      <c r="S11" s="85"/>
      <c r="T11" s="85"/>
      <c r="U11" s="86">
        <f t="shared" si="1"/>
        <v>0</v>
      </c>
      <c r="V11" s="78"/>
      <c r="W11" s="3" t="s">
        <v>651</v>
      </c>
      <c r="X11" s="3"/>
      <c r="Y11" s="3"/>
      <c r="Z11" s="3"/>
      <c r="AA11" s="3"/>
      <c r="AB11" s="3"/>
      <c r="AC11" s="3"/>
    </row>
    <row r="12" hidden="1">
      <c r="A12" s="348">
        <v>6.0</v>
      </c>
      <c r="B12" s="352">
        <v>5.0</v>
      </c>
      <c r="C12" s="352" t="b">
        <v>0</v>
      </c>
      <c r="D12" s="80" t="s">
        <v>217</v>
      </c>
      <c r="E12" s="81" t="s">
        <v>1952</v>
      </c>
      <c r="F12" s="81" t="s">
        <v>1953</v>
      </c>
      <c r="G12" s="489" t="s">
        <v>1954</v>
      </c>
      <c r="H12" s="81" t="s">
        <v>1955</v>
      </c>
      <c r="I12" s="81" t="s">
        <v>300</v>
      </c>
      <c r="J12" s="78"/>
      <c r="K12" s="82" t="s">
        <v>664</v>
      </c>
      <c r="L12" s="337">
        <v>60000.0</v>
      </c>
      <c r="M12" s="337">
        <v>30000.0</v>
      </c>
      <c r="N12" s="82" t="s">
        <v>1952</v>
      </c>
      <c r="O12" s="337">
        <v>30000.0</v>
      </c>
      <c r="P12" s="82" t="s">
        <v>665</v>
      </c>
      <c r="Q12" s="85"/>
      <c r="R12" s="85"/>
      <c r="S12" s="85"/>
      <c r="T12" s="85"/>
      <c r="U12" s="86">
        <f t="shared" si="1"/>
        <v>0</v>
      </c>
      <c r="V12" s="78"/>
      <c r="W12" s="3" t="s">
        <v>651</v>
      </c>
      <c r="X12" s="3"/>
      <c r="Y12" s="3"/>
      <c r="Z12" s="3"/>
      <c r="AA12" s="3"/>
      <c r="AB12" s="3"/>
      <c r="AC12" s="3"/>
    </row>
    <row r="13" hidden="1">
      <c r="A13" s="495">
        <v>7.0</v>
      </c>
      <c r="B13" s="340">
        <v>6.0</v>
      </c>
      <c r="C13" s="340" t="b">
        <v>0</v>
      </c>
      <c r="D13" s="76" t="s">
        <v>217</v>
      </c>
      <c r="E13" s="81" t="s">
        <v>692</v>
      </c>
      <c r="F13" s="81" t="s">
        <v>1956</v>
      </c>
      <c r="G13" s="79">
        <v>7.767808802E9</v>
      </c>
      <c r="H13" s="81" t="s">
        <v>1957</v>
      </c>
      <c r="I13" s="81" t="s">
        <v>72</v>
      </c>
      <c r="J13" s="78"/>
      <c r="K13" s="82" t="s">
        <v>664</v>
      </c>
      <c r="L13" s="337">
        <v>25000.0</v>
      </c>
      <c r="M13" s="337">
        <v>25000.0</v>
      </c>
      <c r="N13" s="82" t="s">
        <v>692</v>
      </c>
      <c r="O13" s="85"/>
      <c r="P13" s="85"/>
      <c r="Q13" s="85"/>
      <c r="R13" s="85"/>
      <c r="S13" s="85"/>
      <c r="T13" s="85"/>
      <c r="U13" s="86">
        <f t="shared" si="1"/>
        <v>0</v>
      </c>
      <c r="V13" s="78"/>
      <c r="W13" s="3" t="s">
        <v>651</v>
      </c>
      <c r="X13" s="3"/>
      <c r="Y13" s="3"/>
      <c r="Z13" s="3"/>
      <c r="AA13" s="3"/>
      <c r="AB13" s="3"/>
      <c r="AC13" s="3"/>
    </row>
    <row r="14" hidden="1">
      <c r="A14" s="336">
        <v>8.0</v>
      </c>
      <c r="B14" s="336">
        <v>1.0</v>
      </c>
      <c r="C14" s="336" t="b">
        <v>0</v>
      </c>
      <c r="D14" s="81" t="s">
        <v>297</v>
      </c>
      <c r="E14" s="81" t="s">
        <v>665</v>
      </c>
      <c r="F14" s="81" t="s">
        <v>1958</v>
      </c>
      <c r="G14" s="78"/>
      <c r="H14" s="81" t="s">
        <v>1959</v>
      </c>
      <c r="I14" s="81" t="s">
        <v>300</v>
      </c>
      <c r="J14" s="78"/>
      <c r="K14" s="82" t="s">
        <v>664</v>
      </c>
      <c r="L14" s="337">
        <v>55487.0</v>
      </c>
      <c r="M14" s="337">
        <v>55487.0</v>
      </c>
      <c r="N14" s="82" t="s">
        <v>665</v>
      </c>
      <c r="O14" s="85"/>
      <c r="P14" s="85"/>
      <c r="Q14" s="85"/>
      <c r="R14" s="85"/>
      <c r="S14" s="85"/>
      <c r="T14" s="85"/>
      <c r="U14" s="86">
        <f t="shared" si="1"/>
        <v>0</v>
      </c>
      <c r="V14" s="78"/>
      <c r="W14" s="3" t="s">
        <v>651</v>
      </c>
      <c r="X14" s="3"/>
      <c r="Y14" s="3"/>
      <c r="Z14" s="3"/>
      <c r="AA14" s="3"/>
      <c r="AB14" s="3"/>
      <c r="AC14" s="3"/>
    </row>
    <row r="15" hidden="1">
      <c r="A15" s="496">
        <v>9.0</v>
      </c>
      <c r="B15" s="331">
        <v>2.0</v>
      </c>
      <c r="C15" s="331" t="b">
        <v>0</v>
      </c>
      <c r="D15" s="76" t="s">
        <v>297</v>
      </c>
      <c r="E15" s="81" t="s">
        <v>703</v>
      </c>
      <c r="F15" s="81" t="s">
        <v>1960</v>
      </c>
      <c r="G15" s="78"/>
      <c r="H15" s="81" t="s">
        <v>1961</v>
      </c>
      <c r="I15" s="81" t="s">
        <v>65</v>
      </c>
      <c r="J15" s="78"/>
      <c r="K15" s="82" t="s">
        <v>664</v>
      </c>
      <c r="L15" s="337">
        <v>35473.0</v>
      </c>
      <c r="M15" s="337">
        <v>18681.0</v>
      </c>
      <c r="N15" s="82" t="s">
        <v>703</v>
      </c>
      <c r="O15" s="337">
        <v>16792.0</v>
      </c>
      <c r="P15" s="82" t="s">
        <v>699</v>
      </c>
      <c r="Q15" s="85"/>
      <c r="R15" s="85"/>
      <c r="S15" s="85"/>
      <c r="T15" s="85"/>
      <c r="U15" s="86">
        <f t="shared" si="1"/>
        <v>0</v>
      </c>
      <c r="V15" s="78"/>
      <c r="W15" s="3" t="s">
        <v>651</v>
      </c>
      <c r="X15" s="3"/>
      <c r="Y15" s="3"/>
      <c r="Z15" s="3"/>
      <c r="AA15" s="3"/>
      <c r="AB15" s="3"/>
      <c r="AC15" s="3"/>
    </row>
    <row r="16" hidden="1">
      <c r="A16" s="336">
        <v>10.0</v>
      </c>
      <c r="B16" s="336">
        <v>3.0</v>
      </c>
      <c r="C16" s="336" t="b">
        <v>0</v>
      </c>
      <c r="D16" s="81" t="s">
        <v>297</v>
      </c>
      <c r="E16" s="81" t="s">
        <v>703</v>
      </c>
      <c r="F16" s="497" t="s">
        <v>1962</v>
      </c>
      <c r="G16" s="78"/>
      <c r="H16" s="81" t="s">
        <v>1963</v>
      </c>
      <c r="I16" s="81" t="s">
        <v>679</v>
      </c>
      <c r="J16" s="78"/>
      <c r="K16" s="82" t="s">
        <v>664</v>
      </c>
      <c r="L16" s="337">
        <v>25000.0</v>
      </c>
      <c r="M16" s="337">
        <v>10000.0</v>
      </c>
      <c r="N16" s="82" t="s">
        <v>703</v>
      </c>
      <c r="O16" s="337">
        <v>15000.0</v>
      </c>
      <c r="P16" s="82" t="s">
        <v>1964</v>
      </c>
      <c r="Q16" s="85"/>
      <c r="R16" s="85"/>
      <c r="S16" s="85"/>
      <c r="T16" s="85"/>
      <c r="U16" s="86">
        <f t="shared" si="1"/>
        <v>0</v>
      </c>
      <c r="V16" s="78"/>
      <c r="W16" s="3" t="s">
        <v>651</v>
      </c>
      <c r="X16" s="3"/>
      <c r="Y16" s="3"/>
      <c r="Z16" s="3"/>
      <c r="AA16" s="3"/>
      <c r="AB16" s="3"/>
      <c r="AC16" s="3"/>
    </row>
    <row r="17" hidden="1">
      <c r="A17" s="339">
        <v>11.0</v>
      </c>
      <c r="B17" s="331">
        <v>4.0</v>
      </c>
      <c r="C17" s="331" t="b">
        <v>0</v>
      </c>
      <c r="D17" s="76" t="s">
        <v>297</v>
      </c>
      <c r="E17" s="81" t="s">
        <v>1965</v>
      </c>
      <c r="F17" s="81" t="s">
        <v>1966</v>
      </c>
      <c r="G17" s="79" t="s">
        <v>1967</v>
      </c>
      <c r="H17" s="81" t="s">
        <v>1968</v>
      </c>
      <c r="I17" s="81" t="s">
        <v>123</v>
      </c>
      <c r="J17" s="78"/>
      <c r="K17" s="82" t="s">
        <v>664</v>
      </c>
      <c r="L17" s="337">
        <v>25000.0</v>
      </c>
      <c r="M17" s="337">
        <v>5000.0</v>
      </c>
      <c r="N17" s="82" t="s">
        <v>1965</v>
      </c>
      <c r="O17" s="337">
        <v>20000.0</v>
      </c>
      <c r="P17" s="82" t="s">
        <v>657</v>
      </c>
      <c r="Q17" s="85"/>
      <c r="R17" s="85"/>
      <c r="S17" s="85"/>
      <c r="T17" s="85"/>
      <c r="U17" s="86">
        <f t="shared" si="1"/>
        <v>0</v>
      </c>
      <c r="V17" s="78"/>
      <c r="W17" s="3" t="s">
        <v>651</v>
      </c>
      <c r="X17" s="3"/>
      <c r="Y17" s="3"/>
      <c r="Z17" s="3"/>
      <c r="AA17" s="3"/>
      <c r="AB17" s="3"/>
      <c r="AC17" s="3"/>
    </row>
    <row r="18" hidden="1">
      <c r="A18" s="336">
        <v>12.0</v>
      </c>
      <c r="B18" s="336">
        <v>5.0</v>
      </c>
      <c r="C18" s="336" t="b">
        <v>0</v>
      </c>
      <c r="D18" s="81" t="s">
        <v>297</v>
      </c>
      <c r="E18" s="81" t="s">
        <v>711</v>
      </c>
      <c r="F18" s="81" t="s">
        <v>1969</v>
      </c>
      <c r="G18" s="79" t="s">
        <v>1970</v>
      </c>
      <c r="H18" s="81" t="s">
        <v>1971</v>
      </c>
      <c r="I18" s="81" t="s">
        <v>679</v>
      </c>
      <c r="J18" s="78"/>
      <c r="K18" s="82" t="s">
        <v>664</v>
      </c>
      <c r="L18" s="337">
        <v>25000.0</v>
      </c>
      <c r="M18" s="337">
        <v>5000.0</v>
      </c>
      <c r="N18" s="82" t="s">
        <v>711</v>
      </c>
      <c r="O18" s="337">
        <v>20000.0</v>
      </c>
      <c r="P18" s="82" t="s">
        <v>657</v>
      </c>
      <c r="Q18" s="85"/>
      <c r="R18" s="85"/>
      <c r="S18" s="85"/>
      <c r="T18" s="85"/>
      <c r="U18" s="86">
        <f t="shared" si="1"/>
        <v>0</v>
      </c>
      <c r="V18" s="78"/>
      <c r="W18" s="3" t="s">
        <v>651</v>
      </c>
      <c r="X18" s="3"/>
      <c r="Y18" s="3"/>
      <c r="Z18" s="3"/>
      <c r="AA18" s="3"/>
      <c r="AB18" s="3"/>
      <c r="AC18" s="3"/>
    </row>
    <row r="19" hidden="1">
      <c r="A19" s="339">
        <v>13.0</v>
      </c>
      <c r="B19" s="331">
        <v>6.0</v>
      </c>
      <c r="C19" s="331" t="b">
        <v>0</v>
      </c>
      <c r="D19" s="76" t="s">
        <v>297</v>
      </c>
      <c r="E19" s="81" t="s">
        <v>711</v>
      </c>
      <c r="F19" s="81" t="s">
        <v>1972</v>
      </c>
      <c r="G19" s="79" t="s">
        <v>1973</v>
      </c>
      <c r="H19" s="81" t="s">
        <v>1974</v>
      </c>
      <c r="I19" s="81" t="s">
        <v>72</v>
      </c>
      <c r="J19" s="78"/>
      <c r="K19" s="82" t="s">
        <v>664</v>
      </c>
      <c r="L19" s="337">
        <v>25018.91</v>
      </c>
      <c r="M19" s="337">
        <v>5000.0</v>
      </c>
      <c r="N19" s="82" t="s">
        <v>711</v>
      </c>
      <c r="O19" s="337">
        <v>20018.91</v>
      </c>
      <c r="P19" s="82" t="s">
        <v>1975</v>
      </c>
      <c r="Q19" s="85"/>
      <c r="R19" s="85"/>
      <c r="S19" s="85"/>
      <c r="T19" s="85"/>
      <c r="U19" s="86">
        <f t="shared" si="1"/>
        <v>0</v>
      </c>
      <c r="V19" s="81" t="s">
        <v>1976</v>
      </c>
      <c r="W19" s="3" t="s">
        <v>651</v>
      </c>
      <c r="X19" s="3"/>
      <c r="Y19" s="3"/>
      <c r="Z19" s="3"/>
      <c r="AA19" s="3"/>
      <c r="AB19" s="3"/>
      <c r="AC19" s="3"/>
    </row>
    <row r="20" hidden="1">
      <c r="A20" s="498">
        <v>14.0</v>
      </c>
      <c r="B20" s="499">
        <v>7.0</v>
      </c>
      <c r="C20" s="500" t="b">
        <v>0</v>
      </c>
      <c r="D20" s="501" t="s">
        <v>297</v>
      </c>
      <c r="E20" s="501" t="s">
        <v>1977</v>
      </c>
      <c r="F20" s="501" t="s">
        <v>1978</v>
      </c>
      <c r="G20" s="502">
        <f>+6582824716</f>
        <v>6582824716</v>
      </c>
      <c r="H20" s="501" t="s">
        <v>1979</v>
      </c>
      <c r="I20" s="501" t="s">
        <v>176</v>
      </c>
      <c r="J20" s="60"/>
      <c r="K20" s="503" t="s">
        <v>664</v>
      </c>
      <c r="L20" s="504">
        <v>25000.0</v>
      </c>
      <c r="M20" s="504">
        <v>10000.0</v>
      </c>
      <c r="N20" s="503" t="s">
        <v>1980</v>
      </c>
      <c r="O20" s="71"/>
      <c r="P20" s="503" t="s">
        <v>743</v>
      </c>
      <c r="Q20" s="71"/>
      <c r="R20" s="71"/>
      <c r="S20" s="71"/>
      <c r="T20" s="71"/>
      <c r="U20" s="505">
        <f t="shared" si="1"/>
        <v>15000</v>
      </c>
      <c r="V20" s="176" t="s">
        <v>1981</v>
      </c>
      <c r="W20" s="74" t="s">
        <v>1982</v>
      </c>
      <c r="X20" s="3" t="s">
        <v>113</v>
      </c>
      <c r="Y20" s="3" t="s">
        <v>1983</v>
      </c>
      <c r="Z20" s="3"/>
      <c r="AA20" s="74" t="s">
        <v>1984</v>
      </c>
      <c r="AB20" s="74"/>
      <c r="AC20" s="74"/>
    </row>
    <row r="21" hidden="1">
      <c r="A21" s="331">
        <v>15.0</v>
      </c>
      <c r="B21" s="331">
        <v>8.0</v>
      </c>
      <c r="C21" s="331" t="b">
        <v>0</v>
      </c>
      <c r="D21" s="76" t="s">
        <v>297</v>
      </c>
      <c r="E21" s="81" t="s">
        <v>717</v>
      </c>
      <c r="F21" s="81" t="s">
        <v>1985</v>
      </c>
      <c r="G21" s="79">
        <v>9.500382931E9</v>
      </c>
      <c r="H21" s="81" t="s">
        <v>1986</v>
      </c>
      <c r="I21" s="81" t="s">
        <v>44</v>
      </c>
      <c r="J21" s="78"/>
      <c r="K21" s="82" t="s">
        <v>6</v>
      </c>
      <c r="L21" s="337">
        <v>58000.0</v>
      </c>
      <c r="M21" s="337">
        <v>1000.0</v>
      </c>
      <c r="N21" s="82" t="s">
        <v>717</v>
      </c>
      <c r="O21" s="337">
        <v>30000.0</v>
      </c>
      <c r="P21" s="82" t="s">
        <v>667</v>
      </c>
      <c r="Q21" s="337">
        <v>27000.0</v>
      </c>
      <c r="R21" s="82" t="s">
        <v>1987</v>
      </c>
      <c r="S21" s="85"/>
      <c r="T21" s="85"/>
      <c r="U21" s="335">
        <f t="shared" si="1"/>
        <v>0</v>
      </c>
      <c r="V21" s="78"/>
      <c r="W21" s="3" t="s">
        <v>651</v>
      </c>
      <c r="X21" s="3"/>
      <c r="Y21" s="3"/>
      <c r="Z21" s="3"/>
      <c r="AA21" s="3"/>
      <c r="AB21" s="3"/>
      <c r="AC21" s="3"/>
    </row>
    <row r="22" hidden="1">
      <c r="A22" s="506">
        <v>16.0</v>
      </c>
      <c r="B22" s="331">
        <v>9.0</v>
      </c>
      <c r="C22" s="331" t="b">
        <v>0</v>
      </c>
      <c r="D22" s="76" t="s">
        <v>297</v>
      </c>
      <c r="E22" s="81" t="s">
        <v>1988</v>
      </c>
      <c r="F22" s="81" t="s">
        <v>1989</v>
      </c>
      <c r="G22" s="78"/>
      <c r="H22" s="81" t="s">
        <v>1990</v>
      </c>
      <c r="I22" s="81" t="s">
        <v>1991</v>
      </c>
      <c r="J22" s="81" t="s">
        <v>123</v>
      </c>
      <c r="K22" s="82" t="s">
        <v>664</v>
      </c>
      <c r="L22" s="337">
        <v>15000.0</v>
      </c>
      <c r="M22" s="337">
        <v>9991.83</v>
      </c>
      <c r="N22" s="82" t="s">
        <v>1988</v>
      </c>
      <c r="O22" s="337">
        <v>3979.63</v>
      </c>
      <c r="P22" s="82" t="s">
        <v>722</v>
      </c>
      <c r="Q22" s="337">
        <v>1000.0</v>
      </c>
      <c r="R22" s="82" t="s">
        <v>1992</v>
      </c>
      <c r="S22" s="337">
        <v>28.54</v>
      </c>
      <c r="T22" s="85"/>
      <c r="U22" s="335">
        <f t="shared" si="1"/>
        <v>0</v>
      </c>
      <c r="V22" s="81" t="s">
        <v>1993</v>
      </c>
      <c r="W22" s="3" t="s">
        <v>651</v>
      </c>
      <c r="X22" s="3"/>
      <c r="Y22" s="3"/>
      <c r="Z22" s="3"/>
      <c r="AA22" s="3"/>
      <c r="AB22" s="3"/>
      <c r="AC22" s="3"/>
    </row>
    <row r="23" hidden="1">
      <c r="A23" s="336">
        <v>17.0</v>
      </c>
      <c r="B23" s="365">
        <v>10.0</v>
      </c>
      <c r="C23" s="365" t="b">
        <v>0</v>
      </c>
      <c r="D23" s="81" t="s">
        <v>297</v>
      </c>
      <c r="E23" s="81" t="s">
        <v>1988</v>
      </c>
      <c r="F23" s="81" t="s">
        <v>1994</v>
      </c>
      <c r="G23" s="79">
        <f>923457782819</f>
        <v>923457782819</v>
      </c>
      <c r="H23" s="81" t="s">
        <v>1995</v>
      </c>
      <c r="I23" s="81" t="s">
        <v>300</v>
      </c>
      <c r="J23" s="78"/>
      <c r="K23" s="82" t="s">
        <v>664</v>
      </c>
      <c r="L23" s="337">
        <v>49428.0</v>
      </c>
      <c r="M23" s="337">
        <v>49428.0</v>
      </c>
      <c r="N23" s="82" t="s">
        <v>1988</v>
      </c>
      <c r="O23" s="85"/>
      <c r="P23" s="85"/>
      <c r="Q23" s="85"/>
      <c r="R23" s="85"/>
      <c r="S23" s="85"/>
      <c r="T23" s="85"/>
      <c r="U23" s="335">
        <f t="shared" si="1"/>
        <v>0</v>
      </c>
      <c r="V23" s="78"/>
      <c r="W23" s="3" t="s">
        <v>651</v>
      </c>
      <c r="X23" s="3"/>
      <c r="Y23" s="3"/>
      <c r="Z23" s="3"/>
      <c r="AA23" s="3"/>
      <c r="AB23" s="3"/>
      <c r="AC23" s="3"/>
    </row>
    <row r="24" hidden="1">
      <c r="A24" s="331">
        <v>18.0</v>
      </c>
      <c r="B24" s="331">
        <v>1.0</v>
      </c>
      <c r="C24" s="331" t="b">
        <v>0</v>
      </c>
      <c r="D24" s="76" t="s">
        <v>372</v>
      </c>
      <c r="E24" s="81" t="s">
        <v>722</v>
      </c>
      <c r="F24" s="81" t="s">
        <v>1996</v>
      </c>
      <c r="G24" s="79">
        <v>8.88280753E9</v>
      </c>
      <c r="H24" s="81" t="s">
        <v>1997</v>
      </c>
      <c r="I24" s="81" t="s">
        <v>300</v>
      </c>
      <c r="J24" s="78"/>
      <c r="K24" s="82" t="s">
        <v>664</v>
      </c>
      <c r="L24" s="337">
        <v>32000.0</v>
      </c>
      <c r="M24" s="337">
        <v>20000.0</v>
      </c>
      <c r="N24" s="82" t="s">
        <v>722</v>
      </c>
      <c r="O24" s="337">
        <v>12000.0</v>
      </c>
      <c r="P24" s="82" t="s">
        <v>1998</v>
      </c>
      <c r="Q24" s="85"/>
      <c r="R24" s="85"/>
      <c r="S24" s="85"/>
      <c r="T24" s="85"/>
      <c r="U24" s="335">
        <f t="shared" si="1"/>
        <v>0</v>
      </c>
      <c r="V24" s="78"/>
      <c r="W24" s="3" t="s">
        <v>651</v>
      </c>
      <c r="X24" s="3"/>
      <c r="Y24" s="3"/>
      <c r="Z24" s="3"/>
      <c r="AA24" s="3"/>
      <c r="AB24" s="3"/>
      <c r="AC24" s="3"/>
    </row>
    <row r="25" hidden="1">
      <c r="A25" s="331">
        <v>19.0</v>
      </c>
      <c r="B25" s="331">
        <v>2.0</v>
      </c>
      <c r="C25" s="331" t="b">
        <v>0</v>
      </c>
      <c r="D25" s="76" t="s">
        <v>372</v>
      </c>
      <c r="E25" s="81" t="s">
        <v>674</v>
      </c>
      <c r="F25" s="81" t="s">
        <v>1999</v>
      </c>
      <c r="G25" s="507">
        <v>7.9035599E7</v>
      </c>
      <c r="H25" s="81" t="s">
        <v>2000</v>
      </c>
      <c r="I25" s="81" t="s">
        <v>300</v>
      </c>
      <c r="J25" s="78"/>
      <c r="K25" s="81" t="s">
        <v>690</v>
      </c>
      <c r="L25" s="337">
        <v>70000.0</v>
      </c>
      <c r="M25" s="337">
        <v>70000.0</v>
      </c>
      <c r="N25" s="82" t="s">
        <v>674</v>
      </c>
      <c r="O25" s="85"/>
      <c r="P25" s="85"/>
      <c r="Q25" s="85"/>
      <c r="R25" s="85"/>
      <c r="S25" s="85"/>
      <c r="T25" s="85"/>
      <c r="U25" s="335">
        <f t="shared" si="1"/>
        <v>0</v>
      </c>
      <c r="V25" s="508">
        <v>900.0</v>
      </c>
      <c r="W25" s="3" t="s">
        <v>651</v>
      </c>
      <c r="X25" s="3"/>
      <c r="Y25" s="3"/>
      <c r="Z25" s="3"/>
      <c r="AA25" s="3"/>
      <c r="AB25" s="3"/>
      <c r="AC25" s="3"/>
    </row>
    <row r="26" hidden="1">
      <c r="A26" s="75">
        <v>20.0</v>
      </c>
      <c r="B26" s="331">
        <v>3.0</v>
      </c>
      <c r="C26" s="331" t="b">
        <v>0</v>
      </c>
      <c r="D26" s="76" t="s">
        <v>372</v>
      </c>
      <c r="E26" s="81" t="s">
        <v>705</v>
      </c>
      <c r="F26" s="81" t="s">
        <v>2001</v>
      </c>
      <c r="G26" s="507">
        <f>22393766756</f>
        <v>22393766756</v>
      </c>
      <c r="H26" s="81" t="s">
        <v>2002</v>
      </c>
      <c r="I26" s="81" t="s">
        <v>300</v>
      </c>
      <c r="J26" s="78"/>
      <c r="K26" s="82" t="s">
        <v>664</v>
      </c>
      <c r="L26" s="337">
        <v>55000.0</v>
      </c>
      <c r="M26" s="337">
        <v>27404.35</v>
      </c>
      <c r="N26" s="82" t="s">
        <v>674</v>
      </c>
      <c r="O26" s="337">
        <v>27500.0</v>
      </c>
      <c r="P26" s="82" t="s">
        <v>761</v>
      </c>
      <c r="Q26" s="85"/>
      <c r="R26" s="85"/>
      <c r="S26" s="337">
        <v>95.65</v>
      </c>
      <c r="T26" s="85"/>
      <c r="U26" s="335">
        <f t="shared" si="1"/>
        <v>0</v>
      </c>
      <c r="V26" s="508" t="s">
        <v>2003</v>
      </c>
      <c r="W26" s="3" t="s">
        <v>651</v>
      </c>
      <c r="X26" s="3"/>
      <c r="Y26" s="3"/>
      <c r="Z26" s="3"/>
      <c r="AA26" s="3"/>
      <c r="AB26" s="3"/>
      <c r="AC26" s="3"/>
    </row>
    <row r="27" hidden="1">
      <c r="A27" s="331">
        <v>21.0</v>
      </c>
      <c r="B27" s="331">
        <v>4.0</v>
      </c>
      <c r="C27" s="331" t="b">
        <v>0</v>
      </c>
      <c r="D27" s="76" t="s">
        <v>372</v>
      </c>
      <c r="E27" s="81" t="s">
        <v>731</v>
      </c>
      <c r="F27" s="81" t="s">
        <v>2004</v>
      </c>
      <c r="G27" s="509" t="s">
        <v>2005</v>
      </c>
      <c r="H27" s="81" t="s">
        <v>2006</v>
      </c>
      <c r="I27" s="81" t="s">
        <v>300</v>
      </c>
      <c r="J27" s="78"/>
      <c r="K27" s="82" t="s">
        <v>757</v>
      </c>
      <c r="L27" s="337">
        <v>40000.0</v>
      </c>
      <c r="M27" s="337">
        <v>40000.0</v>
      </c>
      <c r="N27" s="82" t="s">
        <v>731</v>
      </c>
      <c r="O27" s="85"/>
      <c r="P27" s="85"/>
      <c r="Q27" s="85"/>
      <c r="R27" s="85"/>
      <c r="S27" s="85"/>
      <c r="T27" s="85"/>
      <c r="U27" s="335">
        <f t="shared" si="1"/>
        <v>0</v>
      </c>
      <c r="V27" s="78"/>
      <c r="W27" s="3" t="s">
        <v>651</v>
      </c>
      <c r="X27" s="3"/>
      <c r="Y27" s="3"/>
      <c r="Z27" s="3"/>
      <c r="AA27" s="3"/>
      <c r="AB27" s="3"/>
      <c r="AC27" s="3"/>
    </row>
    <row r="28" hidden="1">
      <c r="A28" s="339">
        <v>22.0</v>
      </c>
      <c r="B28" s="331">
        <v>5.0</v>
      </c>
      <c r="C28" s="331" t="b">
        <v>0</v>
      </c>
      <c r="D28" s="76" t="s">
        <v>372</v>
      </c>
      <c r="E28" s="81" t="s">
        <v>2007</v>
      </c>
      <c r="F28" s="364" t="s">
        <v>2008</v>
      </c>
      <c r="G28" s="79" t="s">
        <v>2009</v>
      </c>
      <c r="H28" s="81" t="s">
        <v>2010</v>
      </c>
      <c r="I28" s="81" t="s">
        <v>72</v>
      </c>
      <c r="J28" s="78"/>
      <c r="K28" s="82" t="s">
        <v>664</v>
      </c>
      <c r="L28" s="337">
        <v>20000.0</v>
      </c>
      <c r="M28" s="337">
        <v>20000.0</v>
      </c>
      <c r="N28" s="82" t="s">
        <v>2007</v>
      </c>
      <c r="O28" s="85"/>
      <c r="P28" s="85"/>
      <c r="Q28" s="85"/>
      <c r="R28" s="85"/>
      <c r="S28" s="85"/>
      <c r="T28" s="85"/>
      <c r="U28" s="86">
        <f t="shared" si="1"/>
        <v>0</v>
      </c>
      <c r="V28" s="78"/>
      <c r="W28" s="3" t="s">
        <v>651</v>
      </c>
      <c r="X28" s="3"/>
      <c r="Y28" s="3"/>
      <c r="Z28" s="3"/>
      <c r="AA28" s="3"/>
      <c r="AB28" s="3"/>
      <c r="AC28" s="3"/>
    </row>
    <row r="29" hidden="1">
      <c r="A29" s="339">
        <v>23.0</v>
      </c>
      <c r="B29" s="331">
        <v>6.0</v>
      </c>
      <c r="C29" s="331" t="b">
        <v>0</v>
      </c>
      <c r="D29" s="76" t="s">
        <v>372</v>
      </c>
      <c r="E29" s="81" t="s">
        <v>2011</v>
      </c>
      <c r="F29" s="81" t="s">
        <v>2012</v>
      </c>
      <c r="G29" s="79">
        <v>9.742530143E9</v>
      </c>
      <c r="H29" s="81" t="s">
        <v>2013</v>
      </c>
      <c r="I29" s="81" t="s">
        <v>679</v>
      </c>
      <c r="J29" s="78"/>
      <c r="K29" s="82" t="s">
        <v>6</v>
      </c>
      <c r="L29" s="337">
        <v>35000.0</v>
      </c>
      <c r="M29" s="337">
        <v>15000.0</v>
      </c>
      <c r="N29" s="82" t="s">
        <v>2007</v>
      </c>
      <c r="O29" s="337">
        <v>19000.0</v>
      </c>
      <c r="P29" s="82" t="s">
        <v>727</v>
      </c>
      <c r="Q29" s="85"/>
      <c r="R29" s="85"/>
      <c r="S29" s="85"/>
      <c r="T29" s="85"/>
      <c r="U29" s="86">
        <f t="shared" si="1"/>
        <v>1000</v>
      </c>
      <c r="V29" s="78"/>
      <c r="W29" s="3" t="s">
        <v>651</v>
      </c>
      <c r="X29" s="3"/>
      <c r="Y29" s="3"/>
      <c r="Z29" s="3"/>
      <c r="AA29" s="3"/>
      <c r="AB29" s="3"/>
      <c r="AC29" s="3"/>
    </row>
    <row r="30" hidden="1">
      <c r="A30" s="510">
        <v>24.0</v>
      </c>
      <c r="B30" s="511">
        <v>7.0</v>
      </c>
      <c r="C30" s="511" t="b">
        <v>0</v>
      </c>
      <c r="D30" s="342" t="s">
        <v>372</v>
      </c>
      <c r="E30" s="179" t="s">
        <v>2011</v>
      </c>
      <c r="F30" s="179" t="s">
        <v>2014</v>
      </c>
      <c r="G30" s="357">
        <v>6.581399053E9</v>
      </c>
      <c r="H30" s="179" t="s">
        <v>2015</v>
      </c>
      <c r="I30" s="179" t="s">
        <v>2016</v>
      </c>
      <c r="J30" s="176"/>
      <c r="K30" s="180" t="s">
        <v>664</v>
      </c>
      <c r="L30" s="358">
        <v>70000.0</v>
      </c>
      <c r="M30" s="358">
        <v>25000.0</v>
      </c>
      <c r="N30" s="180" t="s">
        <v>2011</v>
      </c>
      <c r="O30" s="358">
        <v>15000.0</v>
      </c>
      <c r="P30" s="180" t="s">
        <v>2017</v>
      </c>
      <c r="Q30" s="182"/>
      <c r="R30" s="182"/>
      <c r="S30" s="182"/>
      <c r="T30" s="182"/>
      <c r="U30" s="512">
        <f t="shared" si="1"/>
        <v>30000</v>
      </c>
      <c r="V30" s="367" t="s">
        <v>2018</v>
      </c>
      <c r="W30" s="3" t="s">
        <v>668</v>
      </c>
      <c r="X30" s="3" t="s">
        <v>113</v>
      </c>
      <c r="Y30" s="3"/>
      <c r="Z30" s="3"/>
      <c r="AA30" s="3"/>
      <c r="AB30" s="3"/>
      <c r="AC30" s="3"/>
    </row>
    <row r="31" hidden="1">
      <c r="A31" s="339">
        <v>25.0</v>
      </c>
      <c r="B31" s="331">
        <v>8.0</v>
      </c>
      <c r="C31" s="331" t="b">
        <v>0</v>
      </c>
      <c r="D31" s="76" t="s">
        <v>372</v>
      </c>
      <c r="E31" s="81" t="s">
        <v>2011</v>
      </c>
      <c r="F31" s="81" t="s">
        <v>2019</v>
      </c>
      <c r="G31" s="79">
        <v>8.220077477E9</v>
      </c>
      <c r="H31" s="81" t="s">
        <v>2020</v>
      </c>
      <c r="I31" s="81" t="s">
        <v>37</v>
      </c>
      <c r="J31" s="78"/>
      <c r="K31" s="82" t="s">
        <v>6</v>
      </c>
      <c r="L31" s="337">
        <v>15000.0</v>
      </c>
      <c r="M31" s="337">
        <v>1000.0</v>
      </c>
      <c r="N31" s="82" t="s">
        <v>2011</v>
      </c>
      <c r="O31" s="337">
        <v>7000.0</v>
      </c>
      <c r="P31" s="82" t="s">
        <v>1998</v>
      </c>
      <c r="Q31" s="337">
        <v>7000.0</v>
      </c>
      <c r="R31" s="82" t="s">
        <v>2021</v>
      </c>
      <c r="S31" s="85"/>
      <c r="T31" s="85"/>
      <c r="U31" s="86">
        <f t="shared" si="1"/>
        <v>0</v>
      </c>
      <c r="V31" s="78"/>
      <c r="W31" s="3" t="s">
        <v>651</v>
      </c>
      <c r="X31" s="3"/>
      <c r="Y31" s="3"/>
      <c r="Z31" s="3"/>
      <c r="AA31" s="3"/>
      <c r="AB31" s="3"/>
      <c r="AC31" s="3"/>
    </row>
    <row r="32" hidden="1">
      <c r="A32" s="339">
        <v>26.0</v>
      </c>
      <c r="B32" s="331">
        <v>9.0</v>
      </c>
      <c r="C32" s="331" t="b">
        <v>0</v>
      </c>
      <c r="D32" s="76" t="s">
        <v>372</v>
      </c>
      <c r="E32" s="81" t="s">
        <v>1998</v>
      </c>
      <c r="F32" s="81" t="s">
        <v>2022</v>
      </c>
      <c r="G32" s="79">
        <v>8.971405175E9</v>
      </c>
      <c r="H32" s="81" t="s">
        <v>2023</v>
      </c>
      <c r="I32" s="513" t="s">
        <v>176</v>
      </c>
      <c r="J32" s="78"/>
      <c r="K32" s="82" t="s">
        <v>664</v>
      </c>
      <c r="L32" s="337">
        <v>30000.0</v>
      </c>
      <c r="M32" s="337">
        <v>5000.0</v>
      </c>
      <c r="N32" s="82" t="s">
        <v>1998</v>
      </c>
      <c r="O32" s="337">
        <v>25000.0</v>
      </c>
      <c r="P32" s="204" t="s">
        <v>2024</v>
      </c>
      <c r="Q32" s="85"/>
      <c r="R32" s="85"/>
      <c r="S32" s="85"/>
      <c r="T32" s="85"/>
      <c r="U32" s="86">
        <f t="shared" si="1"/>
        <v>0</v>
      </c>
      <c r="V32" s="364" t="s">
        <v>2025</v>
      </c>
      <c r="W32" s="3" t="s">
        <v>651</v>
      </c>
      <c r="X32" s="3"/>
      <c r="Y32" s="3"/>
      <c r="Z32" s="3"/>
      <c r="AA32" s="3"/>
      <c r="AB32" s="3"/>
      <c r="AC32" s="3"/>
    </row>
    <row r="33" hidden="1">
      <c r="A33" s="339">
        <v>27.0</v>
      </c>
      <c r="B33" s="331">
        <v>10.0</v>
      </c>
      <c r="C33" s="331" t="b">
        <v>0</v>
      </c>
      <c r="D33" s="76" t="s">
        <v>372</v>
      </c>
      <c r="E33" s="81" t="s">
        <v>1987</v>
      </c>
      <c r="F33" s="81" t="s">
        <v>2026</v>
      </c>
      <c r="G33" s="78"/>
      <c r="H33" s="81" t="s">
        <v>2027</v>
      </c>
      <c r="I33" s="81" t="s">
        <v>123</v>
      </c>
      <c r="J33" s="78"/>
      <c r="K33" s="82" t="s">
        <v>664</v>
      </c>
      <c r="L33" s="337">
        <v>25000.0</v>
      </c>
      <c r="M33" s="337">
        <v>25000.0</v>
      </c>
      <c r="N33" s="82" t="s">
        <v>1987</v>
      </c>
      <c r="O33" s="85"/>
      <c r="P33" s="85"/>
      <c r="Q33" s="85"/>
      <c r="R33" s="85"/>
      <c r="S33" s="85"/>
      <c r="T33" s="85"/>
      <c r="U33" s="86">
        <f t="shared" si="1"/>
        <v>0</v>
      </c>
      <c r="V33" s="78"/>
      <c r="W33" s="3" t="s">
        <v>651</v>
      </c>
      <c r="X33" s="3"/>
      <c r="Y33" s="3"/>
      <c r="Z33" s="3"/>
      <c r="AA33" s="3"/>
      <c r="AB33" s="3"/>
      <c r="AC33" s="3"/>
    </row>
    <row r="34" hidden="1">
      <c r="A34" s="339">
        <v>28.0</v>
      </c>
      <c r="B34" s="514">
        <v>11.0</v>
      </c>
      <c r="C34" s="514" t="b">
        <v>0</v>
      </c>
      <c r="D34" s="76" t="s">
        <v>372</v>
      </c>
      <c r="E34" s="81" t="s">
        <v>2028</v>
      </c>
      <c r="F34" s="81" t="s">
        <v>2029</v>
      </c>
      <c r="G34" s="78"/>
      <c r="H34" s="81" t="s">
        <v>2030</v>
      </c>
      <c r="I34" s="81" t="s">
        <v>123</v>
      </c>
      <c r="J34" s="78"/>
      <c r="K34" s="82" t="s">
        <v>664</v>
      </c>
      <c r="L34" s="337">
        <v>25000.0</v>
      </c>
      <c r="M34" s="337">
        <v>25000.0</v>
      </c>
      <c r="N34" s="82" t="s">
        <v>2028</v>
      </c>
      <c r="O34" s="85"/>
      <c r="P34" s="85"/>
      <c r="Q34" s="85"/>
      <c r="R34" s="85"/>
      <c r="S34" s="85"/>
      <c r="T34" s="85"/>
      <c r="U34" s="86">
        <f t="shared" si="1"/>
        <v>0</v>
      </c>
      <c r="V34" s="78"/>
      <c r="W34" s="3" t="s">
        <v>651</v>
      </c>
      <c r="X34" s="3"/>
      <c r="Y34" s="3"/>
      <c r="Z34" s="3"/>
      <c r="AA34" s="3"/>
      <c r="AB34" s="3"/>
      <c r="AC34" s="3"/>
    </row>
    <row r="35" hidden="1">
      <c r="A35" s="510">
        <v>29.0</v>
      </c>
      <c r="B35" s="511">
        <v>1.0</v>
      </c>
      <c r="C35" s="511" t="b">
        <v>0</v>
      </c>
      <c r="D35" s="174" t="s">
        <v>413</v>
      </c>
      <c r="E35" s="179" t="s">
        <v>736</v>
      </c>
      <c r="F35" s="179" t="s">
        <v>504</v>
      </c>
      <c r="G35" s="357">
        <v>8.466825111E9</v>
      </c>
      <c r="H35" s="179" t="s">
        <v>2031</v>
      </c>
      <c r="I35" s="179" t="s">
        <v>679</v>
      </c>
      <c r="J35" s="179" t="s">
        <v>65</v>
      </c>
      <c r="K35" s="180" t="s">
        <v>6</v>
      </c>
      <c r="L35" s="358">
        <v>50000.0</v>
      </c>
      <c r="M35" s="358">
        <v>1000.0</v>
      </c>
      <c r="N35" s="180" t="s">
        <v>736</v>
      </c>
      <c r="O35" s="182"/>
      <c r="P35" s="182"/>
      <c r="Q35" s="182"/>
      <c r="R35" s="182"/>
      <c r="S35" s="182"/>
      <c r="T35" s="182"/>
      <c r="U35" s="512">
        <f t="shared" si="1"/>
        <v>49000</v>
      </c>
      <c r="V35" s="367" t="s">
        <v>2032</v>
      </c>
      <c r="W35" s="3" t="s">
        <v>742</v>
      </c>
      <c r="X35" s="3"/>
      <c r="Y35" s="3"/>
      <c r="Z35" s="3"/>
      <c r="AA35" s="3"/>
      <c r="AB35" s="3"/>
      <c r="AC35" s="3"/>
    </row>
    <row r="36" hidden="1">
      <c r="A36" s="339">
        <v>30.0</v>
      </c>
      <c r="B36" s="331">
        <v>2.0</v>
      </c>
      <c r="C36" s="331" t="b">
        <v>0</v>
      </c>
      <c r="D36" s="76" t="s">
        <v>413</v>
      </c>
      <c r="E36" s="81" t="s">
        <v>743</v>
      </c>
      <c r="F36" s="81" t="s">
        <v>2033</v>
      </c>
      <c r="G36" s="79">
        <v>9.71503572548E11</v>
      </c>
      <c r="H36" s="81" t="s">
        <v>2034</v>
      </c>
      <c r="I36" s="81" t="s">
        <v>176</v>
      </c>
      <c r="J36" s="78"/>
      <c r="K36" s="338" t="s">
        <v>664</v>
      </c>
      <c r="L36" s="337">
        <v>45000.0</v>
      </c>
      <c r="M36" s="337">
        <v>23000.0</v>
      </c>
      <c r="N36" s="82" t="s">
        <v>743</v>
      </c>
      <c r="O36" s="337">
        <v>22000.0</v>
      </c>
      <c r="P36" s="82" t="s">
        <v>2035</v>
      </c>
      <c r="Q36" s="85"/>
      <c r="R36" s="85"/>
      <c r="S36" s="85"/>
      <c r="T36" s="85"/>
      <c r="U36" s="86">
        <f t="shared" si="1"/>
        <v>0</v>
      </c>
      <c r="V36" s="78"/>
      <c r="W36" s="3" t="s">
        <v>651</v>
      </c>
      <c r="X36" s="3"/>
      <c r="Y36" s="3"/>
      <c r="Z36" s="3"/>
      <c r="AA36" s="3"/>
      <c r="AB36" s="3"/>
      <c r="AC36" s="3"/>
    </row>
    <row r="37" hidden="1">
      <c r="A37" s="339">
        <v>31.0</v>
      </c>
      <c r="B37" s="331">
        <v>3.0</v>
      </c>
      <c r="C37" s="331" t="b">
        <v>0</v>
      </c>
      <c r="D37" s="76" t="s">
        <v>413</v>
      </c>
      <c r="E37" s="81" t="s">
        <v>743</v>
      </c>
      <c r="F37" s="81" t="s">
        <v>2036</v>
      </c>
      <c r="G37" s="79">
        <v>9.17276350349E11</v>
      </c>
      <c r="H37" s="81" t="s">
        <v>2037</v>
      </c>
      <c r="I37" s="81" t="s">
        <v>118</v>
      </c>
      <c r="J37" s="78"/>
      <c r="K37" s="338" t="s">
        <v>664</v>
      </c>
      <c r="L37" s="337">
        <v>35000.0</v>
      </c>
      <c r="M37" s="337">
        <v>10000.0</v>
      </c>
      <c r="N37" s="82" t="s">
        <v>743</v>
      </c>
      <c r="O37" s="337">
        <v>25000.0</v>
      </c>
      <c r="P37" s="82" t="s">
        <v>2035</v>
      </c>
      <c r="Q37" s="85"/>
      <c r="R37" s="85"/>
      <c r="S37" s="85"/>
      <c r="T37" s="85"/>
      <c r="U37" s="86">
        <f t="shared" si="1"/>
        <v>0</v>
      </c>
      <c r="V37" s="78"/>
      <c r="W37" s="3" t="s">
        <v>651</v>
      </c>
      <c r="X37" s="3"/>
      <c r="Y37" s="3"/>
      <c r="Z37" s="3"/>
      <c r="AA37" s="3"/>
      <c r="AB37" s="3"/>
      <c r="AC37" s="3"/>
    </row>
    <row r="38" hidden="1">
      <c r="A38" s="339">
        <v>32.0</v>
      </c>
      <c r="B38" s="331">
        <v>4.0</v>
      </c>
      <c r="C38" s="331" t="b">
        <v>0</v>
      </c>
      <c r="D38" s="76" t="s">
        <v>413</v>
      </c>
      <c r="E38" s="81" t="s">
        <v>2038</v>
      </c>
      <c r="F38" s="81" t="s">
        <v>2039</v>
      </c>
      <c r="G38" s="78"/>
      <c r="H38" s="81" t="s">
        <v>2040</v>
      </c>
      <c r="I38" s="81" t="s">
        <v>118</v>
      </c>
      <c r="J38" s="78"/>
      <c r="K38" s="82" t="s">
        <v>757</v>
      </c>
      <c r="L38" s="337">
        <v>35000.0</v>
      </c>
      <c r="M38" s="337">
        <v>10000.0</v>
      </c>
      <c r="N38" s="82" t="s">
        <v>743</v>
      </c>
      <c r="O38" s="337">
        <v>10000.0</v>
      </c>
      <c r="P38" s="82" t="s">
        <v>2041</v>
      </c>
      <c r="Q38" s="337">
        <v>15000.0</v>
      </c>
      <c r="R38" s="82" t="s">
        <v>735</v>
      </c>
      <c r="S38" s="85"/>
      <c r="T38" s="85"/>
      <c r="U38" s="86">
        <f t="shared" si="1"/>
        <v>0</v>
      </c>
      <c r="V38" s="78"/>
      <c r="W38" s="3" t="s">
        <v>651</v>
      </c>
      <c r="X38" s="3"/>
      <c r="Y38" s="3"/>
      <c r="Z38" s="3"/>
      <c r="AA38" s="3"/>
      <c r="AB38" s="3"/>
      <c r="AC38" s="3"/>
    </row>
    <row r="39" hidden="1">
      <c r="A39" s="339">
        <v>33.0</v>
      </c>
      <c r="B39" s="331">
        <v>5.0</v>
      </c>
      <c r="C39" s="331" t="b">
        <v>0</v>
      </c>
      <c r="D39" s="76" t="s">
        <v>413</v>
      </c>
      <c r="E39" s="81" t="s">
        <v>758</v>
      </c>
      <c r="F39" s="81" t="s">
        <v>2042</v>
      </c>
      <c r="G39" s="78"/>
      <c r="H39" s="81" t="s">
        <v>2043</v>
      </c>
      <c r="I39" s="81" t="s">
        <v>72</v>
      </c>
      <c r="J39" s="81" t="s">
        <v>2044</v>
      </c>
      <c r="K39" s="338" t="s">
        <v>664</v>
      </c>
      <c r="L39" s="337">
        <v>25000.0</v>
      </c>
      <c r="M39" s="337">
        <v>25000.0</v>
      </c>
      <c r="N39" s="82" t="s">
        <v>743</v>
      </c>
      <c r="O39" s="85"/>
      <c r="P39" s="85"/>
      <c r="Q39" s="85"/>
      <c r="R39" s="85"/>
      <c r="S39" s="85"/>
      <c r="T39" s="85"/>
      <c r="U39" s="86">
        <f t="shared" si="1"/>
        <v>0</v>
      </c>
      <c r="V39" s="78"/>
      <c r="W39" s="3" t="s">
        <v>651</v>
      </c>
      <c r="X39" s="3"/>
      <c r="Y39" s="3"/>
      <c r="Z39" s="3"/>
      <c r="AA39" s="3"/>
      <c r="AB39" s="3"/>
      <c r="AC39" s="3"/>
    </row>
    <row r="40" hidden="1">
      <c r="A40" s="331">
        <v>34.0</v>
      </c>
      <c r="B40" s="331">
        <v>6.0</v>
      </c>
      <c r="C40" s="331" t="b">
        <v>0</v>
      </c>
      <c r="D40" s="76" t="s">
        <v>413</v>
      </c>
      <c r="E40" s="81" t="s">
        <v>761</v>
      </c>
      <c r="F40" s="81" t="s">
        <v>2045</v>
      </c>
      <c r="G40" s="79">
        <v>9.159531281E9</v>
      </c>
      <c r="H40" s="81" t="s">
        <v>2046</v>
      </c>
      <c r="I40" s="81" t="s">
        <v>65</v>
      </c>
      <c r="J40" s="78"/>
      <c r="K40" s="338" t="s">
        <v>664</v>
      </c>
      <c r="L40" s="337">
        <v>18000.0</v>
      </c>
      <c r="M40" s="337">
        <v>10000.0</v>
      </c>
      <c r="N40" s="82" t="s">
        <v>761</v>
      </c>
      <c r="O40" s="337">
        <v>8000.0</v>
      </c>
      <c r="P40" s="204" t="s">
        <v>2047</v>
      </c>
      <c r="Q40" s="85"/>
      <c r="R40" s="85"/>
      <c r="S40" s="85"/>
      <c r="T40" s="85"/>
      <c r="U40" s="86">
        <f t="shared" si="1"/>
        <v>0</v>
      </c>
      <c r="V40" s="78"/>
      <c r="W40" s="3" t="s">
        <v>651</v>
      </c>
      <c r="X40" s="3"/>
      <c r="Y40" s="3"/>
      <c r="Z40" s="3"/>
      <c r="AA40" s="3"/>
      <c r="AB40" s="3"/>
      <c r="AC40" s="3"/>
    </row>
    <row r="41" hidden="1">
      <c r="A41" s="339">
        <v>35.0</v>
      </c>
      <c r="B41" s="331">
        <v>7.0</v>
      </c>
      <c r="C41" s="331" t="b">
        <v>0</v>
      </c>
      <c r="D41" s="76" t="s">
        <v>413</v>
      </c>
      <c r="E41" s="81" t="s">
        <v>739</v>
      </c>
      <c r="F41" s="81" t="s">
        <v>2048</v>
      </c>
      <c r="G41" s="79">
        <v>9.7517988147E10</v>
      </c>
      <c r="H41" s="81" t="s">
        <v>2049</v>
      </c>
      <c r="I41" s="81" t="s">
        <v>37</v>
      </c>
      <c r="J41" s="81" t="s">
        <v>2044</v>
      </c>
      <c r="K41" s="338" t="s">
        <v>664</v>
      </c>
      <c r="L41" s="337">
        <v>70000.0</v>
      </c>
      <c r="M41" s="337">
        <v>70000.0</v>
      </c>
      <c r="N41" s="82" t="s">
        <v>735</v>
      </c>
      <c r="O41" s="85"/>
      <c r="P41" s="85"/>
      <c r="Q41" s="85"/>
      <c r="R41" s="85"/>
      <c r="S41" s="85"/>
      <c r="T41" s="85"/>
      <c r="U41" s="86">
        <f t="shared" si="1"/>
        <v>0</v>
      </c>
      <c r="V41" s="364" t="s">
        <v>2050</v>
      </c>
      <c r="W41" s="3" t="s">
        <v>651</v>
      </c>
      <c r="X41" s="3"/>
      <c r="Y41" s="3"/>
      <c r="Z41" s="3"/>
      <c r="AA41" s="3"/>
      <c r="AB41" s="3"/>
      <c r="AC41" s="3"/>
    </row>
    <row r="42" hidden="1">
      <c r="A42" s="331">
        <v>35.0</v>
      </c>
      <c r="B42" s="331">
        <v>8.0</v>
      </c>
      <c r="C42" s="331" t="b">
        <v>0</v>
      </c>
      <c r="D42" s="76" t="s">
        <v>413</v>
      </c>
      <c r="E42" s="81" t="s">
        <v>2051</v>
      </c>
      <c r="F42" s="81" t="s">
        <v>2052</v>
      </c>
      <c r="G42" s="79">
        <v>9.79056275E9</v>
      </c>
      <c r="H42" s="81" t="s">
        <v>2053</v>
      </c>
      <c r="I42" s="81" t="s">
        <v>300</v>
      </c>
      <c r="J42" s="78"/>
      <c r="K42" s="82" t="s">
        <v>6</v>
      </c>
      <c r="L42" s="337">
        <v>50000.0</v>
      </c>
      <c r="M42" s="337">
        <v>5000.0</v>
      </c>
      <c r="N42" s="82" t="s">
        <v>2051</v>
      </c>
      <c r="O42" s="337">
        <v>45000.0</v>
      </c>
      <c r="P42" s="204" t="s">
        <v>2054</v>
      </c>
      <c r="Q42" s="85"/>
      <c r="R42" s="85"/>
      <c r="S42" s="85"/>
      <c r="T42" s="85"/>
      <c r="U42" s="86">
        <f t="shared" si="1"/>
        <v>0</v>
      </c>
      <c r="V42" s="364" t="s">
        <v>2055</v>
      </c>
      <c r="W42" s="3" t="s">
        <v>651</v>
      </c>
      <c r="X42" s="3"/>
      <c r="Y42" s="3"/>
      <c r="Z42" s="3"/>
      <c r="AA42" s="3"/>
      <c r="AB42" s="3"/>
      <c r="AC42" s="3"/>
    </row>
    <row r="43" hidden="1">
      <c r="A43" s="331">
        <v>36.0</v>
      </c>
      <c r="B43" s="331">
        <v>9.0</v>
      </c>
      <c r="C43" s="331" t="b">
        <v>0</v>
      </c>
      <c r="D43" s="76" t="s">
        <v>413</v>
      </c>
      <c r="E43" s="81" t="s">
        <v>2056</v>
      </c>
      <c r="F43" s="81" t="s">
        <v>2057</v>
      </c>
      <c r="G43" s="79">
        <v>9.78715888E8</v>
      </c>
      <c r="H43" s="81" t="s">
        <v>2058</v>
      </c>
      <c r="I43" s="81" t="s">
        <v>37</v>
      </c>
      <c r="J43" s="78"/>
      <c r="K43" s="82" t="s">
        <v>6</v>
      </c>
      <c r="L43" s="337">
        <v>15000.0</v>
      </c>
      <c r="M43" s="337">
        <v>1000.0</v>
      </c>
      <c r="N43" s="82" t="s">
        <v>2056</v>
      </c>
      <c r="O43" s="337">
        <v>14000.0</v>
      </c>
      <c r="P43" s="82" t="s">
        <v>796</v>
      </c>
      <c r="Q43" s="85"/>
      <c r="R43" s="85"/>
      <c r="S43" s="85"/>
      <c r="T43" s="85"/>
      <c r="U43" s="86">
        <f t="shared" si="1"/>
        <v>0</v>
      </c>
      <c r="V43" s="364" t="s">
        <v>2055</v>
      </c>
      <c r="W43" s="3" t="s">
        <v>651</v>
      </c>
      <c r="X43" s="3"/>
      <c r="Y43" s="3"/>
      <c r="Z43" s="3"/>
      <c r="AA43" s="3"/>
      <c r="AB43" s="3"/>
      <c r="AC43" s="3"/>
    </row>
    <row r="44" hidden="1">
      <c r="A44" s="331">
        <v>37.0</v>
      </c>
      <c r="B44" s="331">
        <v>10.0</v>
      </c>
      <c r="C44" s="331" t="b">
        <v>0</v>
      </c>
      <c r="D44" s="76" t="s">
        <v>413</v>
      </c>
      <c r="E44" s="81" t="s">
        <v>2059</v>
      </c>
      <c r="F44" s="81" t="s">
        <v>2060</v>
      </c>
      <c r="G44" s="79">
        <v>8.000426665E9</v>
      </c>
      <c r="H44" s="81" t="s">
        <v>2061</v>
      </c>
      <c r="I44" s="106" t="s">
        <v>326</v>
      </c>
      <c r="J44" s="81"/>
      <c r="K44" s="338" t="s">
        <v>6</v>
      </c>
      <c r="L44" s="438">
        <v>13000.0</v>
      </c>
      <c r="M44" s="337">
        <v>15000.0</v>
      </c>
      <c r="N44" s="82" t="s">
        <v>2056</v>
      </c>
      <c r="O44" s="85"/>
      <c r="P44" s="85"/>
      <c r="Q44" s="85"/>
      <c r="R44" s="85"/>
      <c r="S44" s="85"/>
      <c r="T44" s="85"/>
      <c r="U44" s="86"/>
      <c r="V44" s="364"/>
      <c r="W44" s="101" t="s">
        <v>2062</v>
      </c>
      <c r="X44" s="101" t="s">
        <v>113</v>
      </c>
      <c r="Y44" s="101" t="s">
        <v>2063</v>
      </c>
      <c r="Z44" s="101"/>
      <c r="AA44" s="101"/>
      <c r="AB44" s="101"/>
      <c r="AC44" s="101"/>
    </row>
    <row r="45" hidden="1">
      <c r="A45" s="331">
        <v>38.0</v>
      </c>
      <c r="B45" s="331">
        <v>1.0</v>
      </c>
      <c r="C45" s="331" t="b">
        <v>0</v>
      </c>
      <c r="D45" s="76" t="s">
        <v>472</v>
      </c>
      <c r="E45" s="81" t="s">
        <v>732</v>
      </c>
      <c r="F45" s="81" t="s">
        <v>2064</v>
      </c>
      <c r="G45" s="79">
        <v>8.801318314181E12</v>
      </c>
      <c r="H45" s="81" t="s">
        <v>2065</v>
      </c>
      <c r="I45" s="81" t="s">
        <v>65</v>
      </c>
      <c r="J45" s="78"/>
      <c r="K45" s="82" t="s">
        <v>664</v>
      </c>
      <c r="L45" s="337">
        <v>14702.0</v>
      </c>
      <c r="M45" s="337">
        <v>12870.0</v>
      </c>
      <c r="N45" s="82" t="s">
        <v>732</v>
      </c>
      <c r="O45" s="337">
        <v>1832.0</v>
      </c>
      <c r="P45" s="82" t="s">
        <v>777</v>
      </c>
      <c r="Q45" s="85"/>
      <c r="R45" s="85"/>
      <c r="S45" s="85"/>
      <c r="T45" s="85"/>
      <c r="U45" s="86">
        <f t="shared" ref="U45:U53" si="2">(L45-M45-O45-Q45-S45)</f>
        <v>0</v>
      </c>
      <c r="V45" s="78"/>
      <c r="W45" s="101" t="s">
        <v>651</v>
      </c>
      <c r="X45" s="101"/>
      <c r="Y45" s="101"/>
      <c r="Z45" s="101"/>
      <c r="AA45" s="101"/>
      <c r="AB45" s="101"/>
      <c r="AC45" s="101"/>
    </row>
    <row r="46" hidden="1">
      <c r="A46" s="331">
        <v>39.0</v>
      </c>
      <c r="B46" s="331">
        <v>2.0</v>
      </c>
      <c r="C46" s="331" t="b">
        <v>0</v>
      </c>
      <c r="D46" s="76" t="s">
        <v>472</v>
      </c>
      <c r="E46" s="81" t="s">
        <v>2066</v>
      </c>
      <c r="F46" s="81" t="s">
        <v>2067</v>
      </c>
      <c r="G46" s="79">
        <f>96565780101</f>
        <v>96565780101</v>
      </c>
      <c r="H46" s="81" t="s">
        <v>2068</v>
      </c>
      <c r="I46" s="81" t="s">
        <v>44</v>
      </c>
      <c r="J46" s="78"/>
      <c r="K46" s="82" t="s">
        <v>757</v>
      </c>
      <c r="L46" s="337">
        <v>40000.0</v>
      </c>
      <c r="M46" s="337">
        <v>5000.0</v>
      </c>
      <c r="N46" s="82" t="s">
        <v>2066</v>
      </c>
      <c r="O46" s="337">
        <v>25000.0</v>
      </c>
      <c r="P46" s="82" t="s">
        <v>795</v>
      </c>
      <c r="Q46" s="337">
        <v>10000.0</v>
      </c>
      <c r="R46" s="82" t="s">
        <v>815</v>
      </c>
      <c r="S46" s="85"/>
      <c r="T46" s="85"/>
      <c r="U46" s="86">
        <f t="shared" si="2"/>
        <v>0</v>
      </c>
      <c r="V46" s="78"/>
      <c r="W46" s="3" t="s">
        <v>651</v>
      </c>
      <c r="X46" s="3"/>
      <c r="Y46" s="3"/>
      <c r="Z46" s="3"/>
      <c r="AA46" s="3"/>
      <c r="AB46" s="3"/>
      <c r="AC46" s="3"/>
    </row>
    <row r="47" hidden="1">
      <c r="A47" s="511">
        <v>40.0</v>
      </c>
      <c r="B47" s="511">
        <v>3.0</v>
      </c>
      <c r="C47" s="511" t="b">
        <v>0</v>
      </c>
      <c r="D47" s="174" t="s">
        <v>472</v>
      </c>
      <c r="E47" s="179" t="s">
        <v>2047</v>
      </c>
      <c r="F47" s="179" t="s">
        <v>2069</v>
      </c>
      <c r="G47" s="357">
        <v>9.821532854E9</v>
      </c>
      <c r="H47" s="179" t="s">
        <v>2070</v>
      </c>
      <c r="I47" s="179" t="s">
        <v>2016</v>
      </c>
      <c r="J47" s="176"/>
      <c r="K47" s="180" t="s">
        <v>664</v>
      </c>
      <c r="L47" s="358">
        <v>40000.0</v>
      </c>
      <c r="M47" s="358">
        <v>10000.0</v>
      </c>
      <c r="N47" s="180" t="s">
        <v>2047</v>
      </c>
      <c r="O47" s="182"/>
      <c r="P47" s="182"/>
      <c r="Q47" s="182"/>
      <c r="R47" s="182"/>
      <c r="S47" s="182"/>
      <c r="T47" s="182"/>
      <c r="U47" s="512">
        <f t="shared" si="2"/>
        <v>30000</v>
      </c>
      <c r="V47" s="367" t="s">
        <v>2071</v>
      </c>
      <c r="W47" s="3" t="s">
        <v>668</v>
      </c>
      <c r="X47" s="3" t="s">
        <v>113</v>
      </c>
      <c r="Y47" s="3"/>
      <c r="Z47" s="3"/>
      <c r="AA47" s="3"/>
      <c r="AB47" s="3"/>
      <c r="AC47" s="3"/>
    </row>
    <row r="48" hidden="1">
      <c r="A48" s="331">
        <v>41.0</v>
      </c>
      <c r="B48" s="331">
        <v>4.0</v>
      </c>
      <c r="C48" s="331" t="b">
        <v>0</v>
      </c>
      <c r="D48" s="76" t="s">
        <v>472</v>
      </c>
      <c r="E48" s="81" t="s">
        <v>2017</v>
      </c>
      <c r="F48" s="81" t="s">
        <v>2072</v>
      </c>
      <c r="G48" s="79">
        <v>9.945027344E9</v>
      </c>
      <c r="H48" s="81" t="s">
        <v>2073</v>
      </c>
      <c r="I48" s="81" t="s">
        <v>72</v>
      </c>
      <c r="J48" s="78"/>
      <c r="K48" s="82" t="s">
        <v>757</v>
      </c>
      <c r="L48" s="337">
        <v>47772.0</v>
      </c>
      <c r="M48" s="337">
        <v>47772.0</v>
      </c>
      <c r="N48" s="82" t="s">
        <v>2017</v>
      </c>
      <c r="O48" s="85"/>
      <c r="P48" s="85"/>
      <c r="Q48" s="85"/>
      <c r="R48" s="85"/>
      <c r="S48" s="85"/>
      <c r="T48" s="85"/>
      <c r="U48" s="86">
        <f t="shared" si="2"/>
        <v>0</v>
      </c>
      <c r="V48" s="78"/>
      <c r="W48" s="3" t="s">
        <v>651</v>
      </c>
      <c r="X48" s="3"/>
      <c r="Y48" s="3"/>
      <c r="Z48" s="3"/>
      <c r="AA48" s="3"/>
      <c r="AB48" s="3"/>
      <c r="AC48" s="3"/>
    </row>
    <row r="49" hidden="1">
      <c r="A49" s="331">
        <v>42.0</v>
      </c>
      <c r="B49" s="331">
        <v>5.0</v>
      </c>
      <c r="C49" s="331" t="b">
        <v>0</v>
      </c>
      <c r="D49" s="76" t="s">
        <v>472</v>
      </c>
      <c r="E49" s="81" t="s">
        <v>778</v>
      </c>
      <c r="F49" s="81" t="s">
        <v>2074</v>
      </c>
      <c r="G49" s="79">
        <v>7.812222277E9</v>
      </c>
      <c r="H49" s="81" t="s">
        <v>2075</v>
      </c>
      <c r="I49" s="81" t="s">
        <v>118</v>
      </c>
      <c r="J49" s="78"/>
      <c r="K49" s="78"/>
      <c r="L49" s="337">
        <v>63000.0</v>
      </c>
      <c r="M49" s="337">
        <v>63000.0</v>
      </c>
      <c r="N49" s="82" t="s">
        <v>778</v>
      </c>
      <c r="O49" s="85"/>
      <c r="P49" s="85"/>
      <c r="Q49" s="85"/>
      <c r="R49" s="85"/>
      <c r="S49" s="85"/>
      <c r="T49" s="85"/>
      <c r="U49" s="86">
        <f t="shared" si="2"/>
        <v>0</v>
      </c>
      <c r="V49" s="78"/>
      <c r="W49" s="3" t="s">
        <v>651</v>
      </c>
      <c r="X49" s="3"/>
      <c r="Y49" s="3"/>
      <c r="Z49" s="3"/>
      <c r="AA49" s="3"/>
      <c r="AB49" s="3"/>
      <c r="AC49" s="3"/>
    </row>
    <row r="50" hidden="1">
      <c r="A50" s="331">
        <v>43.0</v>
      </c>
      <c r="B50" s="331">
        <v>6.0</v>
      </c>
      <c r="C50" s="331" t="b">
        <v>0</v>
      </c>
      <c r="D50" s="76" t="s">
        <v>472</v>
      </c>
      <c r="E50" s="81" t="s">
        <v>778</v>
      </c>
      <c r="F50" s="81" t="s">
        <v>1972</v>
      </c>
      <c r="G50" s="79" t="s">
        <v>1973</v>
      </c>
      <c r="H50" s="81" t="s">
        <v>2076</v>
      </c>
      <c r="I50" s="81" t="s">
        <v>2016</v>
      </c>
      <c r="J50" s="78"/>
      <c r="K50" s="78"/>
      <c r="L50" s="337">
        <v>80000.0</v>
      </c>
      <c r="M50" s="337">
        <v>80000.0</v>
      </c>
      <c r="N50" s="82" t="s">
        <v>778</v>
      </c>
      <c r="O50" s="85"/>
      <c r="P50" s="85"/>
      <c r="Q50" s="85"/>
      <c r="R50" s="85"/>
      <c r="S50" s="85"/>
      <c r="T50" s="85"/>
      <c r="U50" s="86">
        <f t="shared" si="2"/>
        <v>0</v>
      </c>
      <c r="V50" s="78"/>
      <c r="W50" s="3" t="s">
        <v>651</v>
      </c>
      <c r="X50" s="3"/>
      <c r="Y50" s="3"/>
      <c r="Z50" s="3"/>
      <c r="AA50" s="3"/>
      <c r="AB50" s="3"/>
      <c r="AC50" s="3"/>
    </row>
    <row r="51" hidden="1">
      <c r="A51" s="331">
        <v>44.0</v>
      </c>
      <c r="B51" s="331">
        <v>7.0</v>
      </c>
      <c r="C51" s="331" t="b">
        <v>0</v>
      </c>
      <c r="D51" s="76" t="s">
        <v>472</v>
      </c>
      <c r="E51" s="81" t="s">
        <v>2077</v>
      </c>
      <c r="F51" s="81" t="s">
        <v>2078</v>
      </c>
      <c r="G51" s="79">
        <v>9.16387449234E11</v>
      </c>
      <c r="H51" s="81" t="s">
        <v>2079</v>
      </c>
      <c r="I51" s="81" t="s">
        <v>72</v>
      </c>
      <c r="J51" s="78"/>
      <c r="K51" s="82" t="s">
        <v>757</v>
      </c>
      <c r="L51" s="337">
        <v>25000.0</v>
      </c>
      <c r="M51" s="337">
        <v>25000.0</v>
      </c>
      <c r="N51" s="82" t="s">
        <v>2077</v>
      </c>
      <c r="O51" s="85"/>
      <c r="P51" s="85"/>
      <c r="Q51" s="85"/>
      <c r="R51" s="85"/>
      <c r="S51" s="85"/>
      <c r="T51" s="85"/>
      <c r="U51" s="86">
        <f t="shared" si="2"/>
        <v>0</v>
      </c>
      <c r="V51" s="78"/>
      <c r="W51" s="3" t="s">
        <v>651</v>
      </c>
      <c r="X51" s="3"/>
      <c r="Y51" s="3"/>
      <c r="Z51" s="3"/>
      <c r="AA51" s="3"/>
      <c r="AB51" s="3"/>
      <c r="AC51" s="3"/>
    </row>
    <row r="52" hidden="1">
      <c r="A52" s="331">
        <v>45.0</v>
      </c>
      <c r="B52" s="331">
        <v>8.0</v>
      </c>
      <c r="C52" s="331" t="b">
        <v>0</v>
      </c>
      <c r="D52" s="76" t="s">
        <v>472</v>
      </c>
      <c r="E52" s="81" t="s">
        <v>2080</v>
      </c>
      <c r="F52" s="81" t="s">
        <v>2081</v>
      </c>
      <c r="G52" s="79">
        <v>9.71568906595E11</v>
      </c>
      <c r="H52" s="81" t="s">
        <v>2082</v>
      </c>
      <c r="I52" s="81" t="s">
        <v>172</v>
      </c>
      <c r="J52" s="78"/>
      <c r="K52" s="82" t="s">
        <v>6</v>
      </c>
      <c r="L52" s="337">
        <v>150000.0</v>
      </c>
      <c r="M52" s="337">
        <v>10000.0</v>
      </c>
      <c r="N52" s="82" t="s">
        <v>2080</v>
      </c>
      <c r="O52" s="83">
        <v>20000.0</v>
      </c>
      <c r="P52" s="82" t="s">
        <v>2083</v>
      </c>
      <c r="Q52" s="337">
        <v>20000.0</v>
      </c>
      <c r="R52" s="82" t="s">
        <v>2084</v>
      </c>
      <c r="S52" s="337">
        <v>100000.0</v>
      </c>
      <c r="T52" s="82" t="s">
        <v>2085</v>
      </c>
      <c r="U52" s="86">
        <f t="shared" si="2"/>
        <v>0</v>
      </c>
      <c r="V52" s="78"/>
      <c r="W52" s="3" t="s">
        <v>651</v>
      </c>
      <c r="X52" s="3"/>
      <c r="Y52" s="3"/>
      <c r="Z52" s="3"/>
      <c r="AA52" s="3"/>
      <c r="AB52" s="3"/>
      <c r="AC52" s="3"/>
    </row>
    <row r="53" hidden="1">
      <c r="A53" s="511">
        <v>46.0</v>
      </c>
      <c r="B53" s="511">
        <v>9.0</v>
      </c>
      <c r="C53" s="511" t="b">
        <v>0</v>
      </c>
      <c r="D53" s="174" t="s">
        <v>472</v>
      </c>
      <c r="E53" s="179" t="s">
        <v>2086</v>
      </c>
      <c r="F53" s="179" t="s">
        <v>2087</v>
      </c>
      <c r="G53" s="357">
        <v>9.56661181E9</v>
      </c>
      <c r="H53" s="179" t="s">
        <v>2088</v>
      </c>
      <c r="I53" s="179" t="s">
        <v>44</v>
      </c>
      <c r="J53" s="176"/>
      <c r="K53" s="180" t="s">
        <v>6</v>
      </c>
      <c r="L53" s="358">
        <v>40000.0</v>
      </c>
      <c r="M53" s="358">
        <v>1000.0</v>
      </c>
      <c r="N53" s="180" t="s">
        <v>2086</v>
      </c>
      <c r="O53" s="182"/>
      <c r="P53" s="182"/>
      <c r="Q53" s="182"/>
      <c r="R53" s="182"/>
      <c r="S53" s="182"/>
      <c r="T53" s="182"/>
      <c r="U53" s="512">
        <f t="shared" si="2"/>
        <v>39000</v>
      </c>
      <c r="V53" s="367" t="s">
        <v>668</v>
      </c>
      <c r="W53" s="3" t="s">
        <v>742</v>
      </c>
      <c r="X53" s="3"/>
      <c r="Y53" s="3"/>
      <c r="Z53" s="3"/>
      <c r="AA53" s="3"/>
      <c r="AB53" s="3"/>
      <c r="AC53" s="3"/>
    </row>
    <row r="54" hidden="1">
      <c r="A54" s="515">
        <v>47.0</v>
      </c>
      <c r="B54" s="515">
        <v>10.0</v>
      </c>
      <c r="C54" s="515" t="b">
        <v>0</v>
      </c>
      <c r="D54" s="516" t="s">
        <v>472</v>
      </c>
      <c r="E54" s="517" t="s">
        <v>2024</v>
      </c>
      <c r="F54" s="517" t="s">
        <v>2089</v>
      </c>
      <c r="G54" s="518">
        <v>9.6896478879E10</v>
      </c>
      <c r="H54" s="517" t="s">
        <v>2090</v>
      </c>
      <c r="I54" s="517" t="s">
        <v>176</v>
      </c>
      <c r="J54" s="517"/>
      <c r="K54" s="519" t="s">
        <v>6</v>
      </c>
      <c r="L54" s="520">
        <v>50000.0</v>
      </c>
      <c r="M54" s="520">
        <v>5000.0</v>
      </c>
      <c r="N54" s="519" t="s">
        <v>2024</v>
      </c>
      <c r="O54" s="521">
        <v>20000.0</v>
      </c>
      <c r="P54" s="519" t="s">
        <v>801</v>
      </c>
      <c r="Q54" s="522"/>
      <c r="R54" s="522"/>
      <c r="S54" s="522"/>
      <c r="T54" s="522"/>
      <c r="U54" s="523"/>
      <c r="V54" s="524"/>
      <c r="W54" s="525" t="s">
        <v>263</v>
      </c>
      <c r="X54" s="526" t="s">
        <v>113</v>
      </c>
      <c r="Y54" s="526" t="s">
        <v>2091</v>
      </c>
      <c r="Z54" s="526"/>
      <c r="AA54" s="526"/>
      <c r="AB54" s="526"/>
      <c r="AC54" s="526"/>
    </row>
    <row r="55" hidden="1">
      <c r="A55" s="511">
        <v>48.0</v>
      </c>
      <c r="B55" s="511">
        <v>11.0</v>
      </c>
      <c r="C55" s="511" t="b">
        <v>0</v>
      </c>
      <c r="D55" s="174" t="s">
        <v>472</v>
      </c>
      <c r="E55" s="179" t="s">
        <v>2092</v>
      </c>
      <c r="F55" s="179" t="s">
        <v>2093</v>
      </c>
      <c r="G55" s="357">
        <v>6.588766674E9</v>
      </c>
      <c r="H55" s="179" t="s">
        <v>2094</v>
      </c>
      <c r="I55" s="179" t="s">
        <v>2016</v>
      </c>
      <c r="J55" s="176"/>
      <c r="K55" s="180" t="s">
        <v>664</v>
      </c>
      <c r="L55" s="358">
        <v>50000.0</v>
      </c>
      <c r="M55" s="358">
        <v>25000.0</v>
      </c>
      <c r="N55" s="180" t="s">
        <v>2092</v>
      </c>
      <c r="O55" s="182"/>
      <c r="P55" s="182"/>
      <c r="Q55" s="182"/>
      <c r="R55" s="182"/>
      <c r="S55" s="182"/>
      <c r="T55" s="182"/>
      <c r="U55" s="512">
        <f t="shared" ref="U55:U370" si="3">(L55-M55-O55-Q55-S55)</f>
        <v>25000</v>
      </c>
      <c r="V55" s="367" t="s">
        <v>2095</v>
      </c>
      <c r="W55" s="3" t="s">
        <v>742</v>
      </c>
      <c r="X55" s="3" t="s">
        <v>113</v>
      </c>
      <c r="Y55" s="3"/>
      <c r="Z55" s="3"/>
      <c r="AA55" s="3"/>
      <c r="AB55" s="3"/>
      <c r="AC55" s="3"/>
    </row>
    <row r="56">
      <c r="A56" s="527">
        <v>49.0</v>
      </c>
      <c r="B56" s="528">
        <v>12.0</v>
      </c>
      <c r="C56" s="297" t="b">
        <v>1</v>
      </c>
      <c r="D56" s="58" t="s">
        <v>472</v>
      </c>
      <c r="E56" s="64" t="s">
        <v>2096</v>
      </c>
      <c r="F56" s="64" t="s">
        <v>2097</v>
      </c>
      <c r="G56" s="108">
        <v>9.6878092686E10</v>
      </c>
      <c r="H56" s="64" t="s">
        <v>2098</v>
      </c>
      <c r="I56" s="64" t="s">
        <v>300</v>
      </c>
      <c r="J56" s="60"/>
      <c r="K56" s="65" t="s">
        <v>6</v>
      </c>
      <c r="L56" s="418">
        <v>55000.0</v>
      </c>
      <c r="M56" s="418">
        <v>1000.0</v>
      </c>
      <c r="N56" s="65" t="s">
        <v>2096</v>
      </c>
      <c r="O56" s="69">
        <v>25000.0</v>
      </c>
      <c r="P56" s="204" t="s">
        <v>2099</v>
      </c>
      <c r="Q56" s="71"/>
      <c r="R56" s="71"/>
      <c r="S56" s="71"/>
      <c r="T56" s="71"/>
      <c r="U56" s="72">
        <f t="shared" si="3"/>
        <v>29000</v>
      </c>
      <c r="V56" s="529">
        <v>45842.0</v>
      </c>
      <c r="W56" s="74" t="s">
        <v>2100</v>
      </c>
      <c r="X56" s="74" t="s">
        <v>263</v>
      </c>
      <c r="Y56" s="3" t="s">
        <v>113</v>
      </c>
      <c r="Z56" s="3" t="s">
        <v>2101</v>
      </c>
      <c r="AA56" s="3"/>
      <c r="AB56" s="3"/>
      <c r="AC56" s="74" t="s">
        <v>2102</v>
      </c>
    </row>
    <row r="57" hidden="1">
      <c r="A57" s="331">
        <v>50.0</v>
      </c>
      <c r="B57" s="331">
        <v>13.0</v>
      </c>
      <c r="C57" s="331" t="b">
        <v>0</v>
      </c>
      <c r="D57" s="76" t="s">
        <v>472</v>
      </c>
      <c r="E57" s="81" t="s">
        <v>2083</v>
      </c>
      <c r="F57" s="81" t="s">
        <v>2103</v>
      </c>
      <c r="G57" s="79">
        <f>79267124752</f>
        <v>79267124752</v>
      </c>
      <c r="H57" s="81" t="s">
        <v>2104</v>
      </c>
      <c r="I57" s="81" t="s">
        <v>72</v>
      </c>
      <c r="J57" s="78"/>
      <c r="K57" s="82" t="s">
        <v>664</v>
      </c>
      <c r="L57" s="337">
        <v>30000.0</v>
      </c>
      <c r="M57" s="337">
        <v>30000.0</v>
      </c>
      <c r="N57" s="82" t="s">
        <v>2083</v>
      </c>
      <c r="O57" s="85"/>
      <c r="P57" s="85"/>
      <c r="Q57" s="85"/>
      <c r="R57" s="85"/>
      <c r="S57" s="85"/>
      <c r="T57" s="85"/>
      <c r="U57" s="86">
        <f t="shared" si="3"/>
        <v>0</v>
      </c>
      <c r="V57" s="78"/>
      <c r="W57" s="3" t="s">
        <v>651</v>
      </c>
      <c r="X57" s="3"/>
      <c r="Y57" s="3"/>
      <c r="Z57" s="3"/>
      <c r="AA57" s="3"/>
      <c r="AB57" s="3"/>
      <c r="AC57" s="3"/>
    </row>
    <row r="58" hidden="1">
      <c r="A58" s="331">
        <v>51.0</v>
      </c>
      <c r="B58" s="331">
        <v>14.0</v>
      </c>
      <c r="C58" s="331" t="b">
        <v>0</v>
      </c>
      <c r="D58" s="76" t="s">
        <v>472</v>
      </c>
      <c r="E58" s="81" t="s">
        <v>2083</v>
      </c>
      <c r="F58" s="81" t="s">
        <v>2105</v>
      </c>
      <c r="G58" s="79">
        <v>8.5295451009E10</v>
      </c>
      <c r="H58" s="81" t="s">
        <v>2106</v>
      </c>
      <c r="I58" s="81" t="s">
        <v>37</v>
      </c>
      <c r="J58" s="78"/>
      <c r="K58" s="82" t="s">
        <v>664</v>
      </c>
      <c r="L58" s="337">
        <v>30000.0</v>
      </c>
      <c r="M58" s="337">
        <v>30000.0</v>
      </c>
      <c r="N58" s="82" t="s">
        <v>2083</v>
      </c>
      <c r="O58" s="85"/>
      <c r="P58" s="85"/>
      <c r="Q58" s="85"/>
      <c r="R58" s="85"/>
      <c r="S58" s="85"/>
      <c r="T58" s="85"/>
      <c r="U58" s="86">
        <f t="shared" si="3"/>
        <v>0</v>
      </c>
      <c r="V58" s="78"/>
      <c r="W58" s="3" t="s">
        <v>651</v>
      </c>
      <c r="X58" s="3"/>
      <c r="Y58" s="3"/>
      <c r="Z58" s="3"/>
      <c r="AA58" s="3"/>
      <c r="AB58" s="3"/>
      <c r="AC58" s="3"/>
    </row>
    <row r="59" hidden="1">
      <c r="A59" s="331">
        <v>52.0</v>
      </c>
      <c r="B59" s="530">
        <v>15.0</v>
      </c>
      <c r="C59" s="530" t="b">
        <v>0</v>
      </c>
      <c r="D59" s="76" t="s">
        <v>472</v>
      </c>
      <c r="E59" s="81" t="s">
        <v>2083</v>
      </c>
      <c r="F59" s="81" t="s">
        <v>2107</v>
      </c>
      <c r="G59" s="79">
        <v>4.47880343028E11</v>
      </c>
      <c r="H59" s="81" t="s">
        <v>2108</v>
      </c>
      <c r="I59" s="81" t="s">
        <v>37</v>
      </c>
      <c r="J59" s="78"/>
      <c r="K59" s="82" t="s">
        <v>664</v>
      </c>
      <c r="L59" s="337">
        <v>18000.0</v>
      </c>
      <c r="M59" s="337">
        <v>18000.0</v>
      </c>
      <c r="N59" s="82" t="s">
        <v>2083</v>
      </c>
      <c r="O59" s="85"/>
      <c r="P59" s="85"/>
      <c r="Q59" s="85"/>
      <c r="R59" s="85"/>
      <c r="S59" s="85"/>
      <c r="T59" s="85"/>
      <c r="U59" s="86">
        <f t="shared" si="3"/>
        <v>0</v>
      </c>
      <c r="V59" s="78"/>
      <c r="W59" s="3" t="s">
        <v>651</v>
      </c>
      <c r="X59" s="3"/>
      <c r="Y59" s="3"/>
      <c r="Z59" s="3"/>
      <c r="AA59" s="3"/>
      <c r="AB59" s="3"/>
      <c r="AC59" s="3"/>
    </row>
    <row r="60" hidden="1">
      <c r="A60" s="511">
        <v>53.0</v>
      </c>
      <c r="B60" s="511">
        <v>1.0</v>
      </c>
      <c r="C60" s="511" t="b">
        <v>0</v>
      </c>
      <c r="D60" s="174" t="s">
        <v>530</v>
      </c>
      <c r="E60" s="179" t="s">
        <v>2109</v>
      </c>
      <c r="F60" s="179" t="s">
        <v>2110</v>
      </c>
      <c r="G60" s="176"/>
      <c r="H60" s="179" t="s">
        <v>2111</v>
      </c>
      <c r="I60" s="179" t="s">
        <v>176</v>
      </c>
      <c r="J60" s="176"/>
      <c r="K60" s="180" t="s">
        <v>6</v>
      </c>
      <c r="L60" s="358">
        <v>25000.0</v>
      </c>
      <c r="M60" s="358">
        <v>1000.0</v>
      </c>
      <c r="N60" s="180" t="s">
        <v>777</v>
      </c>
      <c r="O60" s="182"/>
      <c r="P60" s="182"/>
      <c r="Q60" s="182"/>
      <c r="R60" s="182"/>
      <c r="S60" s="182"/>
      <c r="T60" s="182"/>
      <c r="U60" s="512">
        <f t="shared" si="3"/>
        <v>24000</v>
      </c>
      <c r="V60" s="367" t="s">
        <v>2112</v>
      </c>
      <c r="W60" s="3" t="s">
        <v>742</v>
      </c>
      <c r="X60" s="3"/>
      <c r="Y60" s="3"/>
      <c r="Z60" s="3"/>
      <c r="AA60" s="3"/>
      <c r="AB60" s="3"/>
      <c r="AC60" s="3"/>
    </row>
    <row r="61" hidden="1">
      <c r="A61" s="331">
        <v>54.0</v>
      </c>
      <c r="B61" s="331">
        <v>2.0</v>
      </c>
      <c r="C61" s="331" t="b">
        <v>0</v>
      </c>
      <c r="D61" s="76" t="s">
        <v>530</v>
      </c>
      <c r="E61" s="81" t="s">
        <v>797</v>
      </c>
      <c r="F61" s="81" t="s">
        <v>2113</v>
      </c>
      <c r="G61" s="79">
        <v>7.008288331E9</v>
      </c>
      <c r="H61" s="81" t="s">
        <v>2114</v>
      </c>
      <c r="I61" s="81" t="s">
        <v>176</v>
      </c>
      <c r="J61" s="78"/>
      <c r="K61" s="82" t="s">
        <v>6</v>
      </c>
      <c r="L61" s="337">
        <v>25000.0</v>
      </c>
      <c r="M61" s="337">
        <v>25000.0</v>
      </c>
      <c r="N61" s="82" t="s">
        <v>797</v>
      </c>
      <c r="O61" s="85"/>
      <c r="P61" s="85"/>
      <c r="Q61" s="85"/>
      <c r="R61" s="85"/>
      <c r="S61" s="85"/>
      <c r="T61" s="85"/>
      <c r="U61" s="86">
        <f t="shared" si="3"/>
        <v>0</v>
      </c>
      <c r="V61" s="78"/>
      <c r="W61" s="3" t="s">
        <v>651</v>
      </c>
      <c r="X61" s="3"/>
      <c r="Y61" s="3"/>
      <c r="Z61" s="3"/>
      <c r="AA61" s="3"/>
      <c r="AB61" s="3"/>
      <c r="AC61" s="3"/>
    </row>
    <row r="62" hidden="1">
      <c r="A62" s="331">
        <v>55.0</v>
      </c>
      <c r="B62" s="331">
        <v>3.0</v>
      </c>
      <c r="C62" s="331" t="b">
        <v>0</v>
      </c>
      <c r="D62" s="76" t="s">
        <v>530</v>
      </c>
      <c r="E62" s="81" t="s">
        <v>797</v>
      </c>
      <c r="F62" s="81" t="s">
        <v>2115</v>
      </c>
      <c r="G62" s="79">
        <v>7.093786709E9</v>
      </c>
      <c r="H62" s="81" t="s">
        <v>2116</v>
      </c>
      <c r="I62" s="81" t="s">
        <v>176</v>
      </c>
      <c r="J62" s="78"/>
      <c r="K62" s="82" t="s">
        <v>664</v>
      </c>
      <c r="L62" s="337">
        <v>5000.0</v>
      </c>
      <c r="M62" s="337">
        <v>5000.0</v>
      </c>
      <c r="N62" s="82" t="s">
        <v>797</v>
      </c>
      <c r="O62" s="85"/>
      <c r="P62" s="85"/>
      <c r="Q62" s="85"/>
      <c r="R62" s="85"/>
      <c r="S62" s="85"/>
      <c r="T62" s="85"/>
      <c r="U62" s="86">
        <f t="shared" si="3"/>
        <v>0</v>
      </c>
      <c r="V62" s="78"/>
      <c r="W62" s="3" t="s">
        <v>651</v>
      </c>
      <c r="X62" s="3"/>
      <c r="Y62" s="3"/>
      <c r="Z62" s="3"/>
      <c r="AA62" s="3"/>
      <c r="AB62" s="3"/>
      <c r="AC62" s="3"/>
    </row>
    <row r="63" hidden="1">
      <c r="A63" s="511">
        <v>56.0</v>
      </c>
      <c r="B63" s="511">
        <v>4.0</v>
      </c>
      <c r="C63" s="511" t="b">
        <v>0</v>
      </c>
      <c r="D63" s="174" t="s">
        <v>530</v>
      </c>
      <c r="E63" s="179" t="s">
        <v>2117</v>
      </c>
      <c r="F63" s="179" t="s">
        <v>2118</v>
      </c>
      <c r="G63" s="176"/>
      <c r="H63" s="179" t="s">
        <v>2119</v>
      </c>
      <c r="I63" s="179" t="s">
        <v>44</v>
      </c>
      <c r="J63" s="176"/>
      <c r="K63" s="180" t="s">
        <v>6</v>
      </c>
      <c r="L63" s="358">
        <v>40000.0</v>
      </c>
      <c r="M63" s="358">
        <v>1000.0</v>
      </c>
      <c r="N63" s="180" t="s">
        <v>2117</v>
      </c>
      <c r="O63" s="181">
        <v>5000.0</v>
      </c>
      <c r="P63" s="180" t="s">
        <v>2084</v>
      </c>
      <c r="Q63" s="358">
        <v>14000.0</v>
      </c>
      <c r="R63" s="180" t="s">
        <v>2120</v>
      </c>
      <c r="S63" s="182"/>
      <c r="T63" s="182"/>
      <c r="U63" s="512">
        <f t="shared" si="3"/>
        <v>20000</v>
      </c>
      <c r="V63" s="367" t="s">
        <v>2121</v>
      </c>
      <c r="W63" s="3" t="s">
        <v>742</v>
      </c>
      <c r="X63" s="3"/>
      <c r="Y63" s="3"/>
      <c r="Z63" s="3"/>
      <c r="AA63" s="3"/>
      <c r="AB63" s="3"/>
      <c r="AC63" s="3"/>
    </row>
    <row r="64" hidden="1">
      <c r="A64" s="331">
        <v>57.0</v>
      </c>
      <c r="B64" s="331">
        <v>5.0</v>
      </c>
      <c r="C64" s="331" t="b">
        <v>0</v>
      </c>
      <c r="D64" s="76" t="s">
        <v>530</v>
      </c>
      <c r="E64" s="81" t="s">
        <v>800</v>
      </c>
      <c r="F64" s="81" t="s">
        <v>2122</v>
      </c>
      <c r="G64" s="79">
        <v>8.60647666E9</v>
      </c>
      <c r="H64" s="81" t="s">
        <v>2123</v>
      </c>
      <c r="I64" s="81" t="s">
        <v>176</v>
      </c>
      <c r="J64" s="78"/>
      <c r="K64" s="82" t="s">
        <v>6</v>
      </c>
      <c r="L64" s="337">
        <v>25000.0</v>
      </c>
      <c r="M64" s="337">
        <v>25000.0</v>
      </c>
      <c r="N64" s="82" t="s">
        <v>800</v>
      </c>
      <c r="O64" s="85"/>
      <c r="P64" s="85"/>
      <c r="Q64" s="85"/>
      <c r="R64" s="85"/>
      <c r="S64" s="85"/>
      <c r="T64" s="85"/>
      <c r="U64" s="86">
        <f t="shared" si="3"/>
        <v>0</v>
      </c>
      <c r="V64" s="78"/>
      <c r="W64" s="3" t="s">
        <v>651</v>
      </c>
      <c r="X64" s="3"/>
      <c r="Y64" s="3"/>
      <c r="Z64" s="3"/>
      <c r="AA64" s="3"/>
      <c r="AB64" s="3"/>
      <c r="AC64" s="3"/>
    </row>
    <row r="65" hidden="1">
      <c r="A65" s="331">
        <v>58.0</v>
      </c>
      <c r="B65" s="331">
        <v>6.0</v>
      </c>
      <c r="C65" s="331" t="b">
        <v>0</v>
      </c>
      <c r="D65" s="76" t="s">
        <v>530</v>
      </c>
      <c r="E65" s="81" t="s">
        <v>800</v>
      </c>
      <c r="F65" s="81" t="s">
        <v>2124</v>
      </c>
      <c r="G65" s="79">
        <v>9.860167401E9</v>
      </c>
      <c r="H65" s="81" t="s">
        <v>2123</v>
      </c>
      <c r="I65" s="81" t="s">
        <v>176</v>
      </c>
      <c r="J65" s="78"/>
      <c r="K65" s="82" t="s">
        <v>664</v>
      </c>
      <c r="L65" s="337">
        <v>25000.0</v>
      </c>
      <c r="M65" s="337">
        <v>5000.0</v>
      </c>
      <c r="N65" s="82" t="s">
        <v>800</v>
      </c>
      <c r="O65" s="83">
        <v>15000.0</v>
      </c>
      <c r="P65" s="82" t="s">
        <v>814</v>
      </c>
      <c r="Q65" s="337">
        <v>5000.0</v>
      </c>
      <c r="R65" s="82" t="s">
        <v>823</v>
      </c>
      <c r="S65" s="85"/>
      <c r="T65" s="85"/>
      <c r="U65" s="86">
        <f t="shared" si="3"/>
        <v>0</v>
      </c>
      <c r="V65" s="78"/>
      <c r="W65" s="232" t="s">
        <v>651</v>
      </c>
      <c r="X65" s="232"/>
      <c r="Y65" s="232"/>
      <c r="Z65" s="232"/>
      <c r="AA65" s="232"/>
      <c r="AB65" s="232"/>
      <c r="AC65" s="232"/>
    </row>
    <row r="66" hidden="1">
      <c r="A66" s="331">
        <v>59.0</v>
      </c>
      <c r="B66" s="331">
        <v>7.0</v>
      </c>
      <c r="C66" s="331" t="b">
        <v>0</v>
      </c>
      <c r="D66" s="76" t="s">
        <v>530</v>
      </c>
      <c r="E66" s="81" t="s">
        <v>800</v>
      </c>
      <c r="F66" s="81" t="s">
        <v>2125</v>
      </c>
      <c r="G66" s="79">
        <v>9.860167401E9</v>
      </c>
      <c r="H66" s="81" t="s">
        <v>2126</v>
      </c>
      <c r="I66" s="81" t="s">
        <v>2127</v>
      </c>
      <c r="J66" s="81" t="s">
        <v>176</v>
      </c>
      <c r="K66" s="82" t="s">
        <v>664</v>
      </c>
      <c r="L66" s="337">
        <v>70000.0</v>
      </c>
      <c r="M66" s="337">
        <v>35000.0</v>
      </c>
      <c r="N66" s="82" t="s">
        <v>800</v>
      </c>
      <c r="O66" s="83">
        <v>35000.0</v>
      </c>
      <c r="P66" s="82" t="s">
        <v>824</v>
      </c>
      <c r="Q66" s="85"/>
      <c r="R66" s="85"/>
      <c r="S66" s="85"/>
      <c r="T66" s="85"/>
      <c r="U66" s="86">
        <f t="shared" si="3"/>
        <v>0</v>
      </c>
      <c r="V66" s="364" t="s">
        <v>2128</v>
      </c>
      <c r="W66" s="232" t="s">
        <v>651</v>
      </c>
      <c r="X66" s="232"/>
      <c r="Y66" s="232"/>
      <c r="Z66" s="232"/>
      <c r="AA66" s="232"/>
      <c r="AB66" s="232"/>
      <c r="AC66" s="232"/>
    </row>
    <row r="67" hidden="1">
      <c r="A67" s="331">
        <v>60.0</v>
      </c>
      <c r="B67" s="331">
        <v>8.0</v>
      </c>
      <c r="C67" s="331" t="b">
        <v>0</v>
      </c>
      <c r="D67" s="76" t="s">
        <v>530</v>
      </c>
      <c r="E67" s="81" t="s">
        <v>795</v>
      </c>
      <c r="F67" s="81" t="s">
        <v>2129</v>
      </c>
      <c r="G67" s="79">
        <v>7.79846377E9</v>
      </c>
      <c r="H67" s="81" t="s">
        <v>2130</v>
      </c>
      <c r="I67" s="81" t="s">
        <v>2016</v>
      </c>
      <c r="J67" s="78"/>
      <c r="K67" s="81" t="s">
        <v>690</v>
      </c>
      <c r="L67" s="337">
        <v>38000.0</v>
      </c>
      <c r="M67" s="337">
        <v>5000.0</v>
      </c>
      <c r="N67" s="82" t="s">
        <v>2117</v>
      </c>
      <c r="O67" s="83">
        <v>9000.0</v>
      </c>
      <c r="P67" s="82" t="s">
        <v>2131</v>
      </c>
      <c r="Q67" s="337">
        <v>10000.0</v>
      </c>
      <c r="R67" s="82" t="s">
        <v>2132</v>
      </c>
      <c r="S67" s="337">
        <v>14000.0</v>
      </c>
      <c r="T67" s="82" t="s">
        <v>839</v>
      </c>
      <c r="U67" s="86">
        <f t="shared" si="3"/>
        <v>0</v>
      </c>
      <c r="V67" s="78"/>
      <c r="W67" s="3" t="s">
        <v>651</v>
      </c>
      <c r="X67" s="3"/>
      <c r="Y67" s="3"/>
      <c r="Z67" s="3"/>
      <c r="AA67" s="3"/>
      <c r="AB67" s="3"/>
      <c r="AC67" s="3"/>
    </row>
    <row r="68" hidden="1">
      <c r="A68" s="331">
        <v>61.0</v>
      </c>
      <c r="B68" s="331">
        <v>9.0</v>
      </c>
      <c r="C68" s="331" t="b">
        <v>0</v>
      </c>
      <c r="D68" s="76" t="s">
        <v>530</v>
      </c>
      <c r="E68" s="81" t="s">
        <v>795</v>
      </c>
      <c r="F68" s="81" t="s">
        <v>2133</v>
      </c>
      <c r="G68" s="79">
        <v>6.148015394E10</v>
      </c>
      <c r="H68" s="81" t="s">
        <v>2134</v>
      </c>
      <c r="I68" s="81" t="s">
        <v>65</v>
      </c>
      <c r="J68" s="78"/>
      <c r="K68" s="82" t="s">
        <v>664</v>
      </c>
      <c r="L68" s="337">
        <v>23046.0</v>
      </c>
      <c r="M68" s="337">
        <v>10884.0</v>
      </c>
      <c r="N68" s="82" t="s">
        <v>795</v>
      </c>
      <c r="O68" s="83">
        <v>12162.0</v>
      </c>
      <c r="P68" s="85"/>
      <c r="Q68" s="85"/>
      <c r="R68" s="85"/>
      <c r="S68" s="85"/>
      <c r="T68" s="85"/>
      <c r="U68" s="86">
        <f t="shared" si="3"/>
        <v>0</v>
      </c>
      <c r="V68" s="78"/>
      <c r="W68" s="3" t="s">
        <v>651</v>
      </c>
      <c r="X68" s="3"/>
      <c r="Y68" s="3"/>
      <c r="Z68" s="3"/>
      <c r="AA68" s="3"/>
      <c r="AB68" s="3"/>
      <c r="AC68" s="3"/>
    </row>
    <row r="69" hidden="1">
      <c r="A69" s="339">
        <v>62.0</v>
      </c>
      <c r="B69" s="331">
        <v>10.0</v>
      </c>
      <c r="C69" s="331" t="b">
        <v>0</v>
      </c>
      <c r="D69" s="76" t="s">
        <v>530</v>
      </c>
      <c r="E69" s="81" t="s">
        <v>2084</v>
      </c>
      <c r="F69" s="81" t="s">
        <v>1944</v>
      </c>
      <c r="G69" s="78"/>
      <c r="H69" s="81" t="s">
        <v>2135</v>
      </c>
      <c r="I69" s="81" t="s">
        <v>2044</v>
      </c>
      <c r="J69" s="78"/>
      <c r="K69" s="82" t="s">
        <v>664</v>
      </c>
      <c r="L69" s="337">
        <v>12000.0</v>
      </c>
      <c r="M69" s="337">
        <v>12000.0</v>
      </c>
      <c r="N69" s="82" t="s">
        <v>2084</v>
      </c>
      <c r="O69" s="85"/>
      <c r="P69" s="85"/>
      <c r="Q69" s="85"/>
      <c r="R69" s="85"/>
      <c r="S69" s="85"/>
      <c r="T69" s="85"/>
      <c r="U69" s="86">
        <f t="shared" si="3"/>
        <v>0</v>
      </c>
      <c r="V69" s="78"/>
      <c r="W69" s="3" t="s">
        <v>651</v>
      </c>
      <c r="X69" s="3"/>
      <c r="Y69" s="3"/>
      <c r="Z69" s="3"/>
      <c r="AA69" s="3"/>
      <c r="AB69" s="3"/>
      <c r="AC69" s="3"/>
    </row>
    <row r="70" hidden="1">
      <c r="A70" s="339">
        <v>63.0</v>
      </c>
      <c r="B70" s="331">
        <v>11.0</v>
      </c>
      <c r="C70" s="331" t="b">
        <v>0</v>
      </c>
      <c r="D70" s="76" t="s">
        <v>530</v>
      </c>
      <c r="E70" s="81" t="s">
        <v>802</v>
      </c>
      <c r="F70" s="81" t="s">
        <v>2136</v>
      </c>
      <c r="G70" s="79">
        <v>8.602220154E9</v>
      </c>
      <c r="H70" s="81" t="s">
        <v>2137</v>
      </c>
      <c r="I70" s="81" t="s">
        <v>37</v>
      </c>
      <c r="J70" s="81" t="s">
        <v>123</v>
      </c>
      <c r="K70" s="82" t="s">
        <v>892</v>
      </c>
      <c r="L70" s="337">
        <v>44915.0</v>
      </c>
      <c r="M70" s="337">
        <v>44915.0</v>
      </c>
      <c r="N70" s="82" t="s">
        <v>802</v>
      </c>
      <c r="O70" s="85"/>
      <c r="P70" s="85"/>
      <c r="Q70" s="85"/>
      <c r="R70" s="85"/>
      <c r="S70" s="85"/>
      <c r="T70" s="85"/>
      <c r="U70" s="86">
        <f t="shared" si="3"/>
        <v>0</v>
      </c>
      <c r="V70" s="78"/>
      <c r="W70" s="3" t="s">
        <v>651</v>
      </c>
      <c r="X70" s="3"/>
      <c r="Y70" s="3"/>
      <c r="Z70" s="3"/>
      <c r="AA70" s="3"/>
      <c r="AB70" s="3"/>
      <c r="AC70" s="3"/>
    </row>
    <row r="71" hidden="1">
      <c r="A71" s="510">
        <v>64.0</v>
      </c>
      <c r="B71" s="511">
        <v>12.0</v>
      </c>
      <c r="C71" s="511" t="b">
        <v>0</v>
      </c>
      <c r="D71" s="174" t="s">
        <v>530</v>
      </c>
      <c r="E71" s="179" t="s">
        <v>2099</v>
      </c>
      <c r="F71" s="179" t="s">
        <v>2138</v>
      </c>
      <c r="G71" s="357">
        <f>6596215278</f>
        <v>6596215278</v>
      </c>
      <c r="H71" s="179" t="s">
        <v>2139</v>
      </c>
      <c r="I71" s="179" t="s">
        <v>2016</v>
      </c>
      <c r="J71" s="176"/>
      <c r="K71" s="180" t="s">
        <v>664</v>
      </c>
      <c r="L71" s="358">
        <v>28555.1</v>
      </c>
      <c r="M71" s="358">
        <v>28555.1</v>
      </c>
      <c r="N71" s="180" t="s">
        <v>2140</v>
      </c>
      <c r="O71" s="182"/>
      <c r="P71" s="180" t="s">
        <v>2141</v>
      </c>
      <c r="Q71" s="182"/>
      <c r="R71" s="182"/>
      <c r="S71" s="182"/>
      <c r="T71" s="182"/>
      <c r="U71" s="512">
        <f t="shared" si="3"/>
        <v>0</v>
      </c>
      <c r="V71" s="179" t="s">
        <v>2142</v>
      </c>
      <c r="W71" s="3" t="s">
        <v>742</v>
      </c>
      <c r="X71" s="3" t="s">
        <v>113</v>
      </c>
      <c r="Y71" s="3" t="s">
        <v>2143</v>
      </c>
      <c r="Z71" s="3"/>
      <c r="AA71" s="3"/>
      <c r="AB71" s="3"/>
      <c r="AC71" s="3"/>
    </row>
    <row r="72" hidden="1">
      <c r="A72" s="339">
        <v>65.0</v>
      </c>
      <c r="B72" s="331">
        <v>13.0</v>
      </c>
      <c r="C72" s="331" t="b">
        <v>0</v>
      </c>
      <c r="D72" s="76" t="s">
        <v>530</v>
      </c>
      <c r="E72" s="81" t="s">
        <v>2140</v>
      </c>
      <c r="F72" s="81" t="s">
        <v>2144</v>
      </c>
      <c r="G72" s="79">
        <f>96560037907</f>
        <v>96560037907</v>
      </c>
      <c r="H72" s="81" t="s">
        <v>2145</v>
      </c>
      <c r="I72" s="81" t="s">
        <v>300</v>
      </c>
      <c r="J72" s="78"/>
      <c r="K72" s="82" t="s">
        <v>892</v>
      </c>
      <c r="L72" s="337">
        <v>45000.0</v>
      </c>
      <c r="M72" s="337">
        <v>45000.0</v>
      </c>
      <c r="N72" s="82" t="s">
        <v>2140</v>
      </c>
      <c r="O72" s="85"/>
      <c r="P72" s="85"/>
      <c r="Q72" s="85"/>
      <c r="R72" s="85"/>
      <c r="S72" s="85"/>
      <c r="T72" s="85"/>
      <c r="U72" s="86">
        <f t="shared" si="3"/>
        <v>0</v>
      </c>
      <c r="V72" s="78"/>
      <c r="W72" s="3" t="s">
        <v>651</v>
      </c>
      <c r="X72" s="3"/>
      <c r="Y72" s="3"/>
      <c r="Z72" s="3"/>
      <c r="AA72" s="3"/>
      <c r="AB72" s="3"/>
      <c r="AC72" s="3"/>
    </row>
    <row r="73" hidden="1">
      <c r="A73" s="339">
        <v>66.0</v>
      </c>
      <c r="B73" s="331">
        <v>14.0</v>
      </c>
      <c r="C73" s="331" t="b">
        <v>0</v>
      </c>
      <c r="D73" s="76" t="s">
        <v>530</v>
      </c>
      <c r="E73" s="81" t="s">
        <v>2140</v>
      </c>
      <c r="F73" s="81" t="s">
        <v>2146</v>
      </c>
      <c r="G73" s="79">
        <v>9.822831454E9</v>
      </c>
      <c r="H73" s="81" t="s">
        <v>2147</v>
      </c>
      <c r="I73" s="81" t="s">
        <v>176</v>
      </c>
      <c r="J73" s="78"/>
      <c r="K73" s="82" t="s">
        <v>892</v>
      </c>
      <c r="L73" s="337">
        <v>22000.0</v>
      </c>
      <c r="M73" s="337">
        <v>1000.0</v>
      </c>
      <c r="N73" s="82" t="s">
        <v>2140</v>
      </c>
      <c r="O73" s="337">
        <v>21000.0</v>
      </c>
      <c r="P73" s="82" t="s">
        <v>2148</v>
      </c>
      <c r="Q73" s="85"/>
      <c r="R73" s="85"/>
      <c r="S73" s="85"/>
      <c r="T73" s="85"/>
      <c r="U73" s="86">
        <f t="shared" si="3"/>
        <v>0</v>
      </c>
      <c r="V73" s="81" t="s">
        <v>2149</v>
      </c>
      <c r="W73" s="3" t="s">
        <v>651</v>
      </c>
      <c r="X73" s="3"/>
      <c r="Y73" s="3"/>
      <c r="Z73" s="3"/>
      <c r="AA73" s="3"/>
      <c r="AB73" s="3"/>
      <c r="AC73" s="3"/>
    </row>
    <row r="74" hidden="1">
      <c r="A74" s="331">
        <v>67.0</v>
      </c>
      <c r="B74" s="331">
        <v>15.0</v>
      </c>
      <c r="C74" s="331" t="b">
        <v>0</v>
      </c>
      <c r="D74" s="76" t="s">
        <v>530</v>
      </c>
      <c r="E74" s="81" t="s">
        <v>2150</v>
      </c>
      <c r="F74" s="81" t="s">
        <v>2151</v>
      </c>
      <c r="G74" s="79">
        <v>9.677103099E9</v>
      </c>
      <c r="H74" s="81" t="s">
        <v>2152</v>
      </c>
      <c r="I74" s="81" t="s">
        <v>37</v>
      </c>
      <c r="J74" s="78"/>
      <c r="K74" s="82" t="s">
        <v>6</v>
      </c>
      <c r="L74" s="337">
        <v>15000.0</v>
      </c>
      <c r="M74" s="337">
        <v>15000.0</v>
      </c>
      <c r="N74" s="82" t="s">
        <v>2120</v>
      </c>
      <c r="O74" s="85"/>
      <c r="P74" s="85"/>
      <c r="Q74" s="85"/>
      <c r="R74" s="85"/>
      <c r="S74" s="85"/>
      <c r="T74" s="85"/>
      <c r="U74" s="86">
        <f t="shared" si="3"/>
        <v>0</v>
      </c>
      <c r="V74" s="78"/>
      <c r="W74" s="3" t="s">
        <v>651</v>
      </c>
      <c r="X74" s="3"/>
      <c r="Y74" s="3"/>
      <c r="Z74" s="3"/>
      <c r="AA74" s="3"/>
      <c r="AB74" s="3"/>
      <c r="AC74" s="3"/>
    </row>
    <row r="75" hidden="1">
      <c r="A75" s="339">
        <v>68.0</v>
      </c>
      <c r="B75" s="331">
        <v>16.0</v>
      </c>
      <c r="C75" s="331" t="b">
        <v>0</v>
      </c>
      <c r="D75" s="76" t="s">
        <v>530</v>
      </c>
      <c r="E75" s="81" t="s">
        <v>2150</v>
      </c>
      <c r="F75" s="81" t="s">
        <v>2153</v>
      </c>
      <c r="G75" s="79">
        <f>61480236820</f>
        <v>61480236820</v>
      </c>
      <c r="H75" s="81" t="s">
        <v>2154</v>
      </c>
      <c r="I75" s="81" t="s">
        <v>72</v>
      </c>
      <c r="J75" s="78"/>
      <c r="K75" s="82" t="s">
        <v>892</v>
      </c>
      <c r="L75" s="337">
        <v>25000.0</v>
      </c>
      <c r="M75" s="337">
        <v>25000.0</v>
      </c>
      <c r="N75" s="82" t="s">
        <v>2150</v>
      </c>
      <c r="O75" s="85"/>
      <c r="P75" s="85"/>
      <c r="Q75" s="85"/>
      <c r="R75" s="85"/>
      <c r="S75" s="85"/>
      <c r="T75" s="85"/>
      <c r="U75" s="86">
        <f t="shared" si="3"/>
        <v>0</v>
      </c>
      <c r="V75" s="78"/>
      <c r="W75" s="3" t="s">
        <v>651</v>
      </c>
      <c r="X75" s="3"/>
      <c r="Y75" s="3"/>
      <c r="Z75" s="3"/>
      <c r="AA75" s="3"/>
      <c r="AB75" s="3"/>
      <c r="AC75" s="3"/>
    </row>
    <row r="76" hidden="1">
      <c r="A76" s="339">
        <v>69.0</v>
      </c>
      <c r="B76" s="331">
        <v>17.0</v>
      </c>
      <c r="C76" s="331" t="b">
        <v>0</v>
      </c>
      <c r="D76" s="76" t="s">
        <v>530</v>
      </c>
      <c r="E76" s="81" t="s">
        <v>2150</v>
      </c>
      <c r="F76" s="81" t="s">
        <v>2155</v>
      </c>
      <c r="G76" s="79">
        <f>61458628613</f>
        <v>61458628613</v>
      </c>
      <c r="H76" s="81" t="s">
        <v>2156</v>
      </c>
      <c r="I76" s="81" t="s">
        <v>72</v>
      </c>
      <c r="J76" s="78"/>
      <c r="K76" s="82" t="s">
        <v>892</v>
      </c>
      <c r="L76" s="337">
        <v>25000.0</v>
      </c>
      <c r="M76" s="337">
        <v>25000.0</v>
      </c>
      <c r="N76" s="82" t="s">
        <v>2150</v>
      </c>
      <c r="O76" s="85"/>
      <c r="P76" s="85"/>
      <c r="Q76" s="85"/>
      <c r="R76" s="85"/>
      <c r="S76" s="85"/>
      <c r="T76" s="85"/>
      <c r="U76" s="86">
        <f t="shared" si="3"/>
        <v>0</v>
      </c>
      <c r="V76" s="78"/>
      <c r="W76" s="3" t="s">
        <v>651</v>
      </c>
      <c r="X76" s="3"/>
      <c r="Y76" s="3"/>
      <c r="Z76" s="3"/>
      <c r="AA76" s="3"/>
      <c r="AB76" s="3"/>
      <c r="AC76" s="3"/>
    </row>
    <row r="77" hidden="1">
      <c r="A77" s="339">
        <v>70.0</v>
      </c>
      <c r="B77" s="331">
        <v>18.0</v>
      </c>
      <c r="C77" s="331" t="b">
        <v>0</v>
      </c>
      <c r="D77" s="76" t="s">
        <v>530</v>
      </c>
      <c r="E77" s="81" t="s">
        <v>2157</v>
      </c>
      <c r="F77" s="81" t="s">
        <v>2158</v>
      </c>
      <c r="G77" s="79">
        <f>61480145036</f>
        <v>61480145036</v>
      </c>
      <c r="H77" s="81" t="s">
        <v>2159</v>
      </c>
      <c r="I77" s="81" t="s">
        <v>72</v>
      </c>
      <c r="J77" s="78"/>
      <c r="K77" s="82" t="s">
        <v>892</v>
      </c>
      <c r="L77" s="337">
        <v>25000.0</v>
      </c>
      <c r="M77" s="337">
        <v>25000.0</v>
      </c>
      <c r="N77" s="82" t="s">
        <v>2157</v>
      </c>
      <c r="O77" s="85"/>
      <c r="P77" s="85"/>
      <c r="Q77" s="85"/>
      <c r="R77" s="85"/>
      <c r="S77" s="85"/>
      <c r="T77" s="85"/>
      <c r="U77" s="86">
        <f t="shared" si="3"/>
        <v>0</v>
      </c>
      <c r="V77" s="78"/>
      <c r="W77" s="3" t="s">
        <v>651</v>
      </c>
      <c r="X77" s="3"/>
      <c r="Y77" s="3"/>
      <c r="Z77" s="3"/>
      <c r="AA77" s="3"/>
      <c r="AB77" s="3"/>
      <c r="AC77" s="3"/>
    </row>
    <row r="78" hidden="1">
      <c r="A78" s="339">
        <v>71.0</v>
      </c>
      <c r="B78" s="331">
        <v>19.0</v>
      </c>
      <c r="C78" s="331" t="b">
        <v>0</v>
      </c>
      <c r="D78" s="76" t="s">
        <v>530</v>
      </c>
      <c r="E78" s="81" t="s">
        <v>2157</v>
      </c>
      <c r="F78" s="81" t="s">
        <v>2160</v>
      </c>
      <c r="G78" s="79">
        <f>61448540493</f>
        <v>61448540493</v>
      </c>
      <c r="H78" s="81" t="s">
        <v>2161</v>
      </c>
      <c r="I78" s="81" t="s">
        <v>72</v>
      </c>
      <c r="J78" s="78"/>
      <c r="K78" s="82" t="s">
        <v>892</v>
      </c>
      <c r="L78" s="337">
        <v>25000.0</v>
      </c>
      <c r="M78" s="337">
        <v>25000.0</v>
      </c>
      <c r="N78" s="82" t="s">
        <v>2157</v>
      </c>
      <c r="O78" s="85"/>
      <c r="P78" s="85"/>
      <c r="Q78" s="85"/>
      <c r="R78" s="85"/>
      <c r="S78" s="85"/>
      <c r="T78" s="85"/>
      <c r="U78" s="86">
        <f t="shared" si="3"/>
        <v>0</v>
      </c>
      <c r="V78" s="78"/>
      <c r="W78" s="3" t="s">
        <v>651</v>
      </c>
      <c r="X78" s="3"/>
      <c r="Y78" s="3"/>
      <c r="Z78" s="3"/>
      <c r="AA78" s="3"/>
      <c r="AB78" s="3"/>
      <c r="AC78" s="3"/>
    </row>
    <row r="79" hidden="1">
      <c r="A79" s="331">
        <v>72.0</v>
      </c>
      <c r="B79" s="331">
        <v>20.0</v>
      </c>
      <c r="C79" s="331" t="b">
        <v>0</v>
      </c>
      <c r="D79" s="76" t="s">
        <v>530</v>
      </c>
      <c r="E79" s="81" t="s">
        <v>2148</v>
      </c>
      <c r="F79" s="81" t="s">
        <v>2162</v>
      </c>
      <c r="G79" s="78"/>
      <c r="H79" s="81" t="s">
        <v>2163</v>
      </c>
      <c r="I79" s="81" t="s">
        <v>172</v>
      </c>
      <c r="J79" s="78"/>
      <c r="K79" s="82" t="s">
        <v>6</v>
      </c>
      <c r="L79" s="337">
        <v>135000.0</v>
      </c>
      <c r="M79" s="337">
        <v>50000.0</v>
      </c>
      <c r="N79" s="82" t="s">
        <v>2148</v>
      </c>
      <c r="O79" s="83">
        <v>50000.0</v>
      </c>
      <c r="P79" s="82" t="s">
        <v>2164</v>
      </c>
      <c r="Q79" s="337">
        <v>35000.0</v>
      </c>
      <c r="R79" s="82" t="s">
        <v>2165</v>
      </c>
      <c r="S79" s="85"/>
      <c r="T79" s="85"/>
      <c r="U79" s="86">
        <f t="shared" si="3"/>
        <v>0</v>
      </c>
      <c r="V79" s="364" t="s">
        <v>2166</v>
      </c>
      <c r="W79" s="3" t="s">
        <v>651</v>
      </c>
      <c r="X79" s="3"/>
      <c r="Y79" s="3"/>
      <c r="Z79" s="3"/>
      <c r="AA79" s="3"/>
      <c r="AB79" s="3"/>
      <c r="AC79" s="3"/>
    </row>
    <row r="80" hidden="1">
      <c r="A80" s="339">
        <v>73.0</v>
      </c>
      <c r="B80" s="331">
        <v>21.0</v>
      </c>
      <c r="C80" s="331" t="b">
        <v>0</v>
      </c>
      <c r="D80" s="76" t="s">
        <v>530</v>
      </c>
      <c r="E80" s="81" t="s">
        <v>803</v>
      </c>
      <c r="F80" s="81" t="s">
        <v>2167</v>
      </c>
      <c r="G80" s="79">
        <v>2.348066627114E12</v>
      </c>
      <c r="H80" s="81" t="s">
        <v>2168</v>
      </c>
      <c r="I80" s="81" t="s">
        <v>2044</v>
      </c>
      <c r="J80" s="78"/>
      <c r="K80" s="82" t="s">
        <v>664</v>
      </c>
      <c r="L80" s="337">
        <v>107662.0</v>
      </c>
      <c r="M80" s="337">
        <v>41322.0</v>
      </c>
      <c r="N80" s="82" t="s">
        <v>803</v>
      </c>
      <c r="O80" s="337">
        <v>66340.0</v>
      </c>
      <c r="P80" s="82" t="s">
        <v>2169</v>
      </c>
      <c r="Q80" s="85"/>
      <c r="R80" s="85"/>
      <c r="S80" s="85"/>
      <c r="T80" s="85"/>
      <c r="U80" s="86">
        <f t="shared" si="3"/>
        <v>0</v>
      </c>
      <c r="V80" s="81" t="s">
        <v>2170</v>
      </c>
      <c r="W80" s="3" t="s">
        <v>651</v>
      </c>
      <c r="X80" s="3"/>
      <c r="Y80" s="3"/>
      <c r="Z80" s="3"/>
      <c r="AA80" s="3"/>
      <c r="AB80" s="3"/>
      <c r="AC80" s="3"/>
    </row>
    <row r="81" hidden="1">
      <c r="A81" s="339">
        <v>74.0</v>
      </c>
      <c r="B81" s="331">
        <v>22.0</v>
      </c>
      <c r="C81" s="331" t="b">
        <v>0</v>
      </c>
      <c r="D81" s="76" t="s">
        <v>530</v>
      </c>
      <c r="E81" s="81" t="s">
        <v>2171</v>
      </c>
      <c r="F81" s="81" t="s">
        <v>2172</v>
      </c>
      <c r="G81" s="79">
        <f>61405167683</f>
        <v>61405167683</v>
      </c>
      <c r="H81" s="81" t="s">
        <v>2173</v>
      </c>
      <c r="I81" s="81" t="s">
        <v>72</v>
      </c>
      <c r="J81" s="78"/>
      <c r="K81" s="82" t="s">
        <v>892</v>
      </c>
      <c r="L81" s="337">
        <v>25000.0</v>
      </c>
      <c r="M81" s="337">
        <v>25000.0</v>
      </c>
      <c r="N81" s="82" t="s">
        <v>2171</v>
      </c>
      <c r="O81" s="85"/>
      <c r="P81" s="85"/>
      <c r="Q81" s="85"/>
      <c r="R81" s="85"/>
      <c r="S81" s="85"/>
      <c r="T81" s="85"/>
      <c r="U81" s="86">
        <f t="shared" si="3"/>
        <v>0</v>
      </c>
      <c r="V81" s="78"/>
      <c r="W81" s="3" t="s">
        <v>651</v>
      </c>
      <c r="X81" s="3"/>
      <c r="Y81" s="3"/>
      <c r="Z81" s="3"/>
      <c r="AA81" s="3"/>
      <c r="AB81" s="3"/>
      <c r="AC81" s="3"/>
    </row>
    <row r="82" hidden="1">
      <c r="A82" s="339">
        <v>75.0</v>
      </c>
      <c r="B82" s="531">
        <v>23.0</v>
      </c>
      <c r="C82" s="531" t="b">
        <v>0</v>
      </c>
      <c r="D82" s="76" t="s">
        <v>530</v>
      </c>
      <c r="E82" s="81" t="s">
        <v>2171</v>
      </c>
      <c r="F82" s="81" t="s">
        <v>2174</v>
      </c>
      <c r="G82" s="79">
        <v>9.647723152069E12</v>
      </c>
      <c r="H82" s="81" t="s">
        <v>2175</v>
      </c>
      <c r="I82" s="81" t="s">
        <v>72</v>
      </c>
      <c r="J82" s="78"/>
      <c r="K82" s="82" t="s">
        <v>664</v>
      </c>
      <c r="L82" s="337">
        <v>35874.11</v>
      </c>
      <c r="M82" s="337">
        <v>35874.11</v>
      </c>
      <c r="N82" s="82" t="s">
        <v>2176</v>
      </c>
      <c r="O82" s="85"/>
      <c r="P82" s="85"/>
      <c r="Q82" s="85"/>
      <c r="R82" s="85"/>
      <c r="S82" s="85"/>
      <c r="T82" s="85"/>
      <c r="U82" s="86">
        <f t="shared" si="3"/>
        <v>0</v>
      </c>
      <c r="V82" s="78"/>
      <c r="W82" s="3" t="s">
        <v>651</v>
      </c>
      <c r="X82" s="3"/>
      <c r="Y82" s="3"/>
      <c r="Z82" s="3"/>
      <c r="AA82" s="3"/>
      <c r="AB82" s="3"/>
      <c r="AC82" s="3"/>
    </row>
    <row r="83" hidden="1">
      <c r="A83" s="339">
        <v>76.0</v>
      </c>
      <c r="B83" s="331">
        <v>1.0</v>
      </c>
      <c r="C83" s="331" t="b">
        <v>0</v>
      </c>
      <c r="D83" s="76" t="s">
        <v>589</v>
      </c>
      <c r="E83" s="81" t="s">
        <v>2141</v>
      </c>
      <c r="F83" s="81" t="s">
        <v>2177</v>
      </c>
      <c r="G83" s="79">
        <v>9.7155490654E11</v>
      </c>
      <c r="H83" s="81" t="s">
        <v>2178</v>
      </c>
      <c r="I83" s="81" t="s">
        <v>176</v>
      </c>
      <c r="J83" s="78"/>
      <c r="K83" s="82" t="s">
        <v>664</v>
      </c>
      <c r="L83" s="337">
        <v>36311.9</v>
      </c>
      <c r="M83" s="337">
        <v>19839.0</v>
      </c>
      <c r="N83" s="82" t="s">
        <v>813</v>
      </c>
      <c r="O83" s="337">
        <v>16472.9</v>
      </c>
      <c r="P83" s="82" t="s">
        <v>857</v>
      </c>
      <c r="Q83" s="85"/>
      <c r="R83" s="85"/>
      <c r="S83" s="85"/>
      <c r="T83" s="85"/>
      <c r="U83" s="86">
        <f t="shared" si="3"/>
        <v>0</v>
      </c>
      <c r="V83" s="81" t="s">
        <v>2179</v>
      </c>
      <c r="W83" s="3" t="s">
        <v>651</v>
      </c>
      <c r="X83" s="3"/>
      <c r="Y83" s="3"/>
      <c r="Z83" s="3"/>
      <c r="AA83" s="3"/>
      <c r="AB83" s="3"/>
      <c r="AC83" s="3"/>
    </row>
    <row r="84" hidden="1">
      <c r="A84" s="339">
        <v>77.0</v>
      </c>
      <c r="B84" s="331">
        <v>2.0</v>
      </c>
      <c r="C84" s="331" t="b">
        <v>0</v>
      </c>
      <c r="D84" s="76" t="s">
        <v>589</v>
      </c>
      <c r="E84" s="81" t="s">
        <v>2141</v>
      </c>
      <c r="F84" s="81" t="s">
        <v>2180</v>
      </c>
      <c r="G84" s="79">
        <v>2.4105770364E10</v>
      </c>
      <c r="H84" s="81" t="s">
        <v>2181</v>
      </c>
      <c r="I84" s="81" t="s">
        <v>118</v>
      </c>
      <c r="J84" s="78"/>
      <c r="K84" s="82" t="s">
        <v>664</v>
      </c>
      <c r="L84" s="337">
        <v>33964.0</v>
      </c>
      <c r="M84" s="337">
        <v>15628.0</v>
      </c>
      <c r="N84" s="82" t="s">
        <v>813</v>
      </c>
      <c r="O84" s="337">
        <v>18336.0</v>
      </c>
      <c r="P84" s="82" t="s">
        <v>2182</v>
      </c>
      <c r="Q84" s="85"/>
      <c r="R84" s="85"/>
      <c r="S84" s="85"/>
      <c r="T84" s="85"/>
      <c r="U84" s="86">
        <f t="shared" si="3"/>
        <v>0</v>
      </c>
      <c r="V84" s="81" t="s">
        <v>2183</v>
      </c>
      <c r="W84" s="3" t="s">
        <v>651</v>
      </c>
      <c r="X84" s="3"/>
      <c r="Y84" s="3"/>
      <c r="Z84" s="3"/>
      <c r="AA84" s="3"/>
      <c r="AB84" s="3"/>
      <c r="AC84" s="3"/>
    </row>
    <row r="85" hidden="1">
      <c r="A85" s="510">
        <v>78.0</v>
      </c>
      <c r="B85" s="511">
        <v>3.0</v>
      </c>
      <c r="C85" s="511" t="b">
        <v>0</v>
      </c>
      <c r="D85" s="174" t="s">
        <v>589</v>
      </c>
      <c r="E85" s="179" t="s">
        <v>815</v>
      </c>
      <c r="F85" s="367" t="s">
        <v>2184</v>
      </c>
      <c r="G85" s="357">
        <v>8.0748391E9</v>
      </c>
      <c r="H85" s="179" t="s">
        <v>2185</v>
      </c>
      <c r="I85" s="179" t="s">
        <v>44</v>
      </c>
      <c r="J85" s="176"/>
      <c r="K85" s="180" t="s">
        <v>6</v>
      </c>
      <c r="L85" s="358">
        <v>40000.0</v>
      </c>
      <c r="M85" s="358">
        <v>1000.0</v>
      </c>
      <c r="N85" s="180" t="s">
        <v>815</v>
      </c>
      <c r="O85" s="358">
        <v>20000.0</v>
      </c>
      <c r="P85" s="180" t="s">
        <v>2186</v>
      </c>
      <c r="Q85" s="182"/>
      <c r="R85" s="182"/>
      <c r="S85" s="182"/>
      <c r="T85" s="182"/>
      <c r="U85" s="512">
        <f t="shared" si="3"/>
        <v>19000</v>
      </c>
      <c r="V85" s="179" t="s">
        <v>2187</v>
      </c>
      <c r="W85" s="3" t="s">
        <v>742</v>
      </c>
      <c r="X85" s="3"/>
      <c r="Y85" s="3"/>
      <c r="Z85" s="3"/>
      <c r="AA85" s="3"/>
      <c r="AB85" s="3"/>
      <c r="AC85" s="3"/>
    </row>
    <row r="86" hidden="1">
      <c r="A86" s="339">
        <v>79.0</v>
      </c>
      <c r="B86" s="331">
        <v>4.0</v>
      </c>
      <c r="C86" s="331" t="b">
        <v>0</v>
      </c>
      <c r="D86" s="76" t="s">
        <v>589</v>
      </c>
      <c r="E86" s="81" t="s">
        <v>815</v>
      </c>
      <c r="F86" s="81" t="s">
        <v>2188</v>
      </c>
      <c r="G86" s="79">
        <v>9.42017518E9</v>
      </c>
      <c r="H86" s="81" t="s">
        <v>2189</v>
      </c>
      <c r="I86" s="81" t="s">
        <v>679</v>
      </c>
      <c r="J86" s="78"/>
      <c r="K86" s="82" t="s">
        <v>892</v>
      </c>
      <c r="L86" s="337">
        <v>22000.0</v>
      </c>
      <c r="M86" s="337">
        <v>3000.0</v>
      </c>
      <c r="N86" s="82" t="s">
        <v>815</v>
      </c>
      <c r="O86" s="337">
        <v>19000.0</v>
      </c>
      <c r="P86" s="82" t="s">
        <v>824</v>
      </c>
      <c r="Q86" s="85"/>
      <c r="R86" s="85"/>
      <c r="S86" s="85"/>
      <c r="T86" s="85"/>
      <c r="U86" s="86">
        <f t="shared" si="3"/>
        <v>0</v>
      </c>
      <c r="V86" s="78"/>
      <c r="W86" s="3" t="s">
        <v>651</v>
      </c>
      <c r="X86" s="3"/>
      <c r="Y86" s="3"/>
      <c r="Z86" s="3"/>
      <c r="AA86" s="3"/>
      <c r="AB86" s="3"/>
      <c r="AC86" s="3"/>
    </row>
    <row r="87" hidden="1">
      <c r="A87" s="510">
        <v>80.0</v>
      </c>
      <c r="B87" s="511">
        <v>5.0</v>
      </c>
      <c r="C87" s="511" t="b">
        <v>0</v>
      </c>
      <c r="D87" s="174" t="s">
        <v>589</v>
      </c>
      <c r="E87" s="179" t="s">
        <v>2190</v>
      </c>
      <c r="F87" s="179" t="s">
        <v>2191</v>
      </c>
      <c r="G87" s="357">
        <v>9.973727685E9</v>
      </c>
      <c r="H87" s="179" t="s">
        <v>2192</v>
      </c>
      <c r="I87" s="179" t="s">
        <v>72</v>
      </c>
      <c r="J87" s="176"/>
      <c r="K87" s="180" t="s">
        <v>892</v>
      </c>
      <c r="L87" s="358">
        <v>22000.0</v>
      </c>
      <c r="M87" s="358">
        <v>1000.0</v>
      </c>
      <c r="N87" s="180" t="s">
        <v>2190</v>
      </c>
      <c r="O87" s="358">
        <v>5000.0</v>
      </c>
      <c r="P87" s="180" t="s">
        <v>813</v>
      </c>
      <c r="Q87" s="182"/>
      <c r="R87" s="182"/>
      <c r="S87" s="182"/>
      <c r="T87" s="182"/>
      <c r="U87" s="512">
        <f t="shared" si="3"/>
        <v>16000</v>
      </c>
      <c r="V87" s="367" t="s">
        <v>2193</v>
      </c>
      <c r="W87" s="3" t="s">
        <v>668</v>
      </c>
      <c r="X87" s="3"/>
      <c r="Y87" s="3"/>
      <c r="Z87" s="3"/>
      <c r="AA87" s="3"/>
      <c r="AB87" s="3"/>
      <c r="AC87" s="3"/>
    </row>
    <row r="88" hidden="1">
      <c r="A88" s="339">
        <v>81.0</v>
      </c>
      <c r="B88" s="331">
        <v>6.0</v>
      </c>
      <c r="C88" s="331" t="b">
        <v>0</v>
      </c>
      <c r="D88" s="76" t="s">
        <v>589</v>
      </c>
      <c r="E88" s="81" t="s">
        <v>2194</v>
      </c>
      <c r="F88" s="81" t="s">
        <v>2195</v>
      </c>
      <c r="G88" s="79">
        <v>9.23211511976E11</v>
      </c>
      <c r="H88" s="81" t="s">
        <v>2196</v>
      </c>
      <c r="I88" s="81" t="s">
        <v>300</v>
      </c>
      <c r="J88" s="78"/>
      <c r="K88" s="82" t="s">
        <v>664</v>
      </c>
      <c r="L88" s="337">
        <v>52600.0</v>
      </c>
      <c r="M88" s="337">
        <v>52600.0</v>
      </c>
      <c r="N88" s="82" t="s">
        <v>815</v>
      </c>
      <c r="O88" s="85"/>
      <c r="P88" s="85"/>
      <c r="Q88" s="85"/>
      <c r="R88" s="85"/>
      <c r="S88" s="85"/>
      <c r="T88" s="85"/>
      <c r="U88" s="86">
        <f t="shared" si="3"/>
        <v>0</v>
      </c>
      <c r="V88" s="81" t="s">
        <v>2183</v>
      </c>
      <c r="W88" s="3" t="s">
        <v>651</v>
      </c>
      <c r="X88" s="3"/>
      <c r="Y88" s="3"/>
      <c r="Z88" s="3"/>
      <c r="AA88" s="3"/>
      <c r="AB88" s="3"/>
      <c r="AC88" s="3"/>
    </row>
    <row r="89" hidden="1">
      <c r="A89" s="339">
        <v>82.0</v>
      </c>
      <c r="B89" s="331">
        <v>7.0</v>
      </c>
      <c r="C89" s="331" t="b">
        <v>0</v>
      </c>
      <c r="D89" s="76" t="s">
        <v>589</v>
      </c>
      <c r="E89" s="81" t="s">
        <v>2190</v>
      </c>
      <c r="F89" s="81" t="s">
        <v>2197</v>
      </c>
      <c r="G89" s="79">
        <v>8.072663067E9</v>
      </c>
      <c r="H89" s="81" t="s">
        <v>2198</v>
      </c>
      <c r="I89" s="81" t="s">
        <v>44</v>
      </c>
      <c r="J89" s="78"/>
      <c r="K89" s="82" t="s">
        <v>6</v>
      </c>
      <c r="L89" s="337">
        <v>40000.0</v>
      </c>
      <c r="M89" s="337">
        <v>20000.0</v>
      </c>
      <c r="N89" s="82" t="s">
        <v>813</v>
      </c>
      <c r="O89" s="337">
        <v>20000.0</v>
      </c>
      <c r="P89" s="82" t="s">
        <v>859</v>
      </c>
      <c r="Q89" s="85"/>
      <c r="R89" s="85"/>
      <c r="S89" s="85"/>
      <c r="T89" s="85"/>
      <c r="U89" s="86">
        <f t="shared" si="3"/>
        <v>0</v>
      </c>
      <c r="V89" s="78"/>
      <c r="W89" s="3" t="s">
        <v>651</v>
      </c>
      <c r="X89" s="3"/>
      <c r="Y89" s="3"/>
      <c r="Z89" s="3"/>
      <c r="AA89" s="3"/>
      <c r="AB89" s="3"/>
      <c r="AC89" s="3"/>
    </row>
    <row r="90" hidden="1">
      <c r="A90" s="339">
        <v>83.0</v>
      </c>
      <c r="B90" s="331">
        <v>8.0</v>
      </c>
      <c r="C90" s="331" t="b">
        <v>0</v>
      </c>
      <c r="D90" s="76" t="s">
        <v>589</v>
      </c>
      <c r="E90" s="81" t="s">
        <v>2190</v>
      </c>
      <c r="F90" s="81" t="s">
        <v>2199</v>
      </c>
      <c r="G90" s="79">
        <v>9.100464803E9</v>
      </c>
      <c r="H90" s="81" t="s">
        <v>2200</v>
      </c>
      <c r="I90" s="81" t="s">
        <v>172</v>
      </c>
      <c r="J90" s="78"/>
      <c r="K90" s="82" t="s">
        <v>6</v>
      </c>
      <c r="L90" s="337">
        <v>135000.0</v>
      </c>
      <c r="M90" s="337">
        <v>10000.0</v>
      </c>
      <c r="N90" s="82" t="s">
        <v>2190</v>
      </c>
      <c r="O90" s="337">
        <v>40000.0</v>
      </c>
      <c r="P90" s="82" t="s">
        <v>2201</v>
      </c>
      <c r="Q90" s="337">
        <v>50000.0</v>
      </c>
      <c r="R90" s="82" t="s">
        <v>2202</v>
      </c>
      <c r="S90" s="337">
        <v>35000.0</v>
      </c>
      <c r="T90" s="85"/>
      <c r="U90" s="86">
        <f t="shared" si="3"/>
        <v>0</v>
      </c>
      <c r="V90" s="81" t="s">
        <v>2203</v>
      </c>
      <c r="W90" s="3" t="s">
        <v>651</v>
      </c>
      <c r="X90" s="3"/>
      <c r="Y90" s="3"/>
      <c r="Z90" s="3"/>
      <c r="AA90" s="3"/>
      <c r="AB90" s="3"/>
      <c r="AC90" s="3"/>
    </row>
    <row r="91" hidden="1">
      <c r="A91" s="510">
        <v>84.0</v>
      </c>
      <c r="B91" s="511">
        <v>9.0</v>
      </c>
      <c r="C91" s="511" t="b">
        <v>0</v>
      </c>
      <c r="D91" s="174" t="s">
        <v>589</v>
      </c>
      <c r="E91" s="179" t="s">
        <v>2194</v>
      </c>
      <c r="F91" s="179" t="s">
        <v>2204</v>
      </c>
      <c r="G91" s="357">
        <f>18683281407</f>
        <v>18683281407</v>
      </c>
      <c r="H91" s="179" t="s">
        <v>2205</v>
      </c>
      <c r="I91" s="179" t="s">
        <v>44</v>
      </c>
      <c r="J91" s="176"/>
      <c r="K91" s="180" t="s">
        <v>892</v>
      </c>
      <c r="L91" s="182"/>
      <c r="M91" s="358">
        <v>19737.25</v>
      </c>
      <c r="N91" s="180" t="s">
        <v>2194</v>
      </c>
      <c r="O91" s="182"/>
      <c r="P91" s="182"/>
      <c r="Q91" s="182"/>
      <c r="R91" s="182"/>
      <c r="S91" s="182"/>
      <c r="T91" s="182"/>
      <c r="U91" s="512">
        <f t="shared" si="3"/>
        <v>-19737.25</v>
      </c>
      <c r="V91" s="179" t="s">
        <v>2206</v>
      </c>
      <c r="W91" s="3" t="s">
        <v>668</v>
      </c>
      <c r="X91" s="3"/>
      <c r="Y91" s="3"/>
      <c r="Z91" s="3"/>
      <c r="AA91" s="3"/>
      <c r="AB91" s="3"/>
      <c r="AC91" s="3"/>
    </row>
    <row r="92" hidden="1">
      <c r="A92" s="339">
        <v>85.0</v>
      </c>
      <c r="B92" s="331">
        <v>10.0</v>
      </c>
      <c r="C92" s="331" t="b">
        <v>0</v>
      </c>
      <c r="D92" s="76" t="s">
        <v>589</v>
      </c>
      <c r="E92" s="81" t="s">
        <v>814</v>
      </c>
      <c r="F92" s="81" t="s">
        <v>2207</v>
      </c>
      <c r="G92" s="79">
        <v>9.497570792E9</v>
      </c>
      <c r="H92" s="81" t="s">
        <v>2208</v>
      </c>
      <c r="I92" s="81" t="s">
        <v>37</v>
      </c>
      <c r="J92" s="81" t="s">
        <v>679</v>
      </c>
      <c r="K92" s="82" t="s">
        <v>892</v>
      </c>
      <c r="L92" s="337">
        <v>37000.0</v>
      </c>
      <c r="M92" s="337">
        <v>1000.0</v>
      </c>
      <c r="N92" s="82" t="s">
        <v>814</v>
      </c>
      <c r="O92" s="337">
        <v>9000.0</v>
      </c>
      <c r="P92" s="82" t="s">
        <v>2209</v>
      </c>
      <c r="Q92" s="337">
        <v>20000.0</v>
      </c>
      <c r="R92" s="82" t="s">
        <v>2210</v>
      </c>
      <c r="S92" s="337">
        <v>7000.0</v>
      </c>
      <c r="T92" s="82" t="s">
        <v>2211</v>
      </c>
      <c r="U92" s="86">
        <f t="shared" si="3"/>
        <v>0</v>
      </c>
      <c r="V92" s="81" t="s">
        <v>2212</v>
      </c>
      <c r="W92" s="3" t="s">
        <v>651</v>
      </c>
      <c r="X92" s="3"/>
      <c r="Y92" s="3"/>
      <c r="Z92" s="3"/>
      <c r="AA92" s="3"/>
      <c r="AB92" s="3"/>
      <c r="AC92" s="3"/>
    </row>
    <row r="93" hidden="1">
      <c r="A93" s="532">
        <v>86.0</v>
      </c>
      <c r="B93" s="533">
        <v>11.0</v>
      </c>
      <c r="C93" s="533" t="b">
        <v>0</v>
      </c>
      <c r="D93" s="155" t="s">
        <v>589</v>
      </c>
      <c r="E93" s="143" t="s">
        <v>823</v>
      </c>
      <c r="F93" s="143" t="s">
        <v>2213</v>
      </c>
      <c r="G93" s="361">
        <f>971563249643</f>
        <v>971563249643</v>
      </c>
      <c r="H93" s="143" t="s">
        <v>2214</v>
      </c>
      <c r="I93" s="143" t="s">
        <v>679</v>
      </c>
      <c r="J93" s="140"/>
      <c r="K93" s="144" t="s">
        <v>892</v>
      </c>
      <c r="L93" s="362">
        <v>37000.0</v>
      </c>
      <c r="M93" s="362">
        <v>15000.0</v>
      </c>
      <c r="N93" s="144" t="s">
        <v>823</v>
      </c>
      <c r="O93" s="362">
        <v>22000.0</v>
      </c>
      <c r="P93" s="150"/>
      <c r="Q93" s="150"/>
      <c r="R93" s="150"/>
      <c r="S93" s="150"/>
      <c r="T93" s="150"/>
      <c r="U93" s="273">
        <f t="shared" si="3"/>
        <v>0</v>
      </c>
      <c r="V93" s="140"/>
      <c r="W93" s="3" t="s">
        <v>651</v>
      </c>
      <c r="X93" s="3"/>
      <c r="Y93" s="3"/>
      <c r="Z93" s="3"/>
      <c r="AA93" s="3"/>
      <c r="AB93" s="3"/>
      <c r="AC93" s="3"/>
    </row>
    <row r="94" hidden="1">
      <c r="A94" s="339">
        <v>87.0</v>
      </c>
      <c r="B94" s="331">
        <v>12.0</v>
      </c>
      <c r="C94" s="331" t="b">
        <v>0</v>
      </c>
      <c r="D94" s="76" t="s">
        <v>589</v>
      </c>
      <c r="E94" s="81" t="s">
        <v>820</v>
      </c>
      <c r="F94" s="81" t="s">
        <v>2215</v>
      </c>
      <c r="G94" s="79">
        <v>3.53863381483E11</v>
      </c>
      <c r="H94" s="81" t="s">
        <v>2216</v>
      </c>
      <c r="I94" s="81" t="s">
        <v>2016</v>
      </c>
      <c r="J94" s="78"/>
      <c r="K94" s="82" t="s">
        <v>664</v>
      </c>
      <c r="L94" s="337">
        <v>94977.15</v>
      </c>
      <c r="M94" s="337">
        <v>7887.95</v>
      </c>
      <c r="N94" s="82" t="s">
        <v>820</v>
      </c>
      <c r="O94" s="337">
        <v>87089.2</v>
      </c>
      <c r="P94" s="82" t="s">
        <v>2209</v>
      </c>
      <c r="Q94" s="85"/>
      <c r="R94" s="85"/>
      <c r="S94" s="85"/>
      <c r="T94" s="85"/>
      <c r="U94" s="86">
        <f t="shared" si="3"/>
        <v>0</v>
      </c>
      <c r="V94" s="81" t="s">
        <v>2217</v>
      </c>
      <c r="W94" s="3" t="s">
        <v>651</v>
      </c>
      <c r="X94" s="3"/>
      <c r="Y94" s="3"/>
      <c r="Z94" s="3"/>
      <c r="AA94" s="3"/>
      <c r="AB94" s="3"/>
      <c r="AC94" s="3"/>
    </row>
    <row r="95" hidden="1">
      <c r="A95" s="339">
        <v>88.0</v>
      </c>
      <c r="B95" s="331">
        <v>13.0</v>
      </c>
      <c r="C95" s="331" t="b">
        <v>0</v>
      </c>
      <c r="D95" s="76" t="s">
        <v>589</v>
      </c>
      <c r="E95" s="81" t="s">
        <v>2209</v>
      </c>
      <c r="F95" s="81" t="s">
        <v>2218</v>
      </c>
      <c r="G95" s="79">
        <v>9.66562716021E11</v>
      </c>
      <c r="H95" s="81" t="s">
        <v>2219</v>
      </c>
      <c r="I95" s="81" t="s">
        <v>72</v>
      </c>
      <c r="J95" s="78"/>
      <c r="K95" s="82" t="s">
        <v>664</v>
      </c>
      <c r="L95" s="337">
        <v>45000.0</v>
      </c>
      <c r="M95" s="337">
        <v>22500.0</v>
      </c>
      <c r="N95" s="82" t="s">
        <v>2209</v>
      </c>
      <c r="O95" s="337">
        <v>22500.0</v>
      </c>
      <c r="P95" s="82" t="s">
        <v>2220</v>
      </c>
      <c r="Q95" s="85"/>
      <c r="R95" s="85"/>
      <c r="S95" s="85"/>
      <c r="T95" s="85"/>
      <c r="U95" s="86">
        <f t="shared" si="3"/>
        <v>0</v>
      </c>
      <c r="V95" s="78"/>
      <c r="W95" s="3" t="s">
        <v>651</v>
      </c>
      <c r="X95" s="3"/>
      <c r="Y95" s="3"/>
      <c r="Z95" s="3"/>
      <c r="AA95" s="3"/>
      <c r="AB95" s="3"/>
      <c r="AC95" s="3"/>
    </row>
    <row r="96" hidden="1">
      <c r="A96" s="339">
        <v>89.0</v>
      </c>
      <c r="B96" s="331">
        <v>14.0</v>
      </c>
      <c r="C96" s="331" t="b">
        <v>0</v>
      </c>
      <c r="D96" s="76" t="s">
        <v>589</v>
      </c>
      <c r="E96" s="81" t="s">
        <v>2209</v>
      </c>
      <c r="F96" s="81" t="s">
        <v>2221</v>
      </c>
      <c r="G96" s="79">
        <v>9.820770833E9</v>
      </c>
      <c r="H96" s="81" t="s">
        <v>2222</v>
      </c>
      <c r="I96" s="81" t="s">
        <v>118</v>
      </c>
      <c r="J96" s="78"/>
      <c r="K96" s="82" t="s">
        <v>892</v>
      </c>
      <c r="L96" s="337">
        <v>37000.0</v>
      </c>
      <c r="M96" s="337">
        <v>9000.0</v>
      </c>
      <c r="N96" s="82" t="s">
        <v>826</v>
      </c>
      <c r="O96" s="337">
        <v>24300.0</v>
      </c>
      <c r="P96" s="82" t="s">
        <v>2223</v>
      </c>
      <c r="Q96" s="85"/>
      <c r="R96" s="85"/>
      <c r="S96" s="337">
        <v>3700.0</v>
      </c>
      <c r="T96" s="82" t="s">
        <v>2224</v>
      </c>
      <c r="U96" s="86">
        <f t="shared" si="3"/>
        <v>0</v>
      </c>
      <c r="V96" s="81" t="s">
        <v>2225</v>
      </c>
      <c r="W96" s="3" t="s">
        <v>651</v>
      </c>
      <c r="X96" s="3"/>
      <c r="Y96" s="3"/>
      <c r="Z96" s="3"/>
      <c r="AA96" s="3"/>
      <c r="AB96" s="3"/>
      <c r="AC96" s="3"/>
    </row>
    <row r="97" hidden="1">
      <c r="A97" s="339">
        <v>90.0</v>
      </c>
      <c r="B97" s="331">
        <v>15.0</v>
      </c>
      <c r="C97" s="331" t="b">
        <v>0</v>
      </c>
      <c r="D97" s="76" t="s">
        <v>589</v>
      </c>
      <c r="E97" s="81" t="s">
        <v>2209</v>
      </c>
      <c r="F97" s="81" t="s">
        <v>2226</v>
      </c>
      <c r="G97" s="79">
        <v>8.104166673E9</v>
      </c>
      <c r="H97" s="81" t="s">
        <v>2227</v>
      </c>
      <c r="I97" s="81" t="s">
        <v>65</v>
      </c>
      <c r="J97" s="78"/>
      <c r="K97" s="82" t="s">
        <v>892</v>
      </c>
      <c r="L97" s="337">
        <v>15977.05</v>
      </c>
      <c r="M97" s="337">
        <v>7910.8</v>
      </c>
      <c r="N97" s="85"/>
      <c r="O97" s="337">
        <v>8066.25</v>
      </c>
      <c r="P97" s="82" t="s">
        <v>2228</v>
      </c>
      <c r="Q97" s="85"/>
      <c r="R97" s="85"/>
      <c r="S97" s="85"/>
      <c r="T97" s="85"/>
      <c r="U97" s="86">
        <f t="shared" si="3"/>
        <v>0</v>
      </c>
      <c r="V97" s="81" t="s">
        <v>2229</v>
      </c>
      <c r="W97" s="3" t="s">
        <v>651</v>
      </c>
      <c r="X97" s="3"/>
      <c r="Y97" s="3"/>
      <c r="Z97" s="3"/>
      <c r="AA97" s="3"/>
      <c r="AB97" s="3"/>
      <c r="AC97" s="3"/>
    </row>
    <row r="98" hidden="1">
      <c r="A98" s="510">
        <v>91.0</v>
      </c>
      <c r="B98" s="511">
        <v>16.0</v>
      </c>
      <c r="C98" s="511" t="b">
        <v>0</v>
      </c>
      <c r="D98" s="174" t="s">
        <v>589</v>
      </c>
      <c r="E98" s="179" t="s">
        <v>2230</v>
      </c>
      <c r="F98" s="179" t="s">
        <v>2231</v>
      </c>
      <c r="G98" s="357">
        <v>8.073718278E9</v>
      </c>
      <c r="H98" s="179" t="s">
        <v>2232</v>
      </c>
      <c r="I98" s="179" t="s">
        <v>37</v>
      </c>
      <c r="J98" s="176"/>
      <c r="K98" s="180" t="s">
        <v>892</v>
      </c>
      <c r="L98" s="358">
        <v>16000.0</v>
      </c>
      <c r="M98" s="358">
        <v>3000.0</v>
      </c>
      <c r="N98" s="180" t="s">
        <v>2230</v>
      </c>
      <c r="O98" s="182"/>
      <c r="P98" s="182"/>
      <c r="Q98" s="182"/>
      <c r="R98" s="182"/>
      <c r="S98" s="182"/>
      <c r="T98" s="182"/>
      <c r="U98" s="512">
        <f t="shared" si="3"/>
        <v>13000</v>
      </c>
      <c r="V98" s="367" t="s">
        <v>2233</v>
      </c>
      <c r="W98" s="3" t="s">
        <v>668</v>
      </c>
      <c r="X98" s="3"/>
      <c r="Y98" s="3"/>
      <c r="Z98" s="3"/>
      <c r="AA98" s="3"/>
      <c r="AB98" s="3"/>
      <c r="AC98" s="3"/>
    </row>
    <row r="99" hidden="1">
      <c r="A99" s="339">
        <v>92.0</v>
      </c>
      <c r="B99" s="331">
        <v>17.0</v>
      </c>
      <c r="C99" s="331" t="b">
        <v>0</v>
      </c>
      <c r="D99" s="76" t="s">
        <v>589</v>
      </c>
      <c r="E99" s="81" t="s">
        <v>830</v>
      </c>
      <c r="F99" s="81" t="s">
        <v>2234</v>
      </c>
      <c r="G99" s="79">
        <v>9.842388972E9</v>
      </c>
      <c r="H99" s="81" t="s">
        <v>2235</v>
      </c>
      <c r="I99" s="81" t="s">
        <v>37</v>
      </c>
      <c r="J99" s="78"/>
      <c r="K99" s="82" t="s">
        <v>6</v>
      </c>
      <c r="L99" s="337">
        <v>15000.0</v>
      </c>
      <c r="M99" s="337">
        <v>1000.0</v>
      </c>
      <c r="N99" s="82" t="s">
        <v>830</v>
      </c>
      <c r="O99" s="337">
        <v>7000.0</v>
      </c>
      <c r="P99" s="82" t="s">
        <v>2131</v>
      </c>
      <c r="Q99" s="337">
        <v>7000.0</v>
      </c>
      <c r="R99" s="82" t="s">
        <v>2236</v>
      </c>
      <c r="S99" s="85"/>
      <c r="T99" s="85"/>
      <c r="U99" s="86">
        <f t="shared" si="3"/>
        <v>0</v>
      </c>
      <c r="V99" s="78"/>
      <c r="W99" s="3" t="s">
        <v>651</v>
      </c>
      <c r="X99" s="3"/>
      <c r="Y99" s="3"/>
      <c r="Z99" s="3"/>
      <c r="AA99" s="3"/>
      <c r="AB99" s="3"/>
      <c r="AC99" s="3"/>
    </row>
    <row r="100" hidden="1">
      <c r="A100" s="339">
        <v>93.0</v>
      </c>
      <c r="B100" s="331">
        <v>18.0</v>
      </c>
      <c r="C100" s="331" t="b">
        <v>0</v>
      </c>
      <c r="D100" s="76" t="s">
        <v>589</v>
      </c>
      <c r="E100" s="81" t="s">
        <v>832</v>
      </c>
      <c r="F100" s="81" t="s">
        <v>2237</v>
      </c>
      <c r="G100" s="79">
        <f>2674920254</f>
        <v>2674920254</v>
      </c>
      <c r="H100" s="81" t="s">
        <v>2238</v>
      </c>
      <c r="I100" s="81" t="s">
        <v>65</v>
      </c>
      <c r="J100" s="78"/>
      <c r="K100" s="82" t="s">
        <v>892</v>
      </c>
      <c r="L100" s="337">
        <v>24363.0</v>
      </c>
      <c r="M100" s="337">
        <v>24363.0</v>
      </c>
      <c r="N100" s="82" t="s">
        <v>832</v>
      </c>
      <c r="O100" s="85"/>
      <c r="P100" s="85"/>
      <c r="Q100" s="85"/>
      <c r="R100" s="85"/>
      <c r="S100" s="85"/>
      <c r="T100" s="85"/>
      <c r="U100" s="86">
        <f t="shared" si="3"/>
        <v>0</v>
      </c>
      <c r="V100" s="534">
        <v>300.0</v>
      </c>
      <c r="W100" s="3" t="s">
        <v>651</v>
      </c>
      <c r="X100" s="3"/>
      <c r="Y100" s="3"/>
      <c r="Z100" s="3"/>
      <c r="AA100" s="3"/>
      <c r="AB100" s="3"/>
      <c r="AC100" s="3"/>
    </row>
    <row r="101" hidden="1">
      <c r="A101" s="339">
        <v>94.0</v>
      </c>
      <c r="B101" s="530">
        <v>19.0</v>
      </c>
      <c r="C101" s="530" t="b">
        <v>0</v>
      </c>
      <c r="D101" s="76" t="s">
        <v>589</v>
      </c>
      <c r="E101" s="81" t="s">
        <v>2132</v>
      </c>
      <c r="F101" s="81" t="s">
        <v>2239</v>
      </c>
      <c r="G101" s="79">
        <v>8.867559043E9</v>
      </c>
      <c r="H101" s="81" t="s">
        <v>2240</v>
      </c>
      <c r="I101" s="81" t="s">
        <v>2016</v>
      </c>
      <c r="J101" s="78"/>
      <c r="K101" s="82" t="s">
        <v>892</v>
      </c>
      <c r="L101" s="337">
        <v>65000.0</v>
      </c>
      <c r="M101" s="337">
        <v>1000.0</v>
      </c>
      <c r="N101" s="82" t="s">
        <v>2132</v>
      </c>
      <c r="O101" s="337">
        <v>64000.0</v>
      </c>
      <c r="P101" s="82" t="s">
        <v>2241</v>
      </c>
      <c r="Q101" s="85"/>
      <c r="R101" s="85"/>
      <c r="S101" s="85"/>
      <c r="T101" s="85"/>
      <c r="U101" s="86">
        <f t="shared" si="3"/>
        <v>0</v>
      </c>
      <c r="V101" s="81" t="s">
        <v>2242</v>
      </c>
      <c r="W101" s="3" t="s">
        <v>651</v>
      </c>
      <c r="X101" s="3"/>
      <c r="Y101" s="3"/>
      <c r="Z101" s="3"/>
      <c r="AA101" s="3"/>
      <c r="AB101" s="3"/>
      <c r="AC101" s="3"/>
    </row>
    <row r="102" hidden="1">
      <c r="A102" s="339">
        <v>95.0</v>
      </c>
      <c r="B102" s="331">
        <v>1.0</v>
      </c>
      <c r="C102" s="331" t="b">
        <v>0</v>
      </c>
      <c r="D102" s="76" t="s">
        <v>838</v>
      </c>
      <c r="E102" s="81" t="s">
        <v>2243</v>
      </c>
      <c r="F102" s="81" t="s">
        <v>2244</v>
      </c>
      <c r="G102" s="79">
        <v>9.446014141E9</v>
      </c>
      <c r="H102" s="81" t="s">
        <v>2245</v>
      </c>
      <c r="I102" s="81" t="s">
        <v>65</v>
      </c>
      <c r="J102" s="78"/>
      <c r="K102" s="82" t="s">
        <v>6</v>
      </c>
      <c r="L102" s="337">
        <v>20000.0</v>
      </c>
      <c r="M102" s="337">
        <v>10000.0</v>
      </c>
      <c r="N102" s="82" t="s">
        <v>2243</v>
      </c>
      <c r="O102" s="337">
        <v>10000.0</v>
      </c>
      <c r="P102" s="82" t="s">
        <v>865</v>
      </c>
      <c r="Q102" s="85"/>
      <c r="R102" s="85"/>
      <c r="S102" s="85"/>
      <c r="T102" s="85"/>
      <c r="U102" s="86">
        <f t="shared" si="3"/>
        <v>0</v>
      </c>
      <c r="V102" s="78"/>
      <c r="W102" s="3" t="s">
        <v>651</v>
      </c>
      <c r="X102" s="3"/>
      <c r="Y102" s="3"/>
      <c r="Z102" s="3"/>
      <c r="AA102" s="3"/>
      <c r="AB102" s="3"/>
      <c r="AC102" s="3"/>
    </row>
    <row r="103" hidden="1">
      <c r="A103" s="339">
        <v>96.0</v>
      </c>
      <c r="B103" s="331">
        <v>2.0</v>
      </c>
      <c r="C103" s="331" t="b">
        <v>0</v>
      </c>
      <c r="D103" s="76" t="s">
        <v>838</v>
      </c>
      <c r="E103" s="81" t="s">
        <v>846</v>
      </c>
      <c r="F103" s="81" t="s">
        <v>2172</v>
      </c>
      <c r="G103" s="79">
        <f>61405167683</f>
        <v>61405167683</v>
      </c>
      <c r="H103" s="81" t="s">
        <v>2246</v>
      </c>
      <c r="I103" s="81" t="s">
        <v>123</v>
      </c>
      <c r="J103" s="78"/>
      <c r="K103" s="82" t="s">
        <v>892</v>
      </c>
      <c r="L103" s="337">
        <v>25000.0</v>
      </c>
      <c r="M103" s="337">
        <v>25000.0</v>
      </c>
      <c r="N103" s="82" t="s">
        <v>2243</v>
      </c>
      <c r="O103" s="85"/>
      <c r="P103" s="85"/>
      <c r="Q103" s="85"/>
      <c r="R103" s="85"/>
      <c r="S103" s="85"/>
      <c r="T103" s="85"/>
      <c r="U103" s="86">
        <f t="shared" si="3"/>
        <v>0</v>
      </c>
      <c r="V103" s="78"/>
      <c r="W103" s="3" t="s">
        <v>651</v>
      </c>
      <c r="X103" s="3"/>
      <c r="Y103" s="3"/>
      <c r="Z103" s="3"/>
      <c r="AA103" s="3"/>
      <c r="AB103" s="3"/>
      <c r="AC103" s="3"/>
    </row>
    <row r="104" hidden="1">
      <c r="A104" s="339">
        <v>97.0</v>
      </c>
      <c r="B104" s="331">
        <v>3.0</v>
      </c>
      <c r="C104" s="331" t="b">
        <v>0</v>
      </c>
      <c r="D104" s="76" t="s">
        <v>838</v>
      </c>
      <c r="E104" s="81" t="s">
        <v>2247</v>
      </c>
      <c r="F104" s="81" t="s">
        <v>2248</v>
      </c>
      <c r="G104" s="79">
        <v>7.260070416E9</v>
      </c>
      <c r="H104" s="81" t="s">
        <v>2249</v>
      </c>
      <c r="I104" s="81" t="s">
        <v>72</v>
      </c>
      <c r="J104" s="78"/>
      <c r="K104" s="82" t="s">
        <v>892</v>
      </c>
      <c r="L104" s="337">
        <v>25000.0</v>
      </c>
      <c r="M104" s="337">
        <v>2000.0</v>
      </c>
      <c r="N104" s="82" t="s">
        <v>2220</v>
      </c>
      <c r="O104" s="337">
        <v>13000.0</v>
      </c>
      <c r="P104" s="82" t="s">
        <v>2250</v>
      </c>
      <c r="Q104" s="337">
        <v>10000.0</v>
      </c>
      <c r="R104" s="82" t="s">
        <v>2251</v>
      </c>
      <c r="S104" s="85"/>
      <c r="T104" s="85"/>
      <c r="U104" s="86">
        <f t="shared" si="3"/>
        <v>0</v>
      </c>
      <c r="V104" s="78"/>
      <c r="W104" s="3" t="s">
        <v>651</v>
      </c>
      <c r="X104" s="3"/>
      <c r="Y104" s="3"/>
      <c r="Z104" s="3"/>
      <c r="AA104" s="3"/>
      <c r="AB104" s="3"/>
      <c r="AC104" s="3"/>
    </row>
    <row r="105" hidden="1">
      <c r="A105" s="532">
        <v>98.0</v>
      </c>
      <c r="B105" s="533">
        <v>4.0</v>
      </c>
      <c r="C105" s="533" t="b">
        <v>0</v>
      </c>
      <c r="D105" s="155" t="s">
        <v>838</v>
      </c>
      <c r="E105" s="143" t="s">
        <v>2202</v>
      </c>
      <c r="F105" s="143" t="s">
        <v>2252</v>
      </c>
      <c r="G105" s="361">
        <v>9.952394872E9</v>
      </c>
      <c r="H105" s="143" t="s">
        <v>2253</v>
      </c>
      <c r="I105" s="143" t="s">
        <v>72</v>
      </c>
      <c r="J105" s="143" t="s">
        <v>123</v>
      </c>
      <c r="K105" s="144" t="s">
        <v>6</v>
      </c>
      <c r="L105" s="362">
        <v>50000.0</v>
      </c>
      <c r="M105" s="362">
        <v>2000.0</v>
      </c>
      <c r="N105" s="144" t="s">
        <v>2254</v>
      </c>
      <c r="O105" s="362">
        <v>25000.0</v>
      </c>
      <c r="P105" s="150"/>
      <c r="Q105" s="362">
        <v>23000.0</v>
      </c>
      <c r="R105" s="150"/>
      <c r="S105" s="150"/>
      <c r="T105" s="150"/>
      <c r="U105" s="273">
        <f t="shared" si="3"/>
        <v>0</v>
      </c>
      <c r="V105" s="140"/>
      <c r="W105" s="3" t="s">
        <v>651</v>
      </c>
      <c r="X105" s="3"/>
      <c r="Y105" s="3"/>
      <c r="Z105" s="3"/>
      <c r="AA105" s="3"/>
      <c r="AB105" s="3"/>
      <c r="AC105" s="3"/>
    </row>
    <row r="106" hidden="1">
      <c r="A106" s="339">
        <v>99.0</v>
      </c>
      <c r="B106" s="331">
        <v>5.0</v>
      </c>
      <c r="C106" s="331" t="b">
        <v>0</v>
      </c>
      <c r="D106" s="76" t="s">
        <v>838</v>
      </c>
      <c r="E106" s="81" t="s">
        <v>2255</v>
      </c>
      <c r="F106" s="81" t="s">
        <v>2256</v>
      </c>
      <c r="G106" s="79">
        <v>4.10169155E8</v>
      </c>
      <c r="H106" s="81" t="s">
        <v>2257</v>
      </c>
      <c r="I106" s="81" t="s">
        <v>123</v>
      </c>
      <c r="J106" s="78"/>
      <c r="K106" s="82" t="s">
        <v>892</v>
      </c>
      <c r="L106" s="85"/>
      <c r="M106" s="337">
        <v>8228.0</v>
      </c>
      <c r="N106" s="82" t="s">
        <v>2258</v>
      </c>
      <c r="O106" s="337">
        <v>16061.0</v>
      </c>
      <c r="P106" s="82" t="s">
        <v>938</v>
      </c>
      <c r="Q106" s="337">
        <v>15712.0</v>
      </c>
      <c r="R106" s="85"/>
      <c r="S106" s="85"/>
      <c r="T106" s="85"/>
      <c r="U106" s="86">
        <f t="shared" si="3"/>
        <v>-40001</v>
      </c>
      <c r="V106" s="81" t="s">
        <v>2259</v>
      </c>
      <c r="W106" s="3" t="s">
        <v>651</v>
      </c>
      <c r="X106" s="3"/>
      <c r="Y106" s="3"/>
      <c r="Z106" s="3"/>
      <c r="AA106" s="3"/>
      <c r="AB106" s="3"/>
      <c r="AC106" s="3"/>
    </row>
    <row r="107" hidden="1">
      <c r="A107" s="532">
        <v>100.0</v>
      </c>
      <c r="B107" s="533">
        <v>6.0</v>
      </c>
      <c r="C107" s="533" t="b">
        <v>0</v>
      </c>
      <c r="D107" s="155" t="s">
        <v>838</v>
      </c>
      <c r="E107" s="143" t="s">
        <v>2258</v>
      </c>
      <c r="F107" s="143" t="s">
        <v>2260</v>
      </c>
      <c r="G107" s="361">
        <v>7.907209006E9</v>
      </c>
      <c r="H107" s="143" t="s">
        <v>2261</v>
      </c>
      <c r="I107" s="143" t="s">
        <v>123</v>
      </c>
      <c r="J107" s="140"/>
      <c r="K107" s="144" t="s">
        <v>6</v>
      </c>
      <c r="L107" s="362">
        <v>25000.0</v>
      </c>
      <c r="M107" s="362">
        <v>25000.0</v>
      </c>
      <c r="N107" s="144" t="s">
        <v>865</v>
      </c>
      <c r="O107" s="150"/>
      <c r="P107" s="150"/>
      <c r="Q107" s="150"/>
      <c r="R107" s="150"/>
      <c r="S107" s="150"/>
      <c r="T107" s="150"/>
      <c r="U107" s="273">
        <f t="shared" si="3"/>
        <v>0</v>
      </c>
      <c r="V107" s="140"/>
      <c r="W107" s="3" t="s">
        <v>651</v>
      </c>
      <c r="X107" s="3"/>
      <c r="Y107" s="3"/>
      <c r="Z107" s="3"/>
      <c r="AA107" s="3"/>
      <c r="AB107" s="3"/>
      <c r="AC107" s="3"/>
    </row>
    <row r="108" hidden="1">
      <c r="A108" s="510">
        <v>101.0</v>
      </c>
      <c r="B108" s="511">
        <v>7.0</v>
      </c>
      <c r="C108" s="511" t="b">
        <v>0</v>
      </c>
      <c r="D108" s="174" t="s">
        <v>838</v>
      </c>
      <c r="E108" s="179" t="s">
        <v>868</v>
      </c>
      <c r="F108" s="179" t="s">
        <v>2262</v>
      </c>
      <c r="G108" s="357">
        <v>6.474280001E9</v>
      </c>
      <c r="H108" s="179" t="s">
        <v>2263</v>
      </c>
      <c r="I108" s="179" t="s">
        <v>2264</v>
      </c>
      <c r="J108" s="176"/>
      <c r="K108" s="180" t="s">
        <v>892</v>
      </c>
      <c r="L108" s="358">
        <v>467.0</v>
      </c>
      <c r="M108" s="358">
        <v>100.0</v>
      </c>
      <c r="N108" s="180" t="s">
        <v>865</v>
      </c>
      <c r="O108" s="358">
        <v>185.0</v>
      </c>
      <c r="P108" s="182"/>
      <c r="Q108" s="182"/>
      <c r="R108" s="182"/>
      <c r="S108" s="182"/>
      <c r="T108" s="182"/>
      <c r="U108" s="512">
        <f t="shared" si="3"/>
        <v>182</v>
      </c>
      <c r="V108" s="179" t="s">
        <v>2265</v>
      </c>
      <c r="W108" s="3" t="s">
        <v>668</v>
      </c>
      <c r="X108" s="3"/>
      <c r="Y108" s="3"/>
      <c r="Z108" s="3"/>
      <c r="AA108" s="3"/>
      <c r="AB108" s="3"/>
      <c r="AC108" s="3"/>
    </row>
    <row r="109" hidden="1">
      <c r="A109" s="339">
        <v>102.0</v>
      </c>
      <c r="B109" s="331">
        <v>8.0</v>
      </c>
      <c r="C109" s="331" t="b">
        <v>0</v>
      </c>
      <c r="D109" s="76" t="s">
        <v>838</v>
      </c>
      <c r="E109" s="81" t="s">
        <v>868</v>
      </c>
      <c r="F109" s="81" t="s">
        <v>2266</v>
      </c>
      <c r="G109" s="79">
        <f>96890614336</f>
        <v>96890614336</v>
      </c>
      <c r="H109" s="81" t="s">
        <v>2267</v>
      </c>
      <c r="I109" s="81" t="s">
        <v>44</v>
      </c>
      <c r="J109" s="81" t="s">
        <v>2044</v>
      </c>
      <c r="K109" s="82" t="s">
        <v>6</v>
      </c>
      <c r="L109" s="337">
        <v>45000.0</v>
      </c>
      <c r="M109" s="337">
        <v>30000.0</v>
      </c>
      <c r="N109" s="82" t="s">
        <v>868</v>
      </c>
      <c r="O109" s="337">
        <v>15000.0</v>
      </c>
      <c r="P109" s="82" t="s">
        <v>2210</v>
      </c>
      <c r="Q109" s="85"/>
      <c r="R109" s="85"/>
      <c r="S109" s="85"/>
      <c r="T109" s="85"/>
      <c r="U109" s="86">
        <f t="shared" si="3"/>
        <v>0</v>
      </c>
      <c r="V109" s="78"/>
      <c r="W109" s="3" t="s">
        <v>651</v>
      </c>
      <c r="X109" s="3"/>
      <c r="Y109" s="3"/>
      <c r="Z109" s="3"/>
      <c r="AA109" s="3"/>
      <c r="AB109" s="3"/>
      <c r="AC109" s="3"/>
    </row>
    <row r="110">
      <c r="A110" s="535">
        <v>103.0</v>
      </c>
      <c r="B110" s="536">
        <v>9.0</v>
      </c>
      <c r="C110" s="537" t="b">
        <v>1</v>
      </c>
      <c r="D110" s="538" t="s">
        <v>838</v>
      </c>
      <c r="E110" s="539" t="s">
        <v>871</v>
      </c>
      <c r="F110" s="539" t="s">
        <v>2268</v>
      </c>
      <c r="G110" s="540">
        <v>9.995449679E9</v>
      </c>
      <c r="H110" s="539" t="s">
        <v>2269</v>
      </c>
      <c r="I110" s="539" t="s">
        <v>37</v>
      </c>
      <c r="J110" s="539" t="s">
        <v>123</v>
      </c>
      <c r="K110" s="541" t="s">
        <v>6</v>
      </c>
      <c r="L110" s="542">
        <v>35000.0</v>
      </c>
      <c r="M110" s="542">
        <v>18000.0</v>
      </c>
      <c r="N110" s="541" t="s">
        <v>871</v>
      </c>
      <c r="O110" s="543"/>
      <c r="P110" s="543"/>
      <c r="Q110" s="543"/>
      <c r="R110" s="543"/>
      <c r="S110" s="543"/>
      <c r="T110" s="543"/>
      <c r="U110" s="544">
        <f t="shared" si="3"/>
        <v>17000</v>
      </c>
      <c r="V110" s="545" t="s">
        <v>2270</v>
      </c>
      <c r="W110" s="546" t="s">
        <v>263</v>
      </c>
      <c r="X110" s="3" t="s">
        <v>113</v>
      </c>
      <c r="Y110" s="3" t="s">
        <v>2271</v>
      </c>
      <c r="Z110" s="3"/>
      <c r="AA110" s="3"/>
      <c r="AB110" s="3"/>
      <c r="AC110" s="3" t="s">
        <v>2271</v>
      </c>
    </row>
    <row r="111" hidden="1">
      <c r="A111" s="339">
        <v>104.0</v>
      </c>
      <c r="B111" s="331">
        <v>10.0</v>
      </c>
      <c r="C111" s="331" t="b">
        <v>0</v>
      </c>
      <c r="D111" s="76" t="s">
        <v>838</v>
      </c>
      <c r="E111" s="81" t="s">
        <v>2272</v>
      </c>
      <c r="F111" s="81" t="s">
        <v>2273</v>
      </c>
      <c r="G111" s="79">
        <v>9.7046928E7</v>
      </c>
      <c r="H111" s="81" t="s">
        <v>2274</v>
      </c>
      <c r="I111" s="81" t="s">
        <v>2044</v>
      </c>
      <c r="J111" s="78"/>
      <c r="K111" s="82" t="s">
        <v>6</v>
      </c>
      <c r="L111" s="337">
        <v>85000.0</v>
      </c>
      <c r="M111" s="337">
        <v>22000.0</v>
      </c>
      <c r="N111" s="82" t="s">
        <v>2250</v>
      </c>
      <c r="O111" s="337">
        <v>50000.0</v>
      </c>
      <c r="P111" s="82" t="s">
        <v>2275</v>
      </c>
      <c r="Q111" s="337">
        <v>13000.0</v>
      </c>
      <c r="R111" s="82" t="s">
        <v>908</v>
      </c>
      <c r="S111" s="85"/>
      <c r="T111" s="85"/>
      <c r="U111" s="86">
        <f t="shared" si="3"/>
        <v>0</v>
      </c>
      <c r="V111" s="81" t="s">
        <v>2276</v>
      </c>
      <c r="W111" s="3" t="s">
        <v>651</v>
      </c>
      <c r="X111" s="3"/>
      <c r="Y111" s="3"/>
      <c r="Z111" s="3"/>
      <c r="AA111" s="3"/>
      <c r="AB111" s="3"/>
      <c r="AC111" s="3"/>
    </row>
    <row r="112" hidden="1">
      <c r="A112" s="510">
        <v>105.0</v>
      </c>
      <c r="B112" s="511">
        <v>11.0</v>
      </c>
      <c r="C112" s="511" t="b">
        <v>0</v>
      </c>
      <c r="D112" s="174" t="s">
        <v>838</v>
      </c>
      <c r="E112" s="179" t="s">
        <v>878</v>
      </c>
      <c r="F112" s="179" t="s">
        <v>2277</v>
      </c>
      <c r="G112" s="357">
        <v>7.276042757E9</v>
      </c>
      <c r="H112" s="179" t="s">
        <v>2278</v>
      </c>
      <c r="I112" s="179" t="s">
        <v>2279</v>
      </c>
      <c r="J112" s="176"/>
      <c r="K112" s="180" t="s">
        <v>664</v>
      </c>
      <c r="L112" s="358">
        <v>30000.0</v>
      </c>
      <c r="M112" s="358">
        <v>1000.0</v>
      </c>
      <c r="N112" s="180" t="s">
        <v>853</v>
      </c>
      <c r="O112" s="182"/>
      <c r="P112" s="182"/>
      <c r="Q112" s="182"/>
      <c r="R112" s="182"/>
      <c r="S112" s="182"/>
      <c r="T112" s="182"/>
      <c r="U112" s="512">
        <f t="shared" si="3"/>
        <v>29000</v>
      </c>
      <c r="V112" s="179" t="s">
        <v>67</v>
      </c>
      <c r="W112" s="3" t="s">
        <v>742</v>
      </c>
      <c r="X112" s="3"/>
      <c r="Y112" s="3"/>
      <c r="Z112" s="3"/>
      <c r="AA112" s="3"/>
      <c r="AB112" s="3"/>
      <c r="AC112" s="3"/>
    </row>
    <row r="113" hidden="1">
      <c r="A113" s="339">
        <v>106.0</v>
      </c>
      <c r="B113" s="530">
        <v>12.0</v>
      </c>
      <c r="C113" s="530" t="b">
        <v>0</v>
      </c>
      <c r="D113" s="76" t="s">
        <v>838</v>
      </c>
      <c r="E113" s="81" t="s">
        <v>2250</v>
      </c>
      <c r="F113" s="81" t="s">
        <v>2280</v>
      </c>
      <c r="G113" s="79">
        <f>12146803063</f>
        <v>12146803063</v>
      </c>
      <c r="H113" s="81" t="s">
        <v>2281</v>
      </c>
      <c r="I113" s="81" t="s">
        <v>300</v>
      </c>
      <c r="J113" s="78"/>
      <c r="K113" s="82" t="s">
        <v>664</v>
      </c>
      <c r="L113" s="337">
        <v>620.0</v>
      </c>
      <c r="M113" s="337">
        <v>620.0</v>
      </c>
      <c r="N113" s="82" t="s">
        <v>2250</v>
      </c>
      <c r="O113" s="85"/>
      <c r="P113" s="85"/>
      <c r="Q113" s="85"/>
      <c r="R113" s="85"/>
      <c r="S113" s="85"/>
      <c r="T113" s="85"/>
      <c r="U113" s="86">
        <f t="shared" si="3"/>
        <v>0</v>
      </c>
      <c r="V113" s="81" t="s">
        <v>2282</v>
      </c>
      <c r="W113" s="3" t="s">
        <v>651</v>
      </c>
      <c r="X113" s="3"/>
      <c r="Y113" s="3"/>
      <c r="Z113" s="3"/>
      <c r="AA113" s="3"/>
      <c r="AB113" s="3"/>
      <c r="AC113" s="3"/>
    </row>
    <row r="114" hidden="1">
      <c r="A114" s="339">
        <v>107.0</v>
      </c>
      <c r="B114" s="331">
        <v>1.0</v>
      </c>
      <c r="C114" s="331" t="b">
        <v>0</v>
      </c>
      <c r="D114" s="76" t="s">
        <v>887</v>
      </c>
      <c r="E114" s="81" t="s">
        <v>853</v>
      </c>
      <c r="F114" s="81" t="s">
        <v>2283</v>
      </c>
      <c r="G114" s="79">
        <v>7.584087081E9</v>
      </c>
      <c r="H114" s="81" t="s">
        <v>2284</v>
      </c>
      <c r="I114" s="81" t="s">
        <v>44</v>
      </c>
      <c r="J114" s="81" t="s">
        <v>118</v>
      </c>
      <c r="K114" s="82" t="s">
        <v>6</v>
      </c>
      <c r="L114" s="337">
        <v>75000.0</v>
      </c>
      <c r="M114" s="337">
        <v>5000.0</v>
      </c>
      <c r="N114" s="82" t="s">
        <v>893</v>
      </c>
      <c r="O114" s="337">
        <v>20000.0</v>
      </c>
      <c r="P114" s="82" t="s">
        <v>2285</v>
      </c>
      <c r="Q114" s="337">
        <v>25000.0</v>
      </c>
      <c r="R114" s="82" t="s">
        <v>882</v>
      </c>
      <c r="S114" s="337">
        <v>25000.0</v>
      </c>
      <c r="T114" s="85"/>
      <c r="U114" s="86">
        <f t="shared" si="3"/>
        <v>0</v>
      </c>
      <c r="V114" s="78"/>
      <c r="W114" s="3" t="s">
        <v>46</v>
      </c>
      <c r="X114" s="3"/>
      <c r="Y114" s="3"/>
      <c r="Z114" s="3"/>
      <c r="AA114" s="3"/>
      <c r="AB114" s="3"/>
      <c r="AC114" s="3"/>
    </row>
    <row r="115" hidden="1">
      <c r="A115" s="339">
        <v>108.0</v>
      </c>
      <c r="B115" s="331">
        <v>2.0</v>
      </c>
      <c r="C115" s="331" t="b">
        <v>0</v>
      </c>
      <c r="D115" s="76" t="s">
        <v>887</v>
      </c>
      <c r="E115" s="81" t="s">
        <v>853</v>
      </c>
      <c r="F115" s="81" t="s">
        <v>2286</v>
      </c>
      <c r="G115" s="79">
        <v>9.67735200042E11</v>
      </c>
      <c r="H115" s="81" t="s">
        <v>2287</v>
      </c>
      <c r="I115" s="81" t="s">
        <v>300</v>
      </c>
      <c r="J115" s="78"/>
      <c r="K115" s="82" t="s">
        <v>892</v>
      </c>
      <c r="L115" s="337">
        <v>900.0</v>
      </c>
      <c r="M115" s="337">
        <v>400.0</v>
      </c>
      <c r="N115" s="82" t="s">
        <v>857</v>
      </c>
      <c r="O115" s="337">
        <v>500.0</v>
      </c>
      <c r="P115" s="82" t="s">
        <v>2210</v>
      </c>
      <c r="Q115" s="85"/>
      <c r="R115" s="85"/>
      <c r="S115" s="85"/>
      <c r="T115" s="85"/>
      <c r="U115" s="86">
        <f t="shared" si="3"/>
        <v>0</v>
      </c>
      <c r="V115" s="78"/>
      <c r="W115" s="3" t="s">
        <v>651</v>
      </c>
      <c r="X115" s="3"/>
      <c r="Y115" s="3"/>
      <c r="Z115" s="3"/>
      <c r="AA115" s="3"/>
      <c r="AB115" s="3"/>
      <c r="AC115" s="3"/>
    </row>
    <row r="116" hidden="1">
      <c r="A116" s="339">
        <v>109.0</v>
      </c>
      <c r="B116" s="331">
        <v>3.0</v>
      </c>
      <c r="C116" s="331" t="b">
        <v>0</v>
      </c>
      <c r="D116" s="76" t="s">
        <v>887</v>
      </c>
      <c r="E116" s="81" t="s">
        <v>853</v>
      </c>
      <c r="F116" s="81" t="s">
        <v>2288</v>
      </c>
      <c r="G116" s="79">
        <v>9.677730603E9</v>
      </c>
      <c r="H116" s="81" t="s">
        <v>2289</v>
      </c>
      <c r="I116" s="81" t="s">
        <v>300</v>
      </c>
      <c r="J116" s="78"/>
      <c r="K116" s="82" t="s">
        <v>892</v>
      </c>
      <c r="L116" s="337">
        <v>900.0</v>
      </c>
      <c r="M116" s="337">
        <v>400.0</v>
      </c>
      <c r="N116" s="82" t="s">
        <v>857</v>
      </c>
      <c r="O116" s="83">
        <v>500.0</v>
      </c>
      <c r="P116" s="85" t="s">
        <v>2210</v>
      </c>
      <c r="Q116" s="85"/>
      <c r="R116" s="85"/>
      <c r="S116" s="85"/>
      <c r="T116" s="85"/>
      <c r="U116" s="86">
        <f t="shared" si="3"/>
        <v>0</v>
      </c>
      <c r="V116" s="78"/>
      <c r="W116" s="3" t="s">
        <v>651</v>
      </c>
      <c r="X116" s="3"/>
      <c r="Y116" s="3"/>
      <c r="Z116" s="3"/>
      <c r="AA116" s="3"/>
      <c r="AB116" s="3"/>
      <c r="AC116" s="3"/>
    </row>
    <row r="117" hidden="1">
      <c r="A117" s="339">
        <v>110.0</v>
      </c>
      <c r="B117" s="331">
        <v>4.0</v>
      </c>
      <c r="C117" s="331" t="b">
        <v>0</v>
      </c>
      <c r="D117" s="76" t="s">
        <v>887</v>
      </c>
      <c r="E117" s="81" t="s">
        <v>2275</v>
      </c>
      <c r="F117" s="81" t="s">
        <v>2290</v>
      </c>
      <c r="G117" s="79">
        <v>9.566876629E9</v>
      </c>
      <c r="H117" s="81" t="s">
        <v>2291</v>
      </c>
      <c r="I117" s="81" t="s">
        <v>44</v>
      </c>
      <c r="J117" s="78"/>
      <c r="K117" s="82" t="s">
        <v>892</v>
      </c>
      <c r="L117" s="337">
        <v>40000.0</v>
      </c>
      <c r="M117" s="337">
        <v>40000.0</v>
      </c>
      <c r="N117" s="82" t="s">
        <v>2285</v>
      </c>
      <c r="O117" s="85"/>
      <c r="P117" s="85"/>
      <c r="Q117" s="85"/>
      <c r="R117" s="85"/>
      <c r="S117" s="85"/>
      <c r="T117" s="85"/>
      <c r="U117" s="86">
        <f t="shared" si="3"/>
        <v>0</v>
      </c>
      <c r="V117" s="78"/>
      <c r="W117" s="3" t="s">
        <v>651</v>
      </c>
      <c r="X117" s="3"/>
      <c r="Y117" s="3"/>
      <c r="Z117" s="3"/>
      <c r="AA117" s="3"/>
      <c r="AB117" s="3"/>
      <c r="AC117" s="3"/>
    </row>
    <row r="118">
      <c r="A118" s="547">
        <v>111.0</v>
      </c>
      <c r="B118" s="528">
        <v>5.0</v>
      </c>
      <c r="C118" s="297" t="b">
        <v>1</v>
      </c>
      <c r="D118" s="58" t="s">
        <v>887</v>
      </c>
      <c r="E118" s="64" t="s">
        <v>2292</v>
      </c>
      <c r="F118" s="64" t="s">
        <v>2293</v>
      </c>
      <c r="G118" s="108">
        <v>9.426930397E9</v>
      </c>
      <c r="H118" s="64" t="s">
        <v>2294</v>
      </c>
      <c r="I118" s="64" t="s">
        <v>123</v>
      </c>
      <c r="J118" s="60"/>
      <c r="K118" s="65" t="s">
        <v>6</v>
      </c>
      <c r="L118" s="418">
        <v>30000.0</v>
      </c>
      <c r="M118" s="418">
        <v>25000.0</v>
      </c>
      <c r="N118" s="65" t="s">
        <v>857</v>
      </c>
      <c r="O118" s="71"/>
      <c r="P118" s="71"/>
      <c r="Q118" s="71"/>
      <c r="R118" s="71"/>
      <c r="S118" s="71"/>
      <c r="T118" s="71"/>
      <c r="U118" s="544">
        <f t="shared" si="3"/>
        <v>5000</v>
      </c>
      <c r="V118" s="200"/>
      <c r="W118" s="546" t="s">
        <v>2295</v>
      </c>
      <c r="X118" s="3" t="s">
        <v>113</v>
      </c>
      <c r="Y118" s="3" t="s">
        <v>2296</v>
      </c>
      <c r="Z118" s="3"/>
      <c r="AA118" s="3"/>
      <c r="AB118" s="3"/>
      <c r="AC118" s="3"/>
    </row>
    <row r="119" hidden="1">
      <c r="A119" s="510">
        <v>112.0</v>
      </c>
      <c r="B119" s="511">
        <v>6.0</v>
      </c>
      <c r="C119" s="511" t="b">
        <v>0</v>
      </c>
      <c r="D119" s="174" t="s">
        <v>887</v>
      </c>
      <c r="E119" s="179" t="s">
        <v>2297</v>
      </c>
      <c r="F119" s="179" t="s">
        <v>2298</v>
      </c>
      <c r="G119" s="357">
        <f>971559753956</f>
        <v>971559753956</v>
      </c>
      <c r="H119" s="179" t="s">
        <v>2299</v>
      </c>
      <c r="I119" s="179" t="s">
        <v>123</v>
      </c>
      <c r="J119" s="179" t="s">
        <v>37</v>
      </c>
      <c r="K119" s="180" t="s">
        <v>2300</v>
      </c>
      <c r="L119" s="358">
        <v>50000.0</v>
      </c>
      <c r="M119" s="358">
        <v>1000.0</v>
      </c>
      <c r="N119" s="180" t="s">
        <v>2297</v>
      </c>
      <c r="O119" s="181">
        <v>15000.0</v>
      </c>
      <c r="P119" s="182" t="s">
        <v>2301</v>
      </c>
      <c r="Q119" s="182"/>
      <c r="R119" s="182"/>
      <c r="S119" s="182"/>
      <c r="T119" s="182"/>
      <c r="U119" s="512">
        <f t="shared" si="3"/>
        <v>34000</v>
      </c>
      <c r="V119" s="453" t="s">
        <v>2302</v>
      </c>
      <c r="W119" s="3" t="s">
        <v>668</v>
      </c>
      <c r="X119" s="3" t="s">
        <v>113</v>
      </c>
      <c r="Y119" s="3"/>
      <c r="Z119" s="3"/>
      <c r="AA119" s="3"/>
      <c r="AB119" s="3"/>
      <c r="AC119" s="3"/>
    </row>
    <row r="120" hidden="1">
      <c r="A120" s="339">
        <v>113.0</v>
      </c>
      <c r="B120" s="331">
        <v>7.0</v>
      </c>
      <c r="C120" s="331" t="b">
        <v>0</v>
      </c>
      <c r="D120" s="76" t="s">
        <v>887</v>
      </c>
      <c r="E120" s="81" t="s">
        <v>2303</v>
      </c>
      <c r="F120" s="81" t="s">
        <v>2304</v>
      </c>
      <c r="G120" s="79">
        <v>9.747726558E9</v>
      </c>
      <c r="H120" s="81" t="s">
        <v>2305</v>
      </c>
      <c r="I120" s="81" t="s">
        <v>44</v>
      </c>
      <c r="J120" s="78"/>
      <c r="K120" s="82" t="s">
        <v>892</v>
      </c>
      <c r="L120" s="337">
        <v>45000.0</v>
      </c>
      <c r="M120" s="337">
        <v>5000.0</v>
      </c>
      <c r="N120" s="82" t="s">
        <v>894</v>
      </c>
      <c r="O120" s="83">
        <v>20000.0</v>
      </c>
      <c r="P120" s="85" t="s">
        <v>2186</v>
      </c>
      <c r="Q120" s="83">
        <v>20000.0</v>
      </c>
      <c r="R120" s="85" t="s">
        <v>930</v>
      </c>
      <c r="S120" s="85"/>
      <c r="T120" s="85"/>
      <c r="U120" s="86">
        <f t="shared" si="3"/>
        <v>0</v>
      </c>
      <c r="V120" s="78"/>
      <c r="W120" s="3" t="s">
        <v>651</v>
      </c>
      <c r="X120" s="3"/>
      <c r="Y120" s="3"/>
      <c r="Z120" s="3"/>
      <c r="AA120" s="3"/>
      <c r="AB120" s="3"/>
      <c r="AC120" s="3"/>
    </row>
    <row r="121" hidden="1">
      <c r="A121" s="339">
        <v>114.0</v>
      </c>
      <c r="B121" s="331">
        <v>8.0</v>
      </c>
      <c r="C121" s="331" t="b">
        <v>0</v>
      </c>
      <c r="D121" s="76" t="s">
        <v>887</v>
      </c>
      <c r="E121" s="81" t="s">
        <v>2210</v>
      </c>
      <c r="F121" s="81" t="s">
        <v>2306</v>
      </c>
      <c r="G121" s="79">
        <v>8.687199188E9</v>
      </c>
      <c r="H121" s="81" t="s">
        <v>2307</v>
      </c>
      <c r="I121" s="81" t="s">
        <v>2044</v>
      </c>
      <c r="J121" s="78"/>
      <c r="K121" s="82" t="s">
        <v>892</v>
      </c>
      <c r="L121" s="337">
        <v>300.0</v>
      </c>
      <c r="M121" s="337">
        <v>300.0</v>
      </c>
      <c r="N121" s="85"/>
      <c r="O121" s="85"/>
      <c r="P121" s="85"/>
      <c r="Q121" s="85"/>
      <c r="R121" s="85"/>
      <c r="S121" s="85"/>
      <c r="T121" s="85"/>
      <c r="U121" s="86">
        <f t="shared" si="3"/>
        <v>0</v>
      </c>
      <c r="V121" s="78" t="s">
        <v>2308</v>
      </c>
      <c r="W121" s="3" t="s">
        <v>651</v>
      </c>
      <c r="X121" s="3"/>
      <c r="Y121" s="3"/>
      <c r="Z121" s="3"/>
      <c r="AA121" s="3"/>
      <c r="AB121" s="3"/>
      <c r="AC121" s="3"/>
    </row>
    <row r="122" hidden="1">
      <c r="A122" s="339">
        <v>115.0</v>
      </c>
      <c r="B122" s="331">
        <v>9.0</v>
      </c>
      <c r="C122" s="331" t="b">
        <v>0</v>
      </c>
      <c r="D122" s="76" t="s">
        <v>887</v>
      </c>
      <c r="E122" s="81" t="s">
        <v>2309</v>
      </c>
      <c r="F122" s="81" t="s">
        <v>2310</v>
      </c>
      <c r="G122" s="79">
        <v>3.003772855E9</v>
      </c>
      <c r="H122" s="81" t="s">
        <v>2311</v>
      </c>
      <c r="I122" s="81" t="s">
        <v>118</v>
      </c>
      <c r="J122" s="78"/>
      <c r="K122" s="82" t="s">
        <v>892</v>
      </c>
      <c r="L122" s="337">
        <v>25000.0</v>
      </c>
      <c r="M122" s="337">
        <v>25000.0</v>
      </c>
      <c r="N122" s="82" t="s">
        <v>2309</v>
      </c>
      <c r="O122" s="85"/>
      <c r="P122" s="85"/>
      <c r="Q122" s="85"/>
      <c r="R122" s="85"/>
      <c r="S122" s="85"/>
      <c r="T122" s="85"/>
      <c r="U122" s="86">
        <f t="shared" si="3"/>
        <v>0</v>
      </c>
      <c r="V122" s="78"/>
      <c r="W122" s="3" t="s">
        <v>651</v>
      </c>
      <c r="X122" s="3"/>
      <c r="Y122" s="3"/>
      <c r="Z122" s="3"/>
      <c r="AA122" s="3"/>
      <c r="AB122" s="3"/>
      <c r="AC122" s="3"/>
    </row>
    <row r="123" hidden="1">
      <c r="A123" s="339">
        <v>116.0</v>
      </c>
      <c r="B123" s="331">
        <v>10.0</v>
      </c>
      <c r="C123" s="331" t="b">
        <v>0</v>
      </c>
      <c r="D123" s="76" t="s">
        <v>887</v>
      </c>
      <c r="E123" s="81" t="s">
        <v>2312</v>
      </c>
      <c r="F123" s="81" t="s">
        <v>2313</v>
      </c>
      <c r="G123" s="79" t="s">
        <v>2314</v>
      </c>
      <c r="H123" s="81" t="s">
        <v>2315</v>
      </c>
      <c r="I123" s="81" t="s">
        <v>44</v>
      </c>
      <c r="J123" s="78"/>
      <c r="K123" s="82" t="s">
        <v>2300</v>
      </c>
      <c r="L123" s="337">
        <v>52940.24</v>
      </c>
      <c r="M123" s="337">
        <v>8181.55</v>
      </c>
      <c r="N123" s="82" t="s">
        <v>2316</v>
      </c>
      <c r="O123" s="83">
        <v>23042.18</v>
      </c>
      <c r="P123" s="85" t="s">
        <v>898</v>
      </c>
      <c r="Q123" s="83">
        <v>21716.51</v>
      </c>
      <c r="R123" s="85" t="s">
        <v>998</v>
      </c>
      <c r="S123" s="85"/>
      <c r="T123" s="85"/>
      <c r="U123" s="86">
        <f t="shared" si="3"/>
        <v>0</v>
      </c>
      <c r="V123" s="78" t="s">
        <v>2317</v>
      </c>
      <c r="W123" s="3" t="s">
        <v>651</v>
      </c>
      <c r="X123" s="3"/>
      <c r="Y123" s="3"/>
      <c r="Z123" s="3"/>
      <c r="AA123" s="3"/>
      <c r="AB123" s="3"/>
      <c r="AC123" s="3"/>
    </row>
    <row r="124" hidden="1">
      <c r="A124" s="510">
        <v>117.0</v>
      </c>
      <c r="B124" s="511">
        <v>11.0</v>
      </c>
      <c r="C124" s="511" t="b">
        <v>0</v>
      </c>
      <c r="D124" s="174" t="s">
        <v>887</v>
      </c>
      <c r="E124" s="179" t="s">
        <v>2318</v>
      </c>
      <c r="F124" s="179" t="s">
        <v>2319</v>
      </c>
      <c r="G124" s="357" t="s">
        <v>2314</v>
      </c>
      <c r="H124" s="179" t="s">
        <v>2320</v>
      </c>
      <c r="I124" s="179" t="s">
        <v>123</v>
      </c>
      <c r="J124" s="176"/>
      <c r="K124" s="180" t="s">
        <v>6</v>
      </c>
      <c r="L124" s="358">
        <v>20000.0</v>
      </c>
      <c r="M124" s="358">
        <v>10000.0</v>
      </c>
      <c r="N124" s="180" t="s">
        <v>2318</v>
      </c>
      <c r="O124" s="182"/>
      <c r="P124" s="182"/>
      <c r="Q124" s="182"/>
      <c r="R124" s="182"/>
      <c r="S124" s="182"/>
      <c r="T124" s="182"/>
      <c r="U124" s="512">
        <f t="shared" si="3"/>
        <v>10000</v>
      </c>
      <c r="V124" s="176" t="s">
        <v>741</v>
      </c>
      <c r="W124" s="3" t="s">
        <v>668</v>
      </c>
      <c r="X124" s="3"/>
      <c r="Y124" s="3"/>
      <c r="Z124" s="3"/>
      <c r="AA124" s="3"/>
      <c r="AB124" s="3"/>
      <c r="AC124" s="3"/>
    </row>
    <row r="125" hidden="1">
      <c r="A125" s="510">
        <v>118.0</v>
      </c>
      <c r="B125" s="511">
        <v>12.0</v>
      </c>
      <c r="C125" s="511" t="b">
        <v>0</v>
      </c>
      <c r="D125" s="174" t="s">
        <v>887</v>
      </c>
      <c r="E125" s="179" t="s">
        <v>2318</v>
      </c>
      <c r="F125" s="179" t="s">
        <v>2321</v>
      </c>
      <c r="G125" s="357">
        <v>8.124222274E9</v>
      </c>
      <c r="H125" s="179" t="s">
        <v>2322</v>
      </c>
      <c r="I125" s="179" t="s">
        <v>44</v>
      </c>
      <c r="J125" s="176"/>
      <c r="K125" s="180" t="s">
        <v>6</v>
      </c>
      <c r="L125" s="358">
        <v>40000.0</v>
      </c>
      <c r="M125" s="358">
        <v>2000.0</v>
      </c>
      <c r="N125" s="180" t="s">
        <v>2318</v>
      </c>
      <c r="O125" s="182"/>
      <c r="P125" s="182"/>
      <c r="Q125" s="182"/>
      <c r="R125" s="182"/>
      <c r="S125" s="182"/>
      <c r="T125" s="182"/>
      <c r="U125" s="512">
        <f t="shared" si="3"/>
        <v>38000</v>
      </c>
      <c r="V125" s="447" t="s">
        <v>2323</v>
      </c>
      <c r="W125" s="3" t="s">
        <v>668</v>
      </c>
      <c r="X125" s="394">
        <v>20000.0</v>
      </c>
      <c r="Y125" s="403">
        <v>45140.0</v>
      </c>
      <c r="Z125" s="406">
        <v>18000.0</v>
      </c>
      <c r="AA125" s="403">
        <v>45202.0</v>
      </c>
      <c r="AB125" s="407"/>
      <c r="AC125" s="407"/>
    </row>
    <row r="126" hidden="1">
      <c r="A126" s="339">
        <v>119.0</v>
      </c>
      <c r="B126" s="530">
        <v>13.0</v>
      </c>
      <c r="C126" s="530" t="b">
        <v>0</v>
      </c>
      <c r="D126" s="76" t="s">
        <v>887</v>
      </c>
      <c r="E126" s="81" t="s">
        <v>2318</v>
      </c>
      <c r="F126" s="81" t="s">
        <v>2324</v>
      </c>
      <c r="G126" s="79">
        <f>971507601082</f>
        <v>971507601082</v>
      </c>
      <c r="H126" s="81" t="s">
        <v>2325</v>
      </c>
      <c r="I126" s="81" t="s">
        <v>123</v>
      </c>
      <c r="J126" s="78"/>
      <c r="K126" s="82" t="s">
        <v>892</v>
      </c>
      <c r="L126" s="337">
        <v>55000.0</v>
      </c>
      <c r="M126" s="337">
        <v>45000.0</v>
      </c>
      <c r="N126" s="82" t="s">
        <v>2318</v>
      </c>
      <c r="O126" s="83">
        <v>10000.0</v>
      </c>
      <c r="P126" s="85" t="s">
        <v>925</v>
      </c>
      <c r="Q126" s="85"/>
      <c r="R126" s="85"/>
      <c r="S126" s="85"/>
      <c r="T126" s="85"/>
      <c r="U126" s="86">
        <f t="shared" si="3"/>
        <v>0</v>
      </c>
      <c r="V126" s="78"/>
      <c r="W126" s="3" t="s">
        <v>46</v>
      </c>
      <c r="X126" s="3"/>
      <c r="Y126" s="3"/>
      <c r="Z126" s="3"/>
      <c r="AA126" s="3"/>
      <c r="AB126" s="3"/>
      <c r="AC126" s="3"/>
    </row>
    <row r="127" hidden="1">
      <c r="A127" s="339">
        <v>120.0</v>
      </c>
      <c r="B127" s="331">
        <v>1.0</v>
      </c>
      <c r="C127" s="331" t="b">
        <v>0</v>
      </c>
      <c r="D127" s="76" t="s">
        <v>903</v>
      </c>
      <c r="E127" s="81" t="s">
        <v>2326</v>
      </c>
      <c r="F127" s="81" t="s">
        <v>2327</v>
      </c>
      <c r="G127" s="79">
        <v>9.430388512E9</v>
      </c>
      <c r="H127" s="81" t="s">
        <v>2328</v>
      </c>
      <c r="I127" s="81" t="s">
        <v>65</v>
      </c>
      <c r="J127" s="78"/>
      <c r="K127" s="82" t="s">
        <v>892</v>
      </c>
      <c r="L127" s="337">
        <v>25000.0</v>
      </c>
      <c r="M127" s="337">
        <v>10000.0</v>
      </c>
      <c r="N127" s="82" t="s">
        <v>2329</v>
      </c>
      <c r="O127" s="83">
        <v>10000.0</v>
      </c>
      <c r="P127" s="85" t="s">
        <v>2330</v>
      </c>
      <c r="Q127" s="83">
        <v>5000.0</v>
      </c>
      <c r="R127" s="85" t="s">
        <v>2331</v>
      </c>
      <c r="S127" s="85"/>
      <c r="T127" s="85"/>
      <c r="U127" s="86">
        <f t="shared" si="3"/>
        <v>0</v>
      </c>
      <c r="V127" s="78"/>
      <c r="W127" s="3" t="s">
        <v>46</v>
      </c>
      <c r="X127" s="3"/>
      <c r="Y127" s="3"/>
      <c r="Z127" s="3"/>
      <c r="AA127" s="3"/>
      <c r="AB127" s="3"/>
      <c r="AC127" s="3"/>
    </row>
    <row r="128" hidden="1">
      <c r="A128" s="339">
        <v>121.0</v>
      </c>
      <c r="B128" s="331">
        <v>2.0</v>
      </c>
      <c r="C128" s="331" t="b">
        <v>0</v>
      </c>
      <c r="D128" s="76" t="s">
        <v>903</v>
      </c>
      <c r="E128" s="81" t="s">
        <v>2332</v>
      </c>
      <c r="F128" s="81" t="s">
        <v>2333</v>
      </c>
      <c r="G128" s="79">
        <v>9.768103097E9</v>
      </c>
      <c r="H128" s="81" t="s">
        <v>2334</v>
      </c>
      <c r="I128" s="81" t="s">
        <v>37</v>
      </c>
      <c r="J128" s="78"/>
      <c r="K128" s="82" t="s">
        <v>892</v>
      </c>
      <c r="L128" s="337">
        <v>15000.0</v>
      </c>
      <c r="M128" s="337">
        <v>15000.0</v>
      </c>
      <c r="N128" s="82" t="s">
        <v>2316</v>
      </c>
      <c r="O128" s="85"/>
      <c r="P128" s="85"/>
      <c r="Q128" s="85"/>
      <c r="R128" s="85"/>
      <c r="S128" s="85"/>
      <c r="T128" s="85"/>
      <c r="U128" s="86">
        <f t="shared" si="3"/>
        <v>0</v>
      </c>
      <c r="V128" s="78"/>
      <c r="W128" s="3" t="s">
        <v>651</v>
      </c>
      <c r="X128" s="3"/>
      <c r="Y128" s="3"/>
      <c r="Z128" s="3"/>
      <c r="AA128" s="3"/>
      <c r="AB128" s="3"/>
      <c r="AC128" s="3"/>
    </row>
    <row r="129" hidden="1">
      <c r="A129" s="510">
        <v>122.0</v>
      </c>
      <c r="B129" s="511">
        <v>3.0</v>
      </c>
      <c r="C129" s="511" t="b">
        <v>0</v>
      </c>
      <c r="D129" s="174" t="s">
        <v>903</v>
      </c>
      <c r="E129" s="179" t="s">
        <v>2326</v>
      </c>
      <c r="F129" s="179" t="s">
        <v>2335</v>
      </c>
      <c r="G129" s="357">
        <v>9.988503047E9</v>
      </c>
      <c r="H129" s="179" t="s">
        <v>2336</v>
      </c>
      <c r="I129" s="179" t="s">
        <v>679</v>
      </c>
      <c r="J129" s="176"/>
      <c r="K129" s="180" t="s">
        <v>2300</v>
      </c>
      <c r="L129" s="358">
        <v>22500.0</v>
      </c>
      <c r="M129" s="358">
        <v>1000.0</v>
      </c>
      <c r="N129" s="180" t="s">
        <v>2326</v>
      </c>
      <c r="O129" s="182"/>
      <c r="P129" s="182"/>
      <c r="Q129" s="182"/>
      <c r="R129" s="182"/>
      <c r="S129" s="182"/>
      <c r="T129" s="182"/>
      <c r="U129" s="512">
        <f t="shared" si="3"/>
        <v>21500</v>
      </c>
      <c r="V129" s="176" t="s">
        <v>2337</v>
      </c>
      <c r="W129" s="3" t="s">
        <v>742</v>
      </c>
      <c r="X129" s="3"/>
      <c r="Y129" s="3"/>
      <c r="Z129" s="3"/>
      <c r="AA129" s="3"/>
      <c r="AB129" s="3"/>
      <c r="AC129" s="3"/>
    </row>
    <row r="130" hidden="1">
      <c r="A130" s="510">
        <v>123.0</v>
      </c>
      <c r="B130" s="511">
        <v>4.0</v>
      </c>
      <c r="C130" s="511" t="b">
        <v>0</v>
      </c>
      <c r="D130" s="174" t="s">
        <v>903</v>
      </c>
      <c r="E130" s="179" t="s">
        <v>2338</v>
      </c>
      <c r="F130" s="179" t="s">
        <v>2339</v>
      </c>
      <c r="G130" s="357">
        <v>9.673275772E9</v>
      </c>
      <c r="H130" s="179" t="s">
        <v>2340</v>
      </c>
      <c r="I130" s="179" t="s">
        <v>679</v>
      </c>
      <c r="J130" s="176"/>
      <c r="K130" s="180" t="s">
        <v>2300</v>
      </c>
      <c r="L130" s="358">
        <v>22500.0</v>
      </c>
      <c r="M130" s="358">
        <v>1000.0</v>
      </c>
      <c r="N130" s="180" t="s">
        <v>2338</v>
      </c>
      <c r="O130" s="182"/>
      <c r="P130" s="182"/>
      <c r="Q130" s="182"/>
      <c r="R130" s="182"/>
      <c r="S130" s="182"/>
      <c r="T130" s="182"/>
      <c r="U130" s="512">
        <f t="shared" si="3"/>
        <v>21500</v>
      </c>
      <c r="V130" s="453" t="s">
        <v>2341</v>
      </c>
      <c r="W130" s="3" t="s">
        <v>742</v>
      </c>
      <c r="X130" s="3" t="s">
        <v>2342</v>
      </c>
      <c r="Y130" s="3"/>
      <c r="Z130" s="3"/>
      <c r="AA130" s="3"/>
      <c r="AB130" s="3"/>
      <c r="AC130" s="3"/>
    </row>
    <row r="131" hidden="1">
      <c r="A131" s="339">
        <v>124.0</v>
      </c>
      <c r="B131" s="331">
        <v>5.0</v>
      </c>
      <c r="C131" s="331" t="b">
        <v>0</v>
      </c>
      <c r="D131" s="76" t="s">
        <v>903</v>
      </c>
      <c r="E131" s="81" t="s">
        <v>2338</v>
      </c>
      <c r="F131" s="81" t="s">
        <v>2343</v>
      </c>
      <c r="G131" s="79">
        <v>9.544444865E9</v>
      </c>
      <c r="H131" s="81" t="s">
        <v>2344</v>
      </c>
      <c r="I131" s="106" t="s">
        <v>72</v>
      </c>
      <c r="J131" s="78"/>
      <c r="K131" s="82" t="s">
        <v>6</v>
      </c>
      <c r="L131" s="438">
        <v>25000.0</v>
      </c>
      <c r="M131" s="337">
        <v>2000.0</v>
      </c>
      <c r="N131" s="82" t="s">
        <v>2338</v>
      </c>
      <c r="O131" s="98">
        <v>23000.0</v>
      </c>
      <c r="P131" s="99" t="s">
        <v>2345</v>
      </c>
      <c r="Q131" s="85"/>
      <c r="R131" s="85"/>
      <c r="S131" s="85"/>
      <c r="T131" s="85"/>
      <c r="U131" s="86">
        <f t="shared" si="3"/>
        <v>0</v>
      </c>
      <c r="V131" s="434"/>
      <c r="W131" s="101" t="s">
        <v>668</v>
      </c>
      <c r="X131" s="548">
        <v>30000.0</v>
      </c>
      <c r="Y131" s="549" t="s">
        <v>2346</v>
      </c>
      <c r="Z131" s="549">
        <v>28000.0</v>
      </c>
      <c r="AA131" s="549" t="s">
        <v>2347</v>
      </c>
      <c r="AB131" s="548"/>
      <c r="AC131" s="548"/>
    </row>
    <row r="132" hidden="1">
      <c r="A132" s="339">
        <v>125.0</v>
      </c>
      <c r="B132" s="331">
        <v>6.0</v>
      </c>
      <c r="C132" s="331" t="b">
        <v>0</v>
      </c>
      <c r="D132" s="76" t="s">
        <v>903</v>
      </c>
      <c r="E132" s="81" t="s">
        <v>2169</v>
      </c>
      <c r="F132" s="81" t="s">
        <v>2348</v>
      </c>
      <c r="G132" s="79">
        <f>966594400867</f>
        <v>966594400867</v>
      </c>
      <c r="H132" s="81" t="s">
        <v>2349</v>
      </c>
      <c r="I132" s="81" t="s">
        <v>818</v>
      </c>
      <c r="J132" s="78"/>
      <c r="K132" s="82" t="s">
        <v>892</v>
      </c>
      <c r="L132" s="337">
        <v>48037.32</v>
      </c>
      <c r="M132" s="337">
        <v>24565.59</v>
      </c>
      <c r="N132" s="82" t="s">
        <v>882</v>
      </c>
      <c r="O132" s="83">
        <v>23471.73</v>
      </c>
      <c r="P132" s="85" t="s">
        <v>864</v>
      </c>
      <c r="Q132" s="85"/>
      <c r="R132" s="85"/>
      <c r="S132" s="85"/>
      <c r="T132" s="85"/>
      <c r="U132" s="86">
        <f t="shared" si="3"/>
        <v>0</v>
      </c>
      <c r="V132" s="78" t="s">
        <v>2350</v>
      </c>
      <c r="W132" s="3" t="s">
        <v>46</v>
      </c>
      <c r="X132" s="3"/>
      <c r="Y132" s="3"/>
      <c r="Z132" s="3"/>
      <c r="AA132" s="3"/>
      <c r="AB132" s="3"/>
      <c r="AC132" s="3"/>
    </row>
    <row r="133" hidden="1">
      <c r="A133" s="339">
        <v>126.0</v>
      </c>
      <c r="B133" s="331">
        <v>7.0</v>
      </c>
      <c r="C133" s="331" t="b">
        <v>0</v>
      </c>
      <c r="D133" s="76" t="s">
        <v>903</v>
      </c>
      <c r="E133" s="81" t="s">
        <v>842</v>
      </c>
      <c r="F133" s="81" t="s">
        <v>2351</v>
      </c>
      <c r="G133" s="78"/>
      <c r="H133" s="81" t="s">
        <v>2352</v>
      </c>
      <c r="I133" s="81" t="s">
        <v>2016</v>
      </c>
      <c r="J133" s="78"/>
      <c r="K133" s="82" t="s">
        <v>6</v>
      </c>
      <c r="L133" s="337">
        <v>60000.0</v>
      </c>
      <c r="M133" s="337">
        <v>2500.0</v>
      </c>
      <c r="N133" s="82" t="s">
        <v>842</v>
      </c>
      <c r="O133" s="83">
        <v>27500.0</v>
      </c>
      <c r="P133" s="85" t="s">
        <v>2353</v>
      </c>
      <c r="Q133" s="83">
        <v>30000.0</v>
      </c>
      <c r="R133" s="85" t="s">
        <v>1015</v>
      </c>
      <c r="S133" s="85"/>
      <c r="T133" s="85"/>
      <c r="U133" s="86">
        <f t="shared" si="3"/>
        <v>0</v>
      </c>
      <c r="V133" s="78" t="s">
        <v>2354</v>
      </c>
      <c r="W133" s="3" t="s">
        <v>651</v>
      </c>
      <c r="X133" s="3"/>
      <c r="Y133" s="406" t="s">
        <v>2355</v>
      </c>
      <c r="Z133" s="550">
        <v>27500.0</v>
      </c>
      <c r="AA133" s="406" t="s">
        <v>2356</v>
      </c>
      <c r="AB133" s="394"/>
      <c r="AC133" s="394"/>
    </row>
    <row r="134" hidden="1">
      <c r="A134" s="510">
        <v>127.0</v>
      </c>
      <c r="B134" s="511">
        <v>8.0</v>
      </c>
      <c r="C134" s="511" t="b">
        <v>0</v>
      </c>
      <c r="D134" s="174" t="s">
        <v>903</v>
      </c>
      <c r="E134" s="179" t="s">
        <v>842</v>
      </c>
      <c r="F134" s="179" t="s">
        <v>2357</v>
      </c>
      <c r="G134" s="176"/>
      <c r="H134" s="179" t="s">
        <v>2358</v>
      </c>
      <c r="I134" s="179" t="s">
        <v>2016</v>
      </c>
      <c r="J134" s="176"/>
      <c r="K134" s="180" t="s">
        <v>6</v>
      </c>
      <c r="L134" s="358">
        <v>60000.0</v>
      </c>
      <c r="M134" s="358">
        <v>2500.0</v>
      </c>
      <c r="N134" s="182"/>
      <c r="O134" s="182"/>
      <c r="P134" s="182"/>
      <c r="Q134" s="182"/>
      <c r="R134" s="182"/>
      <c r="S134" s="182"/>
      <c r="T134" s="182"/>
      <c r="U134" s="512">
        <f t="shared" si="3"/>
        <v>57500</v>
      </c>
      <c r="V134" s="176" t="s">
        <v>741</v>
      </c>
      <c r="W134" s="3" t="s">
        <v>742</v>
      </c>
      <c r="X134" s="394">
        <v>30000.0</v>
      </c>
      <c r="Y134" s="551" t="s">
        <v>2355</v>
      </c>
      <c r="Z134" s="551">
        <v>27500.0</v>
      </c>
      <c r="AA134" s="551" t="s">
        <v>2356</v>
      </c>
      <c r="AB134" s="394"/>
      <c r="AC134" s="394"/>
    </row>
    <row r="135" hidden="1">
      <c r="A135" s="339">
        <v>128.0</v>
      </c>
      <c r="B135" s="331">
        <v>9.0</v>
      </c>
      <c r="C135" s="331" t="b">
        <v>0</v>
      </c>
      <c r="D135" s="76" t="s">
        <v>903</v>
      </c>
      <c r="E135" s="81" t="s">
        <v>925</v>
      </c>
      <c r="F135" s="81" t="s">
        <v>2359</v>
      </c>
      <c r="G135" s="79">
        <v>4.542513351E9</v>
      </c>
      <c r="H135" s="81" t="s">
        <v>2360</v>
      </c>
      <c r="I135" s="81" t="s">
        <v>2016</v>
      </c>
      <c r="J135" s="78"/>
      <c r="K135" s="82" t="s">
        <v>892</v>
      </c>
      <c r="L135" s="337">
        <v>49800.0</v>
      </c>
      <c r="M135" s="337">
        <v>8300.0</v>
      </c>
      <c r="N135" s="82" t="s">
        <v>925</v>
      </c>
      <c r="O135" s="83">
        <v>16600.0</v>
      </c>
      <c r="P135" s="85" t="s">
        <v>2361</v>
      </c>
      <c r="Q135" s="83">
        <v>24900.0</v>
      </c>
      <c r="R135" s="85" t="s">
        <v>959</v>
      </c>
      <c r="S135" s="85"/>
      <c r="T135" s="85"/>
      <c r="U135" s="86">
        <f t="shared" si="3"/>
        <v>0</v>
      </c>
      <c r="V135" s="78" t="s">
        <v>2362</v>
      </c>
      <c r="W135" s="3" t="s">
        <v>651</v>
      </c>
      <c r="X135" s="3"/>
      <c r="Y135" s="3"/>
      <c r="Z135" s="3"/>
      <c r="AA135" s="3"/>
      <c r="AB135" s="3"/>
      <c r="AC135" s="3"/>
    </row>
    <row r="136" hidden="1">
      <c r="A136" s="339">
        <v>129.0</v>
      </c>
      <c r="B136" s="331">
        <v>10.0</v>
      </c>
      <c r="C136" s="331" t="b">
        <v>0</v>
      </c>
      <c r="D136" s="76" t="s">
        <v>903</v>
      </c>
      <c r="E136" s="81" t="s">
        <v>2330</v>
      </c>
      <c r="F136" s="81" t="s">
        <v>2363</v>
      </c>
      <c r="G136" s="79">
        <v>2.34803395558E11</v>
      </c>
      <c r="H136" s="81" t="s">
        <v>2364</v>
      </c>
      <c r="I136" s="81" t="s">
        <v>118</v>
      </c>
      <c r="J136" s="78"/>
      <c r="K136" s="82" t="s">
        <v>892</v>
      </c>
      <c r="L136" s="337">
        <v>41186.0</v>
      </c>
      <c r="M136" s="337">
        <v>32903.0</v>
      </c>
      <c r="N136" s="82" t="s">
        <v>2330</v>
      </c>
      <c r="O136" s="83">
        <v>8283.0</v>
      </c>
      <c r="P136" s="85" t="s">
        <v>908</v>
      </c>
      <c r="Q136" s="85"/>
      <c r="R136" s="85"/>
      <c r="S136" s="85"/>
      <c r="T136" s="85"/>
      <c r="U136" s="86">
        <f t="shared" si="3"/>
        <v>0</v>
      </c>
      <c r="V136" s="552">
        <v>400.0</v>
      </c>
      <c r="W136" s="3" t="s">
        <v>46</v>
      </c>
      <c r="X136" s="3"/>
      <c r="Y136" s="3"/>
      <c r="Z136" s="3"/>
      <c r="AA136" s="3"/>
      <c r="AB136" s="3"/>
      <c r="AC136" s="3"/>
    </row>
    <row r="137" hidden="1">
      <c r="A137" s="339">
        <v>130.0</v>
      </c>
      <c r="B137" s="331">
        <v>11.0</v>
      </c>
      <c r="C137" s="331" t="b">
        <v>0</v>
      </c>
      <c r="D137" s="76" t="s">
        <v>903</v>
      </c>
      <c r="E137" s="81" t="s">
        <v>2330</v>
      </c>
      <c r="F137" s="81" t="s">
        <v>2365</v>
      </c>
      <c r="G137" s="79">
        <v>8.390634132E9</v>
      </c>
      <c r="H137" s="81" t="s">
        <v>2366</v>
      </c>
      <c r="I137" s="81" t="s">
        <v>72</v>
      </c>
      <c r="J137" s="78"/>
      <c r="K137" s="82" t="s">
        <v>2300</v>
      </c>
      <c r="L137" s="337">
        <v>22500.0</v>
      </c>
      <c r="M137" s="337">
        <v>22500.0</v>
      </c>
      <c r="N137" s="82" t="s">
        <v>2367</v>
      </c>
      <c r="O137" s="85"/>
      <c r="P137" s="85"/>
      <c r="Q137" s="85"/>
      <c r="R137" s="85"/>
      <c r="S137" s="85"/>
      <c r="T137" s="85"/>
      <c r="U137" s="86">
        <f t="shared" si="3"/>
        <v>0</v>
      </c>
      <c r="V137" s="78"/>
      <c r="W137" s="3" t="s">
        <v>46</v>
      </c>
      <c r="X137" s="3"/>
      <c r="Y137" s="3"/>
      <c r="Z137" s="3"/>
      <c r="AA137" s="3"/>
      <c r="AB137" s="3"/>
      <c r="AC137" s="3"/>
    </row>
    <row r="138" hidden="1">
      <c r="A138" s="339">
        <v>131.0</v>
      </c>
      <c r="B138" s="331">
        <v>12.0</v>
      </c>
      <c r="C138" s="331" t="b">
        <v>0</v>
      </c>
      <c r="D138" s="76" t="s">
        <v>903</v>
      </c>
      <c r="E138" s="81" t="s">
        <v>2368</v>
      </c>
      <c r="F138" s="81" t="s">
        <v>2369</v>
      </c>
      <c r="G138" s="79">
        <v>9.36554707E8</v>
      </c>
      <c r="H138" s="81" t="s">
        <v>2370</v>
      </c>
      <c r="I138" s="81" t="s">
        <v>118</v>
      </c>
      <c r="J138" s="78"/>
      <c r="K138" s="82" t="s">
        <v>6</v>
      </c>
      <c r="L138" s="337">
        <v>20000.0</v>
      </c>
      <c r="M138" s="337">
        <v>20000.0</v>
      </c>
      <c r="N138" s="82" t="s">
        <v>2368</v>
      </c>
      <c r="O138" s="85"/>
      <c r="P138" s="85"/>
      <c r="Q138" s="85"/>
      <c r="R138" s="85"/>
      <c r="S138" s="85"/>
      <c r="T138" s="85"/>
      <c r="U138" s="86">
        <f t="shared" si="3"/>
        <v>0</v>
      </c>
      <c r="V138" s="78"/>
      <c r="W138" s="3" t="s">
        <v>46</v>
      </c>
      <c r="X138" s="3"/>
      <c r="Y138" s="3"/>
      <c r="Z138" s="3"/>
      <c r="AA138" s="3"/>
      <c r="AB138" s="3"/>
      <c r="AC138" s="3"/>
    </row>
    <row r="139" hidden="1">
      <c r="A139" s="339">
        <v>132.0</v>
      </c>
      <c r="B139" s="331">
        <v>13.0</v>
      </c>
      <c r="C139" s="331" t="b">
        <v>0</v>
      </c>
      <c r="D139" s="76" t="s">
        <v>903</v>
      </c>
      <c r="E139" s="81" t="s">
        <v>2368</v>
      </c>
      <c r="F139" s="81" t="s">
        <v>2371</v>
      </c>
      <c r="G139" s="79">
        <v>9.361396765E9</v>
      </c>
      <c r="H139" s="81" t="s">
        <v>2372</v>
      </c>
      <c r="I139" s="81" t="s">
        <v>44</v>
      </c>
      <c r="J139" s="78"/>
      <c r="K139" s="82" t="s">
        <v>6</v>
      </c>
      <c r="L139" s="337">
        <v>37500.0</v>
      </c>
      <c r="M139" s="337">
        <v>5000.0</v>
      </c>
      <c r="N139" s="82" t="s">
        <v>2361</v>
      </c>
      <c r="O139" s="83">
        <v>20000.0</v>
      </c>
      <c r="P139" s="85" t="s">
        <v>955</v>
      </c>
      <c r="Q139" s="83">
        <v>12500.0</v>
      </c>
      <c r="R139" s="85" t="s">
        <v>1048</v>
      </c>
      <c r="S139" s="85"/>
      <c r="T139" s="85"/>
      <c r="U139" s="86">
        <f t="shared" si="3"/>
        <v>0</v>
      </c>
      <c r="V139" s="78"/>
      <c r="W139" s="3" t="s">
        <v>651</v>
      </c>
      <c r="X139" s="394">
        <v>17500.0</v>
      </c>
      <c r="Y139" s="403">
        <v>45201.0</v>
      </c>
      <c r="Z139" s="3"/>
      <c r="AA139" s="3"/>
      <c r="AB139" s="3"/>
      <c r="AC139" s="3"/>
    </row>
    <row r="140" hidden="1">
      <c r="A140" s="339">
        <v>133.0</v>
      </c>
      <c r="B140" s="331">
        <v>14.0</v>
      </c>
      <c r="C140" s="331" t="b">
        <v>0</v>
      </c>
      <c r="D140" s="76" t="s">
        <v>903</v>
      </c>
      <c r="E140" s="81" t="s">
        <v>2361</v>
      </c>
      <c r="F140" s="81" t="s">
        <v>2373</v>
      </c>
      <c r="G140" s="79">
        <f>60123231249</f>
        <v>60123231249</v>
      </c>
      <c r="H140" s="81" t="s">
        <v>2374</v>
      </c>
      <c r="I140" s="81" t="s">
        <v>44</v>
      </c>
      <c r="J140" s="78"/>
      <c r="K140" s="82" t="s">
        <v>6</v>
      </c>
      <c r="L140" s="337">
        <v>50000.0</v>
      </c>
      <c r="M140" s="337">
        <v>50000.0</v>
      </c>
      <c r="N140" s="82" t="s">
        <v>2361</v>
      </c>
      <c r="O140" s="85"/>
      <c r="P140" s="85"/>
      <c r="Q140" s="85"/>
      <c r="R140" s="85"/>
      <c r="S140" s="85"/>
      <c r="T140" s="85"/>
      <c r="U140" s="86">
        <f t="shared" si="3"/>
        <v>0</v>
      </c>
      <c r="V140" s="78"/>
      <c r="W140" s="3" t="s">
        <v>46</v>
      </c>
      <c r="X140" s="3"/>
      <c r="Y140" s="3"/>
      <c r="Z140" s="3"/>
      <c r="AA140" s="3"/>
      <c r="AB140" s="3"/>
      <c r="AC140" s="3"/>
    </row>
    <row r="141" hidden="1">
      <c r="A141" s="339">
        <v>134.0</v>
      </c>
      <c r="B141" s="331">
        <v>15.0</v>
      </c>
      <c r="C141" s="331" t="b">
        <v>0</v>
      </c>
      <c r="D141" s="76" t="s">
        <v>903</v>
      </c>
      <c r="E141" s="81" t="s">
        <v>2331</v>
      </c>
      <c r="F141" s="81" t="s">
        <v>2375</v>
      </c>
      <c r="G141" s="79">
        <v>6.382921144E9</v>
      </c>
      <c r="H141" s="81" t="s">
        <v>2376</v>
      </c>
      <c r="I141" s="81" t="s">
        <v>44</v>
      </c>
      <c r="J141" s="81" t="s">
        <v>72</v>
      </c>
      <c r="K141" s="82" t="s">
        <v>6</v>
      </c>
      <c r="L141" s="337">
        <v>60000.0</v>
      </c>
      <c r="M141" s="337">
        <v>2000.0</v>
      </c>
      <c r="N141" s="82" t="s">
        <v>898</v>
      </c>
      <c r="O141" s="83">
        <v>30000.0</v>
      </c>
      <c r="P141" s="85" t="s">
        <v>2377</v>
      </c>
      <c r="Q141" s="83">
        <v>28000.0</v>
      </c>
      <c r="R141" s="85" t="s">
        <v>1011</v>
      </c>
      <c r="S141" s="85"/>
      <c r="T141" s="85"/>
      <c r="U141" s="86">
        <f t="shared" si="3"/>
        <v>0</v>
      </c>
      <c r="V141" s="434" t="s">
        <v>2378</v>
      </c>
      <c r="W141" s="3" t="s">
        <v>651</v>
      </c>
      <c r="X141" s="394">
        <v>30000.0</v>
      </c>
      <c r="Y141" s="403">
        <v>45140.0</v>
      </c>
      <c r="Z141" s="406">
        <v>28000.0</v>
      </c>
      <c r="AA141" s="403">
        <v>45141.0</v>
      </c>
      <c r="AB141" s="407"/>
      <c r="AC141" s="407"/>
    </row>
    <row r="142" hidden="1">
      <c r="A142" s="339">
        <v>135.0</v>
      </c>
      <c r="B142" s="331">
        <v>16.0</v>
      </c>
      <c r="C142" s="331" t="b">
        <v>0</v>
      </c>
      <c r="D142" s="76" t="s">
        <v>903</v>
      </c>
      <c r="E142" s="81" t="s">
        <v>898</v>
      </c>
      <c r="F142" s="81" t="s">
        <v>2379</v>
      </c>
      <c r="G142" s="79">
        <v>8.136792607E9</v>
      </c>
      <c r="H142" s="81" t="s">
        <v>2380</v>
      </c>
      <c r="I142" s="81" t="s">
        <v>44</v>
      </c>
      <c r="J142" s="78"/>
      <c r="K142" s="82" t="s">
        <v>6</v>
      </c>
      <c r="L142" s="337">
        <v>37500.0</v>
      </c>
      <c r="M142" s="337">
        <v>5000.0</v>
      </c>
      <c r="N142" s="82" t="s">
        <v>898</v>
      </c>
      <c r="O142" s="83">
        <v>20000.0</v>
      </c>
      <c r="P142" s="85"/>
      <c r="Q142" s="83">
        <v>12500.0</v>
      </c>
      <c r="R142" s="85" t="s">
        <v>1065</v>
      </c>
      <c r="S142" s="85"/>
      <c r="T142" s="85"/>
      <c r="U142" s="86">
        <f t="shared" si="3"/>
        <v>0</v>
      </c>
      <c r="V142" s="78" t="s">
        <v>952</v>
      </c>
      <c r="W142" s="3" t="s">
        <v>651</v>
      </c>
      <c r="X142" s="394">
        <v>17500.0</v>
      </c>
      <c r="Y142" s="403">
        <v>45019.0</v>
      </c>
      <c r="Z142" s="3"/>
      <c r="AA142" s="3"/>
      <c r="AB142" s="3"/>
      <c r="AC142" s="3"/>
    </row>
    <row r="143" hidden="1">
      <c r="A143" s="339">
        <v>136.0</v>
      </c>
      <c r="B143" s="331">
        <v>17.0</v>
      </c>
      <c r="C143" s="331" t="b">
        <v>0</v>
      </c>
      <c r="D143" s="76" t="s">
        <v>903</v>
      </c>
      <c r="E143" s="81" t="s">
        <v>898</v>
      </c>
      <c r="F143" s="81" t="s">
        <v>2381</v>
      </c>
      <c r="G143" s="79">
        <v>7.358006878E9</v>
      </c>
      <c r="H143" s="81" t="s">
        <v>2382</v>
      </c>
      <c r="I143" s="81" t="s">
        <v>300</v>
      </c>
      <c r="J143" s="81" t="s">
        <v>2127</v>
      </c>
      <c r="K143" s="82" t="s">
        <v>6</v>
      </c>
      <c r="L143" s="337">
        <v>55000.0</v>
      </c>
      <c r="M143" s="337">
        <v>5000.0</v>
      </c>
      <c r="N143" s="82" t="s">
        <v>898</v>
      </c>
      <c r="O143" s="83">
        <v>30000.0</v>
      </c>
      <c r="P143" s="85" t="s">
        <v>974</v>
      </c>
      <c r="Q143" s="83">
        <v>20000.0</v>
      </c>
      <c r="R143" s="85" t="s">
        <v>1025</v>
      </c>
      <c r="S143" s="85"/>
      <c r="T143" s="85"/>
      <c r="U143" s="86">
        <f t="shared" si="3"/>
        <v>0</v>
      </c>
      <c r="V143" s="78" t="s">
        <v>2383</v>
      </c>
      <c r="W143" s="3" t="s">
        <v>651</v>
      </c>
      <c r="X143" s="394">
        <v>40000.0</v>
      </c>
      <c r="Y143" s="406" t="s">
        <v>2384</v>
      </c>
      <c r="Z143" s="405"/>
      <c r="AA143" s="405"/>
      <c r="AB143" s="3"/>
      <c r="AC143" s="3"/>
    </row>
    <row r="144" hidden="1">
      <c r="A144" s="339">
        <v>137.0</v>
      </c>
      <c r="B144" s="331">
        <v>18.0</v>
      </c>
      <c r="C144" s="331" t="b">
        <v>0</v>
      </c>
      <c r="D144" s="76" t="s">
        <v>903</v>
      </c>
      <c r="E144" s="81" t="s">
        <v>898</v>
      </c>
      <c r="F144" s="81" t="s">
        <v>2385</v>
      </c>
      <c r="G144" s="79">
        <v>9.31016101225E11</v>
      </c>
      <c r="H144" s="81" t="s">
        <v>2386</v>
      </c>
      <c r="I144" s="81" t="s">
        <v>65</v>
      </c>
      <c r="J144" s="78"/>
      <c r="K144" s="82" t="s">
        <v>2300</v>
      </c>
      <c r="L144" s="337">
        <v>14799.69</v>
      </c>
      <c r="M144" s="337">
        <v>14799.69</v>
      </c>
      <c r="N144" s="82" t="s">
        <v>898</v>
      </c>
      <c r="O144" s="85"/>
      <c r="P144" s="85"/>
      <c r="Q144" s="85"/>
      <c r="R144" s="85"/>
      <c r="S144" s="85"/>
      <c r="T144" s="85"/>
      <c r="U144" s="86">
        <f t="shared" si="3"/>
        <v>0</v>
      </c>
      <c r="V144" s="552">
        <v>200.0</v>
      </c>
      <c r="W144" s="3" t="s">
        <v>651</v>
      </c>
      <c r="X144" s="3"/>
      <c r="Y144" s="3"/>
      <c r="Z144" s="3"/>
      <c r="AA144" s="3"/>
      <c r="AB144" s="3"/>
      <c r="AC144" s="3"/>
    </row>
    <row r="145">
      <c r="A145" s="547">
        <v>138.0</v>
      </c>
      <c r="B145" s="530">
        <v>19.0</v>
      </c>
      <c r="C145" s="553" t="b">
        <v>1</v>
      </c>
      <c r="D145" s="58" t="s">
        <v>903</v>
      </c>
      <c r="E145" s="64" t="s">
        <v>945</v>
      </c>
      <c r="F145" s="64" t="s">
        <v>2387</v>
      </c>
      <c r="G145" s="108">
        <v>9.38459943E9</v>
      </c>
      <c r="H145" s="64" t="s">
        <v>2388</v>
      </c>
      <c r="I145" s="64" t="s">
        <v>123</v>
      </c>
      <c r="J145" s="60"/>
      <c r="K145" s="65" t="s">
        <v>6</v>
      </c>
      <c r="L145" s="418">
        <v>40000.0</v>
      </c>
      <c r="M145" s="418">
        <v>1000.0</v>
      </c>
      <c r="N145" s="65" t="s">
        <v>945</v>
      </c>
      <c r="O145" s="71"/>
      <c r="P145" s="71"/>
      <c r="Q145" s="71"/>
      <c r="R145" s="71"/>
      <c r="S145" s="71"/>
      <c r="T145" s="71"/>
      <c r="U145" s="72">
        <f t="shared" si="3"/>
        <v>39000</v>
      </c>
      <c r="V145" s="554">
        <v>45839.0</v>
      </c>
      <c r="W145" s="3" t="s">
        <v>61</v>
      </c>
      <c r="X145" s="3" t="s">
        <v>2342</v>
      </c>
      <c r="Y145" s="3"/>
      <c r="Z145" s="3"/>
      <c r="AA145" s="3"/>
      <c r="AB145" s="3"/>
      <c r="AC145" s="74" t="s">
        <v>2389</v>
      </c>
    </row>
    <row r="146" hidden="1">
      <c r="A146" s="339">
        <v>139.0</v>
      </c>
      <c r="B146" s="331">
        <v>1.0</v>
      </c>
      <c r="C146" s="331" t="b">
        <v>0</v>
      </c>
      <c r="D146" s="76" t="s">
        <v>30</v>
      </c>
      <c r="E146" s="81" t="s">
        <v>946</v>
      </c>
      <c r="F146" s="81" t="s">
        <v>2390</v>
      </c>
      <c r="G146" s="79">
        <v>9.994400341E9</v>
      </c>
      <c r="H146" s="81" t="s">
        <v>2391</v>
      </c>
      <c r="I146" s="81" t="s">
        <v>72</v>
      </c>
      <c r="J146" s="78"/>
      <c r="K146" s="82" t="s">
        <v>6</v>
      </c>
      <c r="L146" s="337">
        <v>22500.0</v>
      </c>
      <c r="M146" s="337">
        <v>2000.0</v>
      </c>
      <c r="N146" s="82" t="s">
        <v>959</v>
      </c>
      <c r="O146" s="83">
        <v>10000.0</v>
      </c>
      <c r="P146" s="85" t="s">
        <v>963</v>
      </c>
      <c r="Q146" s="83">
        <v>10500.0</v>
      </c>
      <c r="R146" s="85" t="s">
        <v>969</v>
      </c>
      <c r="S146" s="85"/>
      <c r="T146" s="85"/>
      <c r="U146" s="86">
        <f t="shared" si="3"/>
        <v>0</v>
      </c>
      <c r="V146" s="78" t="s">
        <v>965</v>
      </c>
      <c r="W146" s="3" t="s">
        <v>651</v>
      </c>
      <c r="X146" s="3"/>
      <c r="Y146" s="3"/>
      <c r="Z146" s="3"/>
      <c r="AA146" s="3"/>
      <c r="AB146" s="3"/>
      <c r="AC146" s="3"/>
    </row>
    <row r="147" hidden="1">
      <c r="A147" s="339">
        <v>140.0</v>
      </c>
      <c r="B147" s="331">
        <v>2.0</v>
      </c>
      <c r="C147" s="331" t="b">
        <v>0</v>
      </c>
      <c r="D147" s="76" t="s">
        <v>30</v>
      </c>
      <c r="E147" s="81" t="s">
        <v>947</v>
      </c>
      <c r="F147" s="81" t="s">
        <v>2392</v>
      </c>
      <c r="G147" s="79">
        <v>8.806706622E9</v>
      </c>
      <c r="H147" s="81" t="s">
        <v>2393</v>
      </c>
      <c r="I147" s="81" t="s">
        <v>2016</v>
      </c>
      <c r="J147" s="78"/>
      <c r="K147" s="82" t="s">
        <v>892</v>
      </c>
      <c r="L147" s="337">
        <v>30000.0</v>
      </c>
      <c r="M147" s="337">
        <v>5000.0</v>
      </c>
      <c r="N147" s="82" t="s">
        <v>960</v>
      </c>
      <c r="O147" s="83">
        <v>10000.0</v>
      </c>
      <c r="P147" s="85" t="s">
        <v>969</v>
      </c>
      <c r="Q147" s="83">
        <v>15000.0</v>
      </c>
      <c r="R147" s="85" t="s">
        <v>2394</v>
      </c>
      <c r="S147" s="85"/>
      <c r="T147" s="85"/>
      <c r="U147" s="86">
        <f t="shared" si="3"/>
        <v>0</v>
      </c>
      <c r="V147" s="78"/>
      <c r="W147" s="555" t="s">
        <v>651</v>
      </c>
      <c r="X147" s="3"/>
      <c r="Y147" s="3"/>
      <c r="Z147" s="3"/>
      <c r="AA147" s="3"/>
      <c r="AB147" s="3"/>
      <c r="AC147" s="3"/>
    </row>
    <row r="148" hidden="1">
      <c r="A148" s="339">
        <v>141.0</v>
      </c>
      <c r="B148" s="331">
        <v>3.0</v>
      </c>
      <c r="C148" s="331" t="b">
        <v>0</v>
      </c>
      <c r="D148" s="76" t="s">
        <v>30</v>
      </c>
      <c r="E148" s="81" t="s">
        <v>2395</v>
      </c>
      <c r="F148" s="81" t="s">
        <v>2396</v>
      </c>
      <c r="G148" s="79">
        <v>6.296240335E9</v>
      </c>
      <c r="H148" s="81" t="s">
        <v>2397</v>
      </c>
      <c r="I148" s="81" t="s">
        <v>300</v>
      </c>
      <c r="J148" s="78"/>
      <c r="K148" s="82" t="s">
        <v>892</v>
      </c>
      <c r="L148" s="337">
        <v>53100.0</v>
      </c>
      <c r="M148" s="337">
        <v>5000.0</v>
      </c>
      <c r="N148" s="82" t="s">
        <v>960</v>
      </c>
      <c r="O148" s="83">
        <v>40000.0</v>
      </c>
      <c r="P148" s="85" t="s">
        <v>2398</v>
      </c>
      <c r="Q148" s="83">
        <v>8100.0</v>
      </c>
      <c r="R148" s="85" t="s">
        <v>2399</v>
      </c>
      <c r="S148" s="85"/>
      <c r="T148" s="85"/>
      <c r="U148" s="86">
        <f t="shared" si="3"/>
        <v>0</v>
      </c>
      <c r="V148" s="78" t="s">
        <v>2400</v>
      </c>
      <c r="W148" s="3" t="s">
        <v>651</v>
      </c>
      <c r="X148" s="3"/>
      <c r="Y148" s="3"/>
      <c r="Z148" s="3"/>
      <c r="AA148" s="3"/>
      <c r="AB148" s="3"/>
      <c r="AC148" s="3"/>
    </row>
    <row r="149" hidden="1">
      <c r="A149" s="510">
        <v>142.0</v>
      </c>
      <c r="B149" s="511">
        <v>4.0</v>
      </c>
      <c r="C149" s="511" t="b">
        <v>0</v>
      </c>
      <c r="D149" s="174" t="s">
        <v>30</v>
      </c>
      <c r="E149" s="179" t="s">
        <v>963</v>
      </c>
      <c r="F149" s="179" t="s">
        <v>2401</v>
      </c>
      <c r="G149" s="357">
        <v>7.305652201E9</v>
      </c>
      <c r="H149" s="179" t="s">
        <v>2402</v>
      </c>
      <c r="I149" s="179" t="s">
        <v>44</v>
      </c>
      <c r="J149" s="176"/>
      <c r="K149" s="180" t="s">
        <v>6</v>
      </c>
      <c r="L149" s="358">
        <v>37500.0</v>
      </c>
      <c r="M149" s="358">
        <v>2000.0</v>
      </c>
      <c r="N149" s="180" t="s">
        <v>2403</v>
      </c>
      <c r="O149" s="182"/>
      <c r="P149" s="182"/>
      <c r="Q149" s="182"/>
      <c r="R149" s="182"/>
      <c r="S149" s="182"/>
      <c r="T149" s="182"/>
      <c r="U149" s="512">
        <f t="shared" si="3"/>
        <v>35500</v>
      </c>
      <c r="V149" s="176" t="s">
        <v>2032</v>
      </c>
      <c r="W149" s="3" t="s">
        <v>742</v>
      </c>
      <c r="X149" s="394">
        <v>20000.0</v>
      </c>
      <c r="Y149" s="406" t="s">
        <v>2404</v>
      </c>
      <c r="Z149" s="406">
        <v>15500.0</v>
      </c>
      <c r="AA149" s="406" t="s">
        <v>2405</v>
      </c>
      <c r="AB149" s="394"/>
      <c r="AC149" s="394"/>
    </row>
    <row r="150" hidden="1">
      <c r="A150" s="510">
        <v>143.0</v>
      </c>
      <c r="B150" s="511">
        <v>5.0</v>
      </c>
      <c r="C150" s="511" t="b">
        <v>0</v>
      </c>
      <c r="D150" s="174" t="s">
        <v>30</v>
      </c>
      <c r="E150" s="179" t="s">
        <v>963</v>
      </c>
      <c r="F150" s="179" t="s">
        <v>2406</v>
      </c>
      <c r="G150" s="357">
        <v>9.030957321E9</v>
      </c>
      <c r="H150" s="179" t="s">
        <v>2407</v>
      </c>
      <c r="I150" s="179" t="s">
        <v>118</v>
      </c>
      <c r="J150" s="176"/>
      <c r="K150" s="180" t="s">
        <v>6</v>
      </c>
      <c r="L150" s="358">
        <v>30000.0</v>
      </c>
      <c r="M150" s="358">
        <v>5000.0</v>
      </c>
      <c r="N150" s="180" t="s">
        <v>2403</v>
      </c>
      <c r="O150" s="182"/>
      <c r="P150" s="182"/>
      <c r="Q150" s="182"/>
      <c r="R150" s="182"/>
      <c r="S150" s="182"/>
      <c r="T150" s="182"/>
      <c r="U150" s="512">
        <f t="shared" si="3"/>
        <v>25000</v>
      </c>
      <c r="V150" s="453" t="s">
        <v>2408</v>
      </c>
      <c r="W150" s="3" t="s">
        <v>742</v>
      </c>
      <c r="X150" s="394">
        <v>25000.0</v>
      </c>
      <c r="Y150" s="406" t="s">
        <v>2409</v>
      </c>
      <c r="Z150" s="3"/>
      <c r="AA150" s="3"/>
      <c r="AB150" s="3"/>
      <c r="AC150" s="3"/>
    </row>
    <row r="151" hidden="1">
      <c r="A151" s="339">
        <v>144.0</v>
      </c>
      <c r="B151" s="331">
        <v>6.0</v>
      </c>
      <c r="C151" s="331" t="b">
        <v>0</v>
      </c>
      <c r="D151" s="76" t="s">
        <v>30</v>
      </c>
      <c r="E151" s="81" t="s">
        <v>2353</v>
      </c>
      <c r="F151" s="81" t="s">
        <v>2410</v>
      </c>
      <c r="G151" s="79">
        <v>9.427789028E9</v>
      </c>
      <c r="H151" s="81" t="s">
        <v>2411</v>
      </c>
      <c r="I151" s="81" t="s">
        <v>2412</v>
      </c>
      <c r="J151" s="78"/>
      <c r="K151" s="82" t="s">
        <v>6</v>
      </c>
      <c r="L151" s="337">
        <v>11250.0</v>
      </c>
      <c r="M151" s="337">
        <v>2000.0</v>
      </c>
      <c r="N151" s="82" t="s">
        <v>2353</v>
      </c>
      <c r="O151" s="83">
        <v>9250.0</v>
      </c>
      <c r="P151" s="85" t="s">
        <v>938</v>
      </c>
      <c r="Q151" s="85"/>
      <c r="R151" s="85"/>
      <c r="S151" s="85"/>
      <c r="T151" s="85"/>
      <c r="U151" s="86">
        <f t="shared" si="3"/>
        <v>0</v>
      </c>
      <c r="V151" s="78" t="s">
        <v>151</v>
      </c>
      <c r="W151" s="3" t="s">
        <v>651</v>
      </c>
      <c r="X151" s="3"/>
      <c r="Y151" s="3"/>
      <c r="Z151" s="3"/>
      <c r="AA151" s="3"/>
      <c r="AB151" s="3"/>
      <c r="AC151" s="3"/>
    </row>
    <row r="152" hidden="1">
      <c r="A152" s="339">
        <v>145.0</v>
      </c>
      <c r="B152" s="331">
        <v>7.0</v>
      </c>
      <c r="C152" s="331" t="b">
        <v>0</v>
      </c>
      <c r="D152" s="76" t="s">
        <v>30</v>
      </c>
      <c r="E152" s="81" t="s">
        <v>2353</v>
      </c>
      <c r="F152" s="81" t="s">
        <v>2413</v>
      </c>
      <c r="G152" s="79">
        <v>8.76631087E8</v>
      </c>
      <c r="H152" s="81" t="s">
        <v>2414</v>
      </c>
      <c r="I152" s="81" t="s">
        <v>300</v>
      </c>
      <c r="J152" s="81" t="s">
        <v>2127</v>
      </c>
      <c r="K152" s="82" t="s">
        <v>892</v>
      </c>
      <c r="L152" s="337">
        <v>57115.5</v>
      </c>
      <c r="M152" s="337">
        <v>28323.75</v>
      </c>
      <c r="N152" s="82" t="s">
        <v>960</v>
      </c>
      <c r="O152" s="83">
        <v>28791.75</v>
      </c>
      <c r="P152" s="85" t="s">
        <v>2415</v>
      </c>
      <c r="Q152" s="85"/>
      <c r="R152" s="85"/>
      <c r="S152" s="85"/>
      <c r="T152" s="85"/>
      <c r="U152" s="86">
        <f t="shared" si="3"/>
        <v>0</v>
      </c>
      <c r="V152" s="78" t="s">
        <v>2416</v>
      </c>
      <c r="W152" s="3" t="s">
        <v>651</v>
      </c>
      <c r="X152" s="3"/>
      <c r="Y152" s="3"/>
      <c r="Z152" s="3"/>
      <c r="AA152" s="3"/>
      <c r="AB152" s="3"/>
      <c r="AC152" s="3"/>
    </row>
    <row r="153" hidden="1">
      <c r="A153" s="339">
        <v>146.0</v>
      </c>
      <c r="B153" s="331">
        <v>8.0</v>
      </c>
      <c r="C153" s="331" t="b">
        <v>0</v>
      </c>
      <c r="D153" s="76" t="s">
        <v>30</v>
      </c>
      <c r="E153" s="81" t="s">
        <v>969</v>
      </c>
      <c r="F153" s="81" t="s">
        <v>2417</v>
      </c>
      <c r="G153" s="79">
        <v>7.56756741E9</v>
      </c>
      <c r="H153" s="81" t="s">
        <v>2418</v>
      </c>
      <c r="I153" s="81" t="s">
        <v>2419</v>
      </c>
      <c r="J153" s="78"/>
      <c r="K153" s="82" t="s">
        <v>2300</v>
      </c>
      <c r="L153" s="337">
        <v>20000.0</v>
      </c>
      <c r="M153" s="337">
        <v>20000.0</v>
      </c>
      <c r="N153" s="82" t="s">
        <v>2420</v>
      </c>
      <c r="O153" s="85"/>
      <c r="P153" s="85"/>
      <c r="Q153" s="85"/>
      <c r="R153" s="85"/>
      <c r="S153" s="85"/>
      <c r="T153" s="85"/>
      <c r="U153" s="86">
        <f t="shared" si="3"/>
        <v>0</v>
      </c>
      <c r="V153" s="78"/>
      <c r="W153" s="3" t="s">
        <v>46</v>
      </c>
      <c r="X153" s="3"/>
      <c r="Y153" s="3"/>
      <c r="Z153" s="3"/>
      <c r="AA153" s="3"/>
      <c r="AB153" s="3"/>
      <c r="AC153" s="3"/>
    </row>
    <row r="154" hidden="1">
      <c r="A154" s="339">
        <v>147.0</v>
      </c>
      <c r="B154" s="331">
        <v>9.0</v>
      </c>
      <c r="C154" s="331" t="b">
        <v>0</v>
      </c>
      <c r="D154" s="76" t="s">
        <v>30</v>
      </c>
      <c r="E154" s="81" t="s">
        <v>969</v>
      </c>
      <c r="F154" s="81" t="s">
        <v>2421</v>
      </c>
      <c r="G154" s="79">
        <v>9.233476286E9</v>
      </c>
      <c r="H154" s="81" t="s">
        <v>2422</v>
      </c>
      <c r="I154" s="81" t="s">
        <v>2419</v>
      </c>
      <c r="J154" s="78"/>
      <c r="K154" s="82" t="s">
        <v>892</v>
      </c>
      <c r="L154" s="337">
        <v>24424.0</v>
      </c>
      <c r="M154" s="337">
        <v>24424.0</v>
      </c>
      <c r="N154" s="82" t="s">
        <v>2423</v>
      </c>
      <c r="O154" s="85"/>
      <c r="P154" s="85"/>
      <c r="Q154" s="85"/>
      <c r="R154" s="85"/>
      <c r="S154" s="85"/>
      <c r="T154" s="85"/>
      <c r="U154" s="86">
        <f t="shared" si="3"/>
        <v>0</v>
      </c>
      <c r="V154" s="552">
        <v>300.0</v>
      </c>
      <c r="W154" s="3" t="s">
        <v>46</v>
      </c>
      <c r="X154" s="3"/>
      <c r="Y154" s="3"/>
      <c r="Z154" s="3"/>
      <c r="AA154" s="3"/>
      <c r="AB154" s="3"/>
      <c r="AC154" s="3"/>
    </row>
    <row r="155" hidden="1">
      <c r="A155" s="339">
        <v>148.0</v>
      </c>
      <c r="B155" s="331">
        <v>10.0</v>
      </c>
      <c r="C155" s="331" t="b">
        <v>0</v>
      </c>
      <c r="D155" s="76" t="s">
        <v>30</v>
      </c>
      <c r="E155" s="81" t="s">
        <v>974</v>
      </c>
      <c r="F155" s="81" t="s">
        <v>2424</v>
      </c>
      <c r="G155" s="79">
        <v>9.7332105444E10</v>
      </c>
      <c r="H155" s="81" t="s">
        <v>2425</v>
      </c>
      <c r="I155" s="81" t="s">
        <v>679</v>
      </c>
      <c r="J155" s="78"/>
      <c r="K155" s="82" t="s">
        <v>2300</v>
      </c>
      <c r="L155" s="337">
        <v>30000.0</v>
      </c>
      <c r="M155" s="337">
        <v>1000.0</v>
      </c>
      <c r="N155" s="82" t="s">
        <v>974</v>
      </c>
      <c r="O155" s="83">
        <v>29000.0</v>
      </c>
      <c r="P155" s="85" t="s">
        <v>2426</v>
      </c>
      <c r="Q155" s="85"/>
      <c r="R155" s="85"/>
      <c r="S155" s="85"/>
      <c r="T155" s="85"/>
      <c r="U155" s="86">
        <f t="shared" si="3"/>
        <v>0</v>
      </c>
      <c r="V155" s="556">
        <v>44963.0</v>
      </c>
      <c r="W155" s="3" t="s">
        <v>651</v>
      </c>
      <c r="X155" s="3"/>
      <c r="Y155" s="3"/>
      <c r="Z155" s="3"/>
      <c r="AA155" s="3"/>
      <c r="AB155" s="3"/>
      <c r="AC155" s="3"/>
    </row>
    <row r="156" hidden="1">
      <c r="A156" s="510">
        <v>149.0</v>
      </c>
      <c r="B156" s="511">
        <v>11.0</v>
      </c>
      <c r="C156" s="511" t="b">
        <v>0</v>
      </c>
      <c r="D156" s="174" t="s">
        <v>30</v>
      </c>
      <c r="E156" s="179" t="s">
        <v>974</v>
      </c>
      <c r="F156" s="179" t="s">
        <v>2427</v>
      </c>
      <c r="G156" s="357">
        <f>2348035706865</f>
        <v>2348035706865</v>
      </c>
      <c r="H156" s="179" t="s">
        <v>2428</v>
      </c>
      <c r="I156" s="179" t="s">
        <v>65</v>
      </c>
      <c r="J156" s="176"/>
      <c r="K156" s="180" t="s">
        <v>2300</v>
      </c>
      <c r="L156" s="358">
        <v>100.0</v>
      </c>
      <c r="M156" s="182"/>
      <c r="N156" s="180" t="s">
        <v>2429</v>
      </c>
      <c r="O156" s="182"/>
      <c r="P156" s="182"/>
      <c r="Q156" s="182"/>
      <c r="R156" s="182"/>
      <c r="S156" s="182"/>
      <c r="T156" s="182"/>
      <c r="U156" s="512">
        <f t="shared" si="3"/>
        <v>100</v>
      </c>
      <c r="V156" s="557" t="s">
        <v>2430</v>
      </c>
      <c r="W156" s="3" t="s">
        <v>742</v>
      </c>
      <c r="X156" s="3"/>
      <c r="Y156" s="3"/>
      <c r="Z156" s="3"/>
      <c r="AA156" s="3"/>
      <c r="AB156" s="3"/>
      <c r="AC156" s="3"/>
    </row>
    <row r="157" hidden="1">
      <c r="A157" s="510">
        <v>150.0</v>
      </c>
      <c r="B157" s="511">
        <v>12.0</v>
      </c>
      <c r="C157" s="511" t="b">
        <v>0</v>
      </c>
      <c r="D157" s="174" t="s">
        <v>30</v>
      </c>
      <c r="E157" s="179" t="s">
        <v>974</v>
      </c>
      <c r="F157" s="179" t="s">
        <v>2431</v>
      </c>
      <c r="G157" s="176"/>
      <c r="H157" s="179" t="s">
        <v>2432</v>
      </c>
      <c r="I157" s="179" t="s">
        <v>44</v>
      </c>
      <c r="J157" s="176"/>
      <c r="K157" s="180" t="s">
        <v>6</v>
      </c>
      <c r="L157" s="358">
        <v>37500.0</v>
      </c>
      <c r="M157" s="358">
        <v>3000.0</v>
      </c>
      <c r="N157" s="180" t="s">
        <v>974</v>
      </c>
      <c r="O157" s="182"/>
      <c r="P157" s="182"/>
      <c r="Q157" s="182"/>
      <c r="R157" s="182"/>
      <c r="S157" s="182"/>
      <c r="T157" s="182"/>
      <c r="U157" s="512">
        <f t="shared" si="3"/>
        <v>34500</v>
      </c>
      <c r="V157" s="176" t="s">
        <v>2032</v>
      </c>
      <c r="W157" s="3" t="s">
        <v>742</v>
      </c>
      <c r="X157" s="3"/>
      <c r="Y157" s="3"/>
      <c r="Z157" s="3"/>
      <c r="AA157" s="3"/>
      <c r="AB157" s="3"/>
      <c r="AC157" s="3"/>
    </row>
    <row r="158" hidden="1">
      <c r="A158" s="510">
        <v>151.0</v>
      </c>
      <c r="B158" s="511">
        <v>13.0</v>
      </c>
      <c r="C158" s="511" t="b">
        <v>0</v>
      </c>
      <c r="D158" s="174" t="s">
        <v>30</v>
      </c>
      <c r="E158" s="179" t="s">
        <v>974</v>
      </c>
      <c r="F158" s="179" t="s">
        <v>2433</v>
      </c>
      <c r="G158" s="357">
        <v>6.383642152E9</v>
      </c>
      <c r="H158" s="179" t="s">
        <v>2434</v>
      </c>
      <c r="I158" s="179" t="s">
        <v>65</v>
      </c>
      <c r="J158" s="176"/>
      <c r="K158" s="180" t="s">
        <v>6</v>
      </c>
      <c r="L158" s="358">
        <v>22500.0</v>
      </c>
      <c r="M158" s="358">
        <v>2000.0</v>
      </c>
      <c r="N158" s="180" t="s">
        <v>974</v>
      </c>
      <c r="O158" s="182"/>
      <c r="P158" s="182"/>
      <c r="Q158" s="182"/>
      <c r="R158" s="182"/>
      <c r="S158" s="182"/>
      <c r="T158" s="182"/>
      <c r="U158" s="512">
        <f t="shared" si="3"/>
        <v>20500</v>
      </c>
      <c r="V158" s="453" t="s">
        <v>2435</v>
      </c>
      <c r="W158" s="3" t="s">
        <v>742</v>
      </c>
      <c r="X158" s="3"/>
      <c r="Y158" s="3"/>
      <c r="Z158" s="3"/>
      <c r="AA158" s="3"/>
      <c r="AB158" s="3"/>
      <c r="AC158" s="3"/>
    </row>
    <row r="159" hidden="1">
      <c r="A159" s="510">
        <v>152.0</v>
      </c>
      <c r="B159" s="511">
        <v>14.0</v>
      </c>
      <c r="C159" s="511" t="b">
        <v>0</v>
      </c>
      <c r="D159" s="174" t="s">
        <v>30</v>
      </c>
      <c r="E159" s="179" t="s">
        <v>983</v>
      </c>
      <c r="F159" s="179" t="s">
        <v>2436</v>
      </c>
      <c r="G159" s="357">
        <f>77753964408</f>
        <v>77753964408</v>
      </c>
      <c r="H159" s="179" t="s">
        <v>2437</v>
      </c>
      <c r="I159" s="179" t="s">
        <v>72</v>
      </c>
      <c r="J159" s="176"/>
      <c r="K159" s="180" t="s">
        <v>2300</v>
      </c>
      <c r="L159" s="358">
        <v>450.0</v>
      </c>
      <c r="M159" s="182"/>
      <c r="N159" s="182"/>
      <c r="O159" s="182"/>
      <c r="P159" s="182"/>
      <c r="Q159" s="182"/>
      <c r="R159" s="182"/>
      <c r="S159" s="182"/>
      <c r="T159" s="182"/>
      <c r="U159" s="512">
        <f t="shared" si="3"/>
        <v>450</v>
      </c>
      <c r="V159" s="557" t="s">
        <v>2438</v>
      </c>
      <c r="W159" s="3" t="s">
        <v>668</v>
      </c>
      <c r="X159" s="3"/>
      <c r="Y159" s="3"/>
      <c r="Z159" s="3"/>
      <c r="AA159" s="3"/>
      <c r="AB159" s="3"/>
      <c r="AC159" s="3"/>
    </row>
    <row r="160" hidden="1">
      <c r="A160" s="339">
        <v>153.0</v>
      </c>
      <c r="B160" s="331">
        <v>15.0</v>
      </c>
      <c r="C160" s="331" t="b">
        <v>0</v>
      </c>
      <c r="D160" s="76" t="s">
        <v>30</v>
      </c>
      <c r="E160" s="81" t="s">
        <v>983</v>
      </c>
      <c r="F160" s="81" t="s">
        <v>1989</v>
      </c>
      <c r="G160" s="79">
        <v>9.66593896914E11</v>
      </c>
      <c r="H160" s="81" t="s">
        <v>2439</v>
      </c>
      <c r="I160" s="81" t="s">
        <v>2419</v>
      </c>
      <c r="J160" s="78"/>
      <c r="K160" s="82" t="s">
        <v>892</v>
      </c>
      <c r="L160" s="337">
        <v>24700.0</v>
      </c>
      <c r="M160" s="337">
        <v>8100.0</v>
      </c>
      <c r="N160" s="82" t="s">
        <v>1002</v>
      </c>
      <c r="O160" s="83">
        <v>16600.0</v>
      </c>
      <c r="P160" s="85" t="s">
        <v>938</v>
      </c>
      <c r="Q160" s="85"/>
      <c r="R160" s="85"/>
      <c r="S160" s="85"/>
      <c r="T160" s="85"/>
      <c r="U160" s="86">
        <f t="shared" si="3"/>
        <v>0</v>
      </c>
      <c r="V160" s="422" t="s">
        <v>2440</v>
      </c>
      <c r="W160" s="3" t="s">
        <v>651</v>
      </c>
      <c r="X160" s="3"/>
      <c r="Y160" s="3"/>
      <c r="Z160" s="3"/>
      <c r="AA160" s="3"/>
      <c r="AB160" s="3"/>
      <c r="AC160" s="3"/>
    </row>
    <row r="161" hidden="1">
      <c r="A161" s="510">
        <v>154.0</v>
      </c>
      <c r="B161" s="511">
        <v>16.0</v>
      </c>
      <c r="C161" s="511" t="b">
        <v>0</v>
      </c>
      <c r="D161" s="174" t="s">
        <v>30</v>
      </c>
      <c r="E161" s="558" t="s">
        <v>2441</v>
      </c>
      <c r="F161" s="558" t="s">
        <v>2442</v>
      </c>
      <c r="G161" s="559"/>
      <c r="H161" s="179" t="s">
        <v>2443</v>
      </c>
      <c r="I161" s="558" t="s">
        <v>123</v>
      </c>
      <c r="J161" s="558" t="s">
        <v>2016</v>
      </c>
      <c r="K161" s="560" t="s">
        <v>6</v>
      </c>
      <c r="L161" s="561">
        <v>80000.0</v>
      </c>
      <c r="M161" s="561">
        <v>50000.0</v>
      </c>
      <c r="N161" s="560" t="s">
        <v>2441</v>
      </c>
      <c r="O161" s="562">
        <v>15000.0</v>
      </c>
      <c r="P161" s="563" t="s">
        <v>2301</v>
      </c>
      <c r="Q161" s="563"/>
      <c r="R161" s="563"/>
      <c r="S161" s="563"/>
      <c r="T161" s="563"/>
      <c r="U161" s="561">
        <f t="shared" si="3"/>
        <v>15000</v>
      </c>
      <c r="V161" s="564" t="s">
        <v>2444</v>
      </c>
      <c r="W161" s="3" t="s">
        <v>668</v>
      </c>
      <c r="X161" s="3"/>
      <c r="Y161" s="3"/>
      <c r="Z161" s="3"/>
      <c r="AA161" s="3"/>
      <c r="AB161" s="3"/>
      <c r="AC161" s="3"/>
    </row>
    <row r="162" hidden="1">
      <c r="A162" s="547">
        <v>155.0</v>
      </c>
      <c r="B162" s="416">
        <v>17.0</v>
      </c>
      <c r="C162" s="565" t="b">
        <v>0</v>
      </c>
      <c r="D162" s="566" t="s">
        <v>30</v>
      </c>
      <c r="E162" s="566" t="s">
        <v>2377</v>
      </c>
      <c r="F162" s="566" t="s">
        <v>2445</v>
      </c>
      <c r="G162" s="567">
        <f>61423863175</f>
        <v>61423863175</v>
      </c>
      <c r="H162" s="566" t="s">
        <v>2446</v>
      </c>
      <c r="I162" s="566" t="s">
        <v>2044</v>
      </c>
      <c r="J162" s="568"/>
      <c r="K162" s="569" t="s">
        <v>6</v>
      </c>
      <c r="L162" s="570">
        <v>20000.0</v>
      </c>
      <c r="M162" s="570">
        <v>10000.0</v>
      </c>
      <c r="N162" s="571" t="s">
        <v>2377</v>
      </c>
      <c r="O162" s="572">
        <v>5000.0</v>
      </c>
      <c r="P162" s="573" t="s">
        <v>2447</v>
      </c>
      <c r="Q162" s="573"/>
      <c r="R162" s="573"/>
      <c r="S162" s="573"/>
      <c r="T162" s="573"/>
      <c r="U162" s="570">
        <f t="shared" si="3"/>
        <v>5000</v>
      </c>
      <c r="V162" s="574" t="s">
        <v>2448</v>
      </c>
      <c r="W162" s="74" t="s">
        <v>2449</v>
      </c>
      <c r="X162" s="3" t="s">
        <v>2342</v>
      </c>
      <c r="Y162" s="3"/>
      <c r="Z162" s="3"/>
      <c r="AA162" s="3"/>
      <c r="AB162" s="3"/>
      <c r="AC162" s="3"/>
    </row>
    <row r="163" hidden="1">
      <c r="A163" s="510">
        <v>156.0</v>
      </c>
      <c r="B163" s="511">
        <v>18.0</v>
      </c>
      <c r="C163" s="511" t="b">
        <v>0</v>
      </c>
      <c r="D163" s="174" t="s">
        <v>30</v>
      </c>
      <c r="E163" s="179" t="s">
        <v>991</v>
      </c>
      <c r="F163" s="179" t="s">
        <v>2450</v>
      </c>
      <c r="G163" s="357">
        <v>9.6176707171E10</v>
      </c>
      <c r="H163" s="179" t="s">
        <v>2451</v>
      </c>
      <c r="I163" s="179" t="s">
        <v>65</v>
      </c>
      <c r="J163" s="179" t="s">
        <v>2044</v>
      </c>
      <c r="K163" s="180" t="s">
        <v>892</v>
      </c>
      <c r="L163" s="358">
        <v>225.0</v>
      </c>
      <c r="M163" s="358">
        <v>2159.83</v>
      </c>
      <c r="N163" s="180" t="s">
        <v>991</v>
      </c>
      <c r="O163" s="181">
        <v>4940.0</v>
      </c>
      <c r="P163" s="182" t="s">
        <v>2447</v>
      </c>
      <c r="Q163" s="182"/>
      <c r="R163" s="182"/>
      <c r="S163" s="182"/>
      <c r="T163" s="182"/>
      <c r="U163" s="512">
        <f t="shared" si="3"/>
        <v>-6874.83</v>
      </c>
      <c r="V163" s="575" t="s">
        <v>2452</v>
      </c>
      <c r="W163" s="3" t="s">
        <v>668</v>
      </c>
      <c r="X163" s="3"/>
      <c r="Y163" s="3"/>
      <c r="Z163" s="3"/>
      <c r="AA163" s="3"/>
      <c r="AB163" s="3"/>
      <c r="AC163" s="3"/>
    </row>
    <row r="164" hidden="1">
      <c r="A164" s="339">
        <v>157.0</v>
      </c>
      <c r="B164" s="530">
        <v>19.0</v>
      </c>
      <c r="C164" s="530" t="b">
        <v>0</v>
      </c>
      <c r="D164" s="76" t="s">
        <v>30</v>
      </c>
      <c r="E164" s="81" t="s">
        <v>2453</v>
      </c>
      <c r="F164" s="81" t="s">
        <v>2454</v>
      </c>
      <c r="G164" s="79">
        <v>9.468821204E9</v>
      </c>
      <c r="H164" s="81" t="s">
        <v>2455</v>
      </c>
      <c r="I164" s="81" t="s">
        <v>176</v>
      </c>
      <c r="J164" s="81" t="s">
        <v>123</v>
      </c>
      <c r="K164" s="82" t="s">
        <v>892</v>
      </c>
      <c r="L164" s="337">
        <v>55000.0</v>
      </c>
      <c r="M164" s="337">
        <v>2000.0</v>
      </c>
      <c r="N164" s="82" t="s">
        <v>843</v>
      </c>
      <c r="O164" s="83">
        <v>30000.0</v>
      </c>
      <c r="P164" s="85" t="s">
        <v>2456</v>
      </c>
      <c r="Q164" s="83">
        <v>23000.0</v>
      </c>
      <c r="R164" s="85" t="s">
        <v>2457</v>
      </c>
      <c r="S164" s="85"/>
      <c r="T164" s="85"/>
      <c r="U164" s="86">
        <f t="shared" si="3"/>
        <v>0</v>
      </c>
      <c r="V164" s="576" t="s">
        <v>2458</v>
      </c>
      <c r="W164" s="3" t="s">
        <v>651</v>
      </c>
      <c r="X164" s="3"/>
      <c r="Y164" s="3"/>
      <c r="Z164" s="3"/>
      <c r="AA164" s="3"/>
      <c r="AB164" s="3"/>
      <c r="AC164" s="3"/>
    </row>
    <row r="165" hidden="1">
      <c r="A165" s="339">
        <v>158.0</v>
      </c>
      <c r="B165" s="331">
        <v>1.0</v>
      </c>
      <c r="C165" s="331" t="b">
        <v>0</v>
      </c>
      <c r="D165" s="76" t="s">
        <v>151</v>
      </c>
      <c r="E165" s="81" t="s">
        <v>843</v>
      </c>
      <c r="F165" s="81" t="s">
        <v>2459</v>
      </c>
      <c r="G165" s="79">
        <v>9.884219964E9</v>
      </c>
      <c r="H165" s="81" t="s">
        <v>2460</v>
      </c>
      <c r="I165" s="81" t="s">
        <v>37</v>
      </c>
      <c r="J165" s="78"/>
      <c r="K165" s="82" t="s">
        <v>6</v>
      </c>
      <c r="L165" s="337">
        <v>11250.0</v>
      </c>
      <c r="M165" s="337">
        <v>11250.0</v>
      </c>
      <c r="N165" s="82" t="s">
        <v>843</v>
      </c>
      <c r="O165" s="85"/>
      <c r="P165" s="85"/>
      <c r="Q165" s="85"/>
      <c r="R165" s="85"/>
      <c r="S165" s="85"/>
      <c r="T165" s="85"/>
      <c r="U165" s="86">
        <f t="shared" si="3"/>
        <v>0</v>
      </c>
      <c r="V165" s="422"/>
      <c r="W165" s="3" t="s">
        <v>46</v>
      </c>
      <c r="X165" s="3"/>
      <c r="Y165" s="3"/>
      <c r="Z165" s="3"/>
      <c r="AA165" s="3"/>
      <c r="AB165" s="3"/>
      <c r="AC165" s="3"/>
    </row>
    <row r="166" hidden="1">
      <c r="A166" s="339">
        <v>159.0</v>
      </c>
      <c r="B166" s="331">
        <v>2.0</v>
      </c>
      <c r="C166" s="331" t="b">
        <v>0</v>
      </c>
      <c r="D166" s="76" t="s">
        <v>151</v>
      </c>
      <c r="E166" s="81" t="s">
        <v>998</v>
      </c>
      <c r="F166" s="81" t="s">
        <v>2461</v>
      </c>
      <c r="G166" s="79">
        <v>9.199009823E9</v>
      </c>
      <c r="H166" s="81" t="s">
        <v>2462</v>
      </c>
      <c r="I166" s="81" t="s">
        <v>2044</v>
      </c>
      <c r="J166" s="78"/>
      <c r="K166" s="82" t="s">
        <v>892</v>
      </c>
      <c r="L166" s="337">
        <v>18000.0</v>
      </c>
      <c r="M166" s="337">
        <v>9000.0</v>
      </c>
      <c r="N166" s="82" t="s">
        <v>998</v>
      </c>
      <c r="O166" s="83">
        <v>9000.0</v>
      </c>
      <c r="P166" s="85" t="s">
        <v>972</v>
      </c>
      <c r="Q166" s="85"/>
      <c r="R166" s="85"/>
      <c r="S166" s="85"/>
      <c r="T166" s="85"/>
      <c r="U166" s="86">
        <f t="shared" si="3"/>
        <v>0</v>
      </c>
      <c r="V166" s="422" t="s">
        <v>2463</v>
      </c>
      <c r="W166" s="3" t="s">
        <v>46</v>
      </c>
      <c r="X166" s="3"/>
      <c r="Y166" s="3"/>
      <c r="Z166" s="3"/>
      <c r="AA166" s="3"/>
      <c r="AB166" s="3"/>
      <c r="AC166" s="3"/>
    </row>
    <row r="167" hidden="1">
      <c r="A167" s="339">
        <v>160.0</v>
      </c>
      <c r="B167" s="331">
        <v>3.0</v>
      </c>
      <c r="C167" s="331" t="b">
        <v>0</v>
      </c>
      <c r="D167" s="76" t="s">
        <v>151</v>
      </c>
      <c r="E167" s="81" t="s">
        <v>998</v>
      </c>
      <c r="F167" s="81" t="s">
        <v>556</v>
      </c>
      <c r="G167" s="79">
        <f>6587003510</f>
        <v>6587003510</v>
      </c>
      <c r="H167" s="81" t="s">
        <v>2464</v>
      </c>
      <c r="I167" s="81" t="s">
        <v>2044</v>
      </c>
      <c r="J167" s="78"/>
      <c r="K167" s="82" t="s">
        <v>6</v>
      </c>
      <c r="L167" s="337">
        <v>37500.0</v>
      </c>
      <c r="M167" s="337">
        <v>15000.0</v>
      </c>
      <c r="N167" s="82" t="s">
        <v>998</v>
      </c>
      <c r="O167" s="83">
        <v>22500.0</v>
      </c>
      <c r="P167" s="85" t="s">
        <v>1089</v>
      </c>
      <c r="Q167" s="85"/>
      <c r="R167" s="85"/>
      <c r="S167" s="85"/>
      <c r="T167" s="85"/>
      <c r="U167" s="86">
        <f t="shared" si="3"/>
        <v>0</v>
      </c>
      <c r="V167" s="422" t="s">
        <v>2465</v>
      </c>
      <c r="W167" s="3" t="s">
        <v>46</v>
      </c>
      <c r="X167" s="3"/>
      <c r="Y167" s="3"/>
      <c r="Z167" s="3"/>
      <c r="AA167" s="3"/>
      <c r="AB167" s="3"/>
      <c r="AC167" s="3"/>
    </row>
    <row r="168" hidden="1">
      <c r="A168" s="339">
        <v>161.0</v>
      </c>
      <c r="B168" s="331">
        <v>4.0</v>
      </c>
      <c r="C168" s="331" t="b">
        <v>0</v>
      </c>
      <c r="D168" s="76" t="s">
        <v>151</v>
      </c>
      <c r="E168" s="81" t="s">
        <v>2466</v>
      </c>
      <c r="F168" s="81" t="s">
        <v>2467</v>
      </c>
      <c r="G168" s="79">
        <v>2.348032139015E12</v>
      </c>
      <c r="H168" s="81" t="s">
        <v>2468</v>
      </c>
      <c r="I168" s="81" t="s">
        <v>123</v>
      </c>
      <c r="J168" s="78"/>
      <c r="K168" s="82" t="s">
        <v>892</v>
      </c>
      <c r="L168" s="337">
        <v>450.0</v>
      </c>
      <c r="M168" s="337">
        <v>28700.0</v>
      </c>
      <c r="N168" s="82" t="s">
        <v>938</v>
      </c>
      <c r="O168" s="85"/>
      <c r="P168" s="85"/>
      <c r="Q168" s="85"/>
      <c r="R168" s="85"/>
      <c r="S168" s="85"/>
      <c r="T168" s="85"/>
      <c r="U168" s="86">
        <f t="shared" si="3"/>
        <v>-28250</v>
      </c>
      <c r="V168" s="422" t="s">
        <v>2469</v>
      </c>
      <c r="W168" s="3" t="s">
        <v>651</v>
      </c>
      <c r="X168" s="3"/>
      <c r="Y168" s="3"/>
      <c r="Z168" s="3"/>
      <c r="AA168" s="3"/>
      <c r="AB168" s="3"/>
      <c r="AC168" s="3"/>
    </row>
    <row r="169" hidden="1">
      <c r="A169" s="339">
        <v>162.0</v>
      </c>
      <c r="B169" s="331">
        <v>5.0</v>
      </c>
      <c r="C169" s="331" t="b">
        <v>0</v>
      </c>
      <c r="D169" s="76" t="s">
        <v>151</v>
      </c>
      <c r="E169" s="81" t="s">
        <v>2426</v>
      </c>
      <c r="F169" s="81" t="s">
        <v>2470</v>
      </c>
      <c r="G169" s="79">
        <v>8.838654392E9</v>
      </c>
      <c r="H169" s="81" t="s">
        <v>2471</v>
      </c>
      <c r="I169" s="81" t="s">
        <v>118</v>
      </c>
      <c r="J169" s="78"/>
      <c r="K169" s="82" t="s">
        <v>6</v>
      </c>
      <c r="L169" s="337">
        <v>30000.0</v>
      </c>
      <c r="M169" s="337">
        <v>2000.0</v>
      </c>
      <c r="N169" s="82" t="s">
        <v>2426</v>
      </c>
      <c r="O169" s="83">
        <v>28000.0</v>
      </c>
      <c r="P169" s="85" t="s">
        <v>972</v>
      </c>
      <c r="Q169" s="85"/>
      <c r="R169" s="85"/>
      <c r="S169" s="85"/>
      <c r="T169" s="85"/>
      <c r="U169" s="86">
        <f t="shared" si="3"/>
        <v>0</v>
      </c>
      <c r="V169" s="422" t="s">
        <v>2472</v>
      </c>
      <c r="W169" s="3" t="s">
        <v>46</v>
      </c>
      <c r="X169" s="3"/>
      <c r="Y169" s="3"/>
      <c r="Z169" s="3"/>
      <c r="AA169" s="3"/>
      <c r="AB169" s="3"/>
      <c r="AC169" s="3"/>
    </row>
    <row r="170" hidden="1">
      <c r="A170" s="510">
        <v>163.0</v>
      </c>
      <c r="B170" s="511">
        <v>6.0</v>
      </c>
      <c r="C170" s="511" t="b">
        <v>0</v>
      </c>
      <c r="D170" s="174" t="s">
        <v>151</v>
      </c>
      <c r="E170" s="179" t="s">
        <v>2473</v>
      </c>
      <c r="F170" s="179" t="s">
        <v>2474</v>
      </c>
      <c r="G170" s="357">
        <v>9.566759596E9</v>
      </c>
      <c r="H170" s="179" t="s">
        <v>2475</v>
      </c>
      <c r="I170" s="179" t="s">
        <v>44</v>
      </c>
      <c r="J170" s="176"/>
      <c r="K170" s="180" t="s">
        <v>6</v>
      </c>
      <c r="L170" s="358">
        <v>37500.0</v>
      </c>
      <c r="M170" s="358">
        <v>2000.0</v>
      </c>
      <c r="N170" s="180" t="s">
        <v>998</v>
      </c>
      <c r="O170" s="181">
        <v>15500.0</v>
      </c>
      <c r="P170" s="182" t="s">
        <v>994</v>
      </c>
      <c r="Q170" s="182"/>
      <c r="R170" s="182"/>
      <c r="S170" s="182"/>
      <c r="T170" s="182"/>
      <c r="U170" s="512">
        <f t="shared" si="3"/>
        <v>20000</v>
      </c>
      <c r="V170" s="176" t="s">
        <v>2032</v>
      </c>
      <c r="W170" s="3" t="s">
        <v>742</v>
      </c>
      <c r="X170" s="3"/>
      <c r="Y170" s="3"/>
      <c r="Z170" s="3"/>
      <c r="AA170" s="3"/>
      <c r="AB170" s="3"/>
      <c r="AC170" s="3"/>
    </row>
    <row r="171" hidden="1">
      <c r="A171" s="510">
        <v>164.0</v>
      </c>
      <c r="B171" s="511">
        <v>7.0</v>
      </c>
      <c r="C171" s="511" t="b">
        <v>0</v>
      </c>
      <c r="D171" s="174" t="s">
        <v>151</v>
      </c>
      <c r="E171" s="179" t="s">
        <v>941</v>
      </c>
      <c r="F171" s="179" t="s">
        <v>2476</v>
      </c>
      <c r="G171" s="357">
        <v>9.894268926E9</v>
      </c>
      <c r="H171" s="179" t="s">
        <v>2477</v>
      </c>
      <c r="I171" s="179" t="s">
        <v>44</v>
      </c>
      <c r="J171" s="176"/>
      <c r="K171" s="180" t="s">
        <v>6</v>
      </c>
      <c r="L171" s="358">
        <v>37500.0</v>
      </c>
      <c r="M171" s="358">
        <v>2500.0</v>
      </c>
      <c r="N171" s="180" t="s">
        <v>941</v>
      </c>
      <c r="O171" s="181">
        <v>15000.0</v>
      </c>
      <c r="P171" s="182" t="s">
        <v>1039</v>
      </c>
      <c r="Q171" s="182"/>
      <c r="R171" s="182"/>
      <c r="S171" s="182"/>
      <c r="T171" s="182"/>
      <c r="U171" s="512">
        <f t="shared" si="3"/>
        <v>20000</v>
      </c>
      <c r="V171" s="176" t="s">
        <v>741</v>
      </c>
      <c r="W171" s="3" t="s">
        <v>742</v>
      </c>
      <c r="X171" s="3"/>
      <c r="Y171" s="3"/>
      <c r="Z171" s="3"/>
      <c r="AA171" s="3"/>
      <c r="AB171" s="3"/>
      <c r="AC171" s="3"/>
    </row>
    <row r="172" hidden="1">
      <c r="A172" s="75">
        <v>165.0</v>
      </c>
      <c r="B172" s="75">
        <v>8.0</v>
      </c>
      <c r="C172" s="75" t="b">
        <v>0</v>
      </c>
      <c r="D172" s="333" t="s">
        <v>151</v>
      </c>
      <c r="E172" s="78" t="s">
        <v>941</v>
      </c>
      <c r="F172" s="78" t="s">
        <v>2478</v>
      </c>
      <c r="G172" s="78"/>
      <c r="H172" s="81" t="s">
        <v>2479</v>
      </c>
      <c r="I172" s="81" t="s">
        <v>123</v>
      </c>
      <c r="J172" s="78"/>
      <c r="K172" s="78" t="s">
        <v>892</v>
      </c>
      <c r="L172" s="83">
        <v>32500.0</v>
      </c>
      <c r="M172" s="83">
        <v>500.0</v>
      </c>
      <c r="N172" s="85" t="s">
        <v>941</v>
      </c>
      <c r="O172" s="83">
        <v>4500.0</v>
      </c>
      <c r="P172" s="85" t="s">
        <v>1089</v>
      </c>
      <c r="Q172" s="83">
        <v>5000.0</v>
      </c>
      <c r="R172" s="85" t="s">
        <v>2480</v>
      </c>
      <c r="S172" s="83">
        <v>22500.0</v>
      </c>
      <c r="T172" s="85"/>
      <c r="U172" s="86">
        <f t="shared" si="3"/>
        <v>0</v>
      </c>
      <c r="V172" s="434" t="s">
        <v>2481</v>
      </c>
      <c r="W172" s="3" t="s">
        <v>651</v>
      </c>
      <c r="X172" s="3"/>
      <c r="Y172" s="3"/>
      <c r="Z172" s="3"/>
      <c r="AA172" s="3"/>
      <c r="AB172" s="3"/>
      <c r="AC172" s="3"/>
    </row>
    <row r="173" hidden="1">
      <c r="A173" s="510">
        <v>166.0</v>
      </c>
      <c r="B173" s="511">
        <v>9.0</v>
      </c>
      <c r="C173" s="511" t="b">
        <v>0</v>
      </c>
      <c r="D173" s="174" t="s">
        <v>151</v>
      </c>
      <c r="E173" s="179" t="s">
        <v>1025</v>
      </c>
      <c r="F173" s="179" t="s">
        <v>2482</v>
      </c>
      <c r="G173" s="357">
        <v>8.884966875E9</v>
      </c>
      <c r="H173" s="179" t="s">
        <v>2483</v>
      </c>
      <c r="I173" s="179" t="s">
        <v>65</v>
      </c>
      <c r="J173" s="176"/>
      <c r="K173" s="180" t="s">
        <v>892</v>
      </c>
      <c r="L173" s="358">
        <v>22500.0</v>
      </c>
      <c r="M173" s="358">
        <v>1000.0</v>
      </c>
      <c r="N173" s="180" t="s">
        <v>977</v>
      </c>
      <c r="O173" s="182"/>
      <c r="P173" s="182"/>
      <c r="Q173" s="182"/>
      <c r="R173" s="182"/>
      <c r="S173" s="182"/>
      <c r="T173" s="182"/>
      <c r="U173" s="512">
        <f t="shared" si="3"/>
        <v>21500</v>
      </c>
      <c r="V173" s="176" t="s">
        <v>741</v>
      </c>
      <c r="W173" s="577" t="s">
        <v>742</v>
      </c>
      <c r="X173" s="3"/>
      <c r="Y173" s="3"/>
      <c r="Z173" s="3"/>
      <c r="AA173" s="3"/>
      <c r="AB173" s="3"/>
      <c r="AC173" s="3"/>
    </row>
    <row r="174" hidden="1">
      <c r="A174" s="173">
        <v>167.0</v>
      </c>
      <c r="B174" s="173">
        <v>10.0</v>
      </c>
      <c r="C174" s="173" t="b">
        <v>0</v>
      </c>
      <c r="D174" s="174" t="s">
        <v>151</v>
      </c>
      <c r="E174" s="179" t="s">
        <v>2484</v>
      </c>
      <c r="F174" s="179" t="s">
        <v>2485</v>
      </c>
      <c r="G174" s="357" t="s">
        <v>2486</v>
      </c>
      <c r="H174" s="179" t="s">
        <v>2487</v>
      </c>
      <c r="I174" s="179" t="s">
        <v>65</v>
      </c>
      <c r="J174" s="176"/>
      <c r="K174" s="180" t="s">
        <v>2488</v>
      </c>
      <c r="L174" s="358">
        <v>22500.0</v>
      </c>
      <c r="M174" s="358">
        <v>12500.0</v>
      </c>
      <c r="N174" s="180" t="s">
        <v>2484</v>
      </c>
      <c r="O174" s="181">
        <v>5000.0</v>
      </c>
      <c r="P174" s="182" t="s">
        <v>1089</v>
      </c>
      <c r="Q174" s="182"/>
      <c r="R174" s="182"/>
      <c r="S174" s="182"/>
      <c r="T174" s="182"/>
      <c r="U174" s="512">
        <f t="shared" si="3"/>
        <v>5000</v>
      </c>
      <c r="V174" s="557" t="s">
        <v>2489</v>
      </c>
      <c r="W174" s="3" t="s">
        <v>742</v>
      </c>
      <c r="X174" s="3"/>
      <c r="Y174" s="3"/>
      <c r="Z174" s="3"/>
      <c r="AA174" s="3"/>
      <c r="AB174" s="3"/>
      <c r="AC174" s="3"/>
    </row>
    <row r="175" hidden="1">
      <c r="A175" s="339">
        <v>168.0</v>
      </c>
      <c r="B175" s="331">
        <v>11.0</v>
      </c>
      <c r="C175" s="331" t="b">
        <v>0</v>
      </c>
      <c r="D175" s="76" t="s">
        <v>151</v>
      </c>
      <c r="E175" s="78" t="s">
        <v>977</v>
      </c>
      <c r="F175" s="78" t="s">
        <v>634</v>
      </c>
      <c r="G175" s="78"/>
      <c r="H175" s="81" t="s">
        <v>2490</v>
      </c>
      <c r="I175" s="81" t="s">
        <v>37</v>
      </c>
      <c r="J175" s="78"/>
      <c r="K175" s="78" t="s">
        <v>6</v>
      </c>
      <c r="L175" s="83">
        <v>13500.0</v>
      </c>
      <c r="M175" s="83">
        <v>10000.0</v>
      </c>
      <c r="N175" s="85" t="s">
        <v>977</v>
      </c>
      <c r="O175" s="83">
        <v>3500.0</v>
      </c>
      <c r="P175" s="85" t="s">
        <v>2491</v>
      </c>
      <c r="Q175" s="85"/>
      <c r="R175" s="85"/>
      <c r="S175" s="85"/>
      <c r="T175" s="85"/>
      <c r="U175" s="86">
        <f t="shared" si="3"/>
        <v>0</v>
      </c>
      <c r="V175" s="78"/>
      <c r="W175" s="3" t="s">
        <v>46</v>
      </c>
      <c r="X175" s="3"/>
      <c r="Y175" s="3"/>
      <c r="Z175" s="3"/>
      <c r="AA175" s="3"/>
      <c r="AB175" s="3"/>
      <c r="AC175" s="3"/>
    </row>
    <row r="176" hidden="1">
      <c r="A176" s="75">
        <v>169.0</v>
      </c>
      <c r="B176" s="75">
        <v>12.0</v>
      </c>
      <c r="C176" s="75" t="b">
        <v>0</v>
      </c>
      <c r="D176" s="76" t="s">
        <v>151</v>
      </c>
      <c r="E176" s="78" t="s">
        <v>977</v>
      </c>
      <c r="F176" s="78" t="s">
        <v>2492</v>
      </c>
      <c r="G176" s="78"/>
      <c r="H176" s="81" t="s">
        <v>2493</v>
      </c>
      <c r="I176" s="81" t="s">
        <v>118</v>
      </c>
      <c r="J176" s="78"/>
      <c r="K176" s="78" t="s">
        <v>6</v>
      </c>
      <c r="L176" s="83">
        <v>30000.0</v>
      </c>
      <c r="M176" s="83">
        <v>5000.0</v>
      </c>
      <c r="N176" s="85" t="s">
        <v>977</v>
      </c>
      <c r="O176" s="83">
        <v>25000.0</v>
      </c>
      <c r="P176" s="85" t="s">
        <v>2494</v>
      </c>
      <c r="Q176" s="85"/>
      <c r="R176" s="85"/>
      <c r="S176" s="85"/>
      <c r="T176" s="85"/>
      <c r="U176" s="86">
        <f t="shared" si="3"/>
        <v>0</v>
      </c>
      <c r="V176" s="78"/>
      <c r="W176" s="3" t="s">
        <v>651</v>
      </c>
      <c r="X176" s="3"/>
      <c r="Y176" s="3"/>
      <c r="Z176" s="3"/>
      <c r="AA176" s="3"/>
      <c r="AB176" s="3"/>
      <c r="AC176" s="3"/>
    </row>
    <row r="177" hidden="1">
      <c r="A177" s="510">
        <v>170.0</v>
      </c>
      <c r="B177" s="511">
        <v>13.0</v>
      </c>
      <c r="C177" s="511" t="b">
        <v>0</v>
      </c>
      <c r="D177" s="174" t="s">
        <v>151</v>
      </c>
      <c r="E177" s="176" t="s">
        <v>977</v>
      </c>
      <c r="F177" s="176" t="s">
        <v>2495</v>
      </c>
      <c r="G177" s="177">
        <v>7.00458498E9</v>
      </c>
      <c r="H177" s="179" t="s">
        <v>2496</v>
      </c>
      <c r="I177" s="179" t="s">
        <v>123</v>
      </c>
      <c r="J177" s="179" t="s">
        <v>176</v>
      </c>
      <c r="K177" s="176" t="s">
        <v>892</v>
      </c>
      <c r="L177" s="181">
        <v>45000.0</v>
      </c>
      <c r="M177" s="181">
        <v>2000.0</v>
      </c>
      <c r="N177" s="182" t="s">
        <v>977</v>
      </c>
      <c r="O177" s="182"/>
      <c r="P177" s="182"/>
      <c r="Q177" s="182"/>
      <c r="R177" s="182"/>
      <c r="S177" s="182"/>
      <c r="T177" s="182"/>
      <c r="U177" s="512">
        <f t="shared" si="3"/>
        <v>43000</v>
      </c>
      <c r="V177" s="453" t="s">
        <v>2497</v>
      </c>
      <c r="W177" s="577" t="s">
        <v>742</v>
      </c>
      <c r="X177" s="3"/>
      <c r="Y177" s="3"/>
      <c r="Z177" s="3"/>
      <c r="AA177" s="3"/>
      <c r="AB177" s="3"/>
      <c r="AC177" s="3"/>
    </row>
    <row r="178" hidden="1">
      <c r="A178" s="75">
        <v>171.0</v>
      </c>
      <c r="B178" s="75">
        <v>14.0</v>
      </c>
      <c r="C178" s="75" t="b">
        <v>0</v>
      </c>
      <c r="D178" s="76" t="s">
        <v>151</v>
      </c>
      <c r="E178" s="78" t="s">
        <v>977</v>
      </c>
      <c r="F178" s="78" t="s">
        <v>2498</v>
      </c>
      <c r="G178" s="94">
        <f>3146064403</f>
        <v>3146064403</v>
      </c>
      <c r="H178" s="81" t="s">
        <v>2499</v>
      </c>
      <c r="I178" s="81" t="s">
        <v>118</v>
      </c>
      <c r="J178" s="78"/>
      <c r="K178" s="78" t="s">
        <v>6</v>
      </c>
      <c r="L178" s="83">
        <v>30000.0</v>
      </c>
      <c r="M178" s="83">
        <v>6000.0</v>
      </c>
      <c r="N178" s="85" t="s">
        <v>977</v>
      </c>
      <c r="O178" s="83">
        <v>24000.0</v>
      </c>
      <c r="P178" s="85" t="s">
        <v>2494</v>
      </c>
      <c r="Q178" s="85"/>
      <c r="R178" s="85"/>
      <c r="S178" s="85"/>
      <c r="T178" s="85"/>
      <c r="U178" s="86">
        <f t="shared" si="3"/>
        <v>0</v>
      </c>
      <c r="V178" s="78" t="s">
        <v>2500</v>
      </c>
      <c r="W178" s="3" t="s">
        <v>651</v>
      </c>
      <c r="X178" s="3"/>
      <c r="Y178" s="3"/>
      <c r="Z178" s="3"/>
      <c r="AA178" s="3"/>
      <c r="AB178" s="3"/>
      <c r="AC178" s="3"/>
    </row>
    <row r="179" hidden="1">
      <c r="A179" s="75">
        <v>172.0</v>
      </c>
      <c r="B179" s="75">
        <v>15.0</v>
      </c>
      <c r="C179" s="75" t="b">
        <v>0</v>
      </c>
      <c r="D179" s="76" t="s">
        <v>151</v>
      </c>
      <c r="E179" s="78" t="s">
        <v>977</v>
      </c>
      <c r="F179" s="78" t="s">
        <v>2501</v>
      </c>
      <c r="G179" s="94">
        <f>6596521490</f>
        <v>6596521490</v>
      </c>
      <c r="H179" s="81" t="s">
        <v>2502</v>
      </c>
      <c r="I179" s="81" t="s">
        <v>123</v>
      </c>
      <c r="J179" s="78"/>
      <c r="K179" s="78" t="s">
        <v>6</v>
      </c>
      <c r="L179" s="83">
        <v>22500.0</v>
      </c>
      <c r="M179" s="83">
        <v>23000.0</v>
      </c>
      <c r="N179" s="85" t="s">
        <v>1043</v>
      </c>
      <c r="O179" s="85"/>
      <c r="P179" s="85"/>
      <c r="Q179" s="85"/>
      <c r="R179" s="85"/>
      <c r="S179" s="85"/>
      <c r="T179" s="85"/>
      <c r="U179" s="86">
        <f t="shared" si="3"/>
        <v>-500</v>
      </c>
      <c r="V179" s="78"/>
      <c r="W179" s="3" t="s">
        <v>46</v>
      </c>
      <c r="X179" s="3"/>
      <c r="Y179" s="3"/>
      <c r="Z179" s="3"/>
      <c r="AA179" s="3"/>
      <c r="AB179" s="3"/>
      <c r="AC179" s="3"/>
    </row>
    <row r="180" hidden="1">
      <c r="A180" s="173">
        <v>173.0</v>
      </c>
      <c r="B180" s="173">
        <v>16.0</v>
      </c>
      <c r="C180" s="173" t="b">
        <v>0</v>
      </c>
      <c r="D180" s="174" t="s">
        <v>151</v>
      </c>
      <c r="E180" s="176" t="s">
        <v>994</v>
      </c>
      <c r="F180" s="176" t="s">
        <v>2503</v>
      </c>
      <c r="G180" s="177">
        <v>7.9796166E7</v>
      </c>
      <c r="H180" s="179" t="s">
        <v>2504</v>
      </c>
      <c r="I180" s="179" t="s">
        <v>176</v>
      </c>
      <c r="J180" s="176"/>
      <c r="K180" s="176" t="s">
        <v>2300</v>
      </c>
      <c r="L180" s="181">
        <v>20000.0</v>
      </c>
      <c r="M180" s="181">
        <v>1000.0</v>
      </c>
      <c r="N180" s="182" t="s">
        <v>994</v>
      </c>
      <c r="O180" s="182"/>
      <c r="P180" s="182"/>
      <c r="Q180" s="182"/>
      <c r="R180" s="182"/>
      <c r="S180" s="182"/>
      <c r="T180" s="182"/>
      <c r="U180" s="512">
        <f t="shared" si="3"/>
        <v>19000</v>
      </c>
      <c r="V180" s="176"/>
      <c r="W180" s="3" t="s">
        <v>668</v>
      </c>
      <c r="X180" s="3"/>
      <c r="Y180" s="3"/>
      <c r="Z180" s="3"/>
      <c r="AA180" s="3"/>
      <c r="AB180" s="3"/>
      <c r="AC180" s="3"/>
    </row>
    <row r="181" hidden="1">
      <c r="A181" s="75">
        <v>174.0</v>
      </c>
      <c r="B181" s="75">
        <v>17.0</v>
      </c>
      <c r="C181" s="75" t="b">
        <v>0</v>
      </c>
      <c r="D181" s="76" t="s">
        <v>151</v>
      </c>
      <c r="E181" s="78" t="s">
        <v>1075</v>
      </c>
      <c r="F181" s="78" t="s">
        <v>2505</v>
      </c>
      <c r="G181" s="94">
        <f>6596750013</f>
        <v>6596750013</v>
      </c>
      <c r="H181" s="81" t="s">
        <v>2506</v>
      </c>
      <c r="I181" s="81" t="s">
        <v>1285</v>
      </c>
      <c r="J181" s="78"/>
      <c r="K181" s="78" t="s">
        <v>6</v>
      </c>
      <c r="L181" s="83">
        <v>90000.0</v>
      </c>
      <c r="M181" s="83">
        <v>10000.0</v>
      </c>
      <c r="N181" s="85" t="s">
        <v>1075</v>
      </c>
      <c r="O181" s="83">
        <v>35000.0</v>
      </c>
      <c r="P181" s="85" t="s">
        <v>2494</v>
      </c>
      <c r="Q181" s="83">
        <v>45000.0</v>
      </c>
      <c r="R181" s="85" t="s">
        <v>1095</v>
      </c>
      <c r="S181" s="85"/>
      <c r="T181" s="85"/>
      <c r="U181" s="86">
        <f t="shared" si="3"/>
        <v>0</v>
      </c>
      <c r="V181" s="78"/>
      <c r="W181" s="3" t="s">
        <v>651</v>
      </c>
      <c r="X181" s="3"/>
      <c r="Y181" s="3"/>
      <c r="Z181" s="3"/>
      <c r="AA181" s="3"/>
      <c r="AB181" s="3"/>
      <c r="AC181" s="3"/>
    </row>
    <row r="182" hidden="1">
      <c r="A182" s="75">
        <v>175.0</v>
      </c>
      <c r="B182" s="75">
        <v>18.0</v>
      </c>
      <c r="C182" s="75" t="b">
        <v>0</v>
      </c>
      <c r="D182" s="76" t="s">
        <v>151</v>
      </c>
      <c r="E182" s="78" t="s">
        <v>1075</v>
      </c>
      <c r="F182" s="78" t="s">
        <v>2507</v>
      </c>
      <c r="G182" s="94">
        <v>9.750759329E9</v>
      </c>
      <c r="H182" s="81" t="s">
        <v>2508</v>
      </c>
      <c r="I182" s="81" t="s">
        <v>1206</v>
      </c>
      <c r="J182" s="78"/>
      <c r="K182" s="78" t="s">
        <v>6</v>
      </c>
      <c r="L182" s="83">
        <v>13500.0</v>
      </c>
      <c r="M182" s="83">
        <v>2000.0</v>
      </c>
      <c r="N182" s="85" t="s">
        <v>1075</v>
      </c>
      <c r="O182" s="83">
        <v>11500.0</v>
      </c>
      <c r="P182" s="85" t="s">
        <v>2509</v>
      </c>
      <c r="Q182" s="85"/>
      <c r="R182" s="85"/>
      <c r="S182" s="85"/>
      <c r="T182" s="85"/>
      <c r="U182" s="86">
        <f t="shared" si="3"/>
        <v>0</v>
      </c>
      <c r="V182" s="434" t="s">
        <v>2510</v>
      </c>
      <c r="W182" s="3" t="s">
        <v>46</v>
      </c>
      <c r="X182" s="3"/>
      <c r="Y182" s="3"/>
      <c r="Z182" s="3"/>
      <c r="AA182" s="3"/>
      <c r="AB182" s="3"/>
      <c r="AC182" s="3"/>
    </row>
    <row r="183" hidden="1">
      <c r="A183" s="75">
        <v>176.0</v>
      </c>
      <c r="B183" s="75">
        <v>19.0</v>
      </c>
      <c r="C183" s="75" t="b">
        <v>0</v>
      </c>
      <c r="D183" s="76" t="s">
        <v>151</v>
      </c>
      <c r="E183" s="78" t="s">
        <v>1075</v>
      </c>
      <c r="F183" s="78" t="s">
        <v>2511</v>
      </c>
      <c r="G183" s="78"/>
      <c r="H183" s="81" t="s">
        <v>2512</v>
      </c>
      <c r="I183" s="81" t="s">
        <v>679</v>
      </c>
      <c r="J183" s="78"/>
      <c r="K183" s="78" t="s">
        <v>2488</v>
      </c>
      <c r="L183" s="83">
        <v>22500.0</v>
      </c>
      <c r="M183" s="83">
        <v>5000.0</v>
      </c>
      <c r="N183" s="85" t="s">
        <v>1075</v>
      </c>
      <c r="O183" s="83">
        <v>17500.0</v>
      </c>
      <c r="P183" s="85" t="s">
        <v>1110</v>
      </c>
      <c r="Q183" s="85"/>
      <c r="R183" s="85"/>
      <c r="S183" s="85"/>
      <c r="T183" s="85"/>
      <c r="U183" s="86">
        <f t="shared" si="3"/>
        <v>0</v>
      </c>
      <c r="V183" s="434" t="s">
        <v>2513</v>
      </c>
      <c r="W183" s="3" t="s">
        <v>651</v>
      </c>
      <c r="X183" s="3"/>
      <c r="Y183" s="3"/>
      <c r="Z183" s="3"/>
      <c r="AA183" s="3"/>
      <c r="AB183" s="3"/>
      <c r="AC183" s="3"/>
    </row>
    <row r="184">
      <c r="A184" s="57">
        <v>177.0</v>
      </c>
      <c r="B184" s="57">
        <v>20.0</v>
      </c>
      <c r="C184" s="238" t="b">
        <v>1</v>
      </c>
      <c r="D184" s="58" t="s">
        <v>151</v>
      </c>
      <c r="E184" s="60" t="s">
        <v>2514</v>
      </c>
      <c r="F184" s="60" t="s">
        <v>2515</v>
      </c>
      <c r="G184" s="61">
        <v>9.6895851096E10</v>
      </c>
      <c r="H184" s="64" t="s">
        <v>2516</v>
      </c>
      <c r="I184" s="64" t="s">
        <v>818</v>
      </c>
      <c r="J184" s="60"/>
      <c r="K184" s="60" t="s">
        <v>892</v>
      </c>
      <c r="L184" s="69">
        <v>70000.0</v>
      </c>
      <c r="M184" s="69">
        <v>15000.0</v>
      </c>
      <c r="N184" s="71" t="s">
        <v>2514</v>
      </c>
      <c r="O184" s="71"/>
      <c r="P184" s="71"/>
      <c r="Q184" s="71"/>
      <c r="R184" s="71"/>
      <c r="S184" s="71"/>
      <c r="T184" s="71"/>
      <c r="U184" s="72">
        <f t="shared" si="3"/>
        <v>55000</v>
      </c>
      <c r="V184" s="529">
        <v>45999.0</v>
      </c>
      <c r="W184" s="74" t="s">
        <v>2517</v>
      </c>
      <c r="X184" s="74" t="s">
        <v>2518</v>
      </c>
      <c r="Y184" s="3" t="s">
        <v>2342</v>
      </c>
      <c r="Z184" s="3" t="s">
        <v>2519</v>
      </c>
      <c r="AA184" s="3"/>
      <c r="AB184" s="3"/>
      <c r="AC184" s="74" t="s">
        <v>2520</v>
      </c>
    </row>
    <row r="185" hidden="1">
      <c r="A185" s="75">
        <v>178.0</v>
      </c>
      <c r="B185" s="75">
        <v>21.0</v>
      </c>
      <c r="C185" s="75" t="b">
        <v>0</v>
      </c>
      <c r="D185" s="76" t="s">
        <v>151</v>
      </c>
      <c r="E185" s="78" t="s">
        <v>2521</v>
      </c>
      <c r="F185" s="78" t="s">
        <v>2522</v>
      </c>
      <c r="G185" s="78"/>
      <c r="H185" s="81" t="s">
        <v>2523</v>
      </c>
      <c r="I185" s="81" t="s">
        <v>72</v>
      </c>
      <c r="J185" s="78"/>
      <c r="K185" s="78" t="s">
        <v>2488</v>
      </c>
      <c r="L185" s="83">
        <v>450.0</v>
      </c>
      <c r="M185" s="83">
        <v>450.0</v>
      </c>
      <c r="N185" s="85"/>
      <c r="O185" s="85"/>
      <c r="P185" s="85"/>
      <c r="Q185" s="85"/>
      <c r="R185" s="85"/>
      <c r="S185" s="85"/>
      <c r="T185" s="85"/>
      <c r="U185" s="86">
        <f t="shared" si="3"/>
        <v>0</v>
      </c>
      <c r="V185" s="78" t="s">
        <v>2524</v>
      </c>
      <c r="W185" s="3" t="s">
        <v>651</v>
      </c>
      <c r="X185" s="3"/>
      <c r="Y185" s="3"/>
      <c r="Z185" s="3"/>
      <c r="AA185" s="3"/>
      <c r="AB185" s="3"/>
      <c r="AC185" s="3"/>
    </row>
    <row r="186" hidden="1">
      <c r="A186" s="75">
        <v>179.0</v>
      </c>
      <c r="B186" s="75">
        <v>22.0</v>
      </c>
      <c r="C186" s="75" t="b">
        <v>0</v>
      </c>
      <c r="D186" s="76" t="s">
        <v>151</v>
      </c>
      <c r="E186" s="78" t="s">
        <v>2521</v>
      </c>
      <c r="F186" s="78" t="s">
        <v>2525</v>
      </c>
      <c r="G186" s="78"/>
      <c r="H186" s="81" t="s">
        <v>2526</v>
      </c>
      <c r="I186" s="81" t="s">
        <v>2044</v>
      </c>
      <c r="J186" s="78"/>
      <c r="K186" s="78" t="s">
        <v>2488</v>
      </c>
      <c r="L186" s="83">
        <v>20000.0</v>
      </c>
      <c r="M186" s="83">
        <v>20000.0</v>
      </c>
      <c r="N186" s="85" t="s">
        <v>2514</v>
      </c>
      <c r="O186" s="85"/>
      <c r="P186" s="85"/>
      <c r="Q186" s="85"/>
      <c r="R186" s="85"/>
      <c r="S186" s="85"/>
      <c r="T186" s="85"/>
      <c r="U186" s="86">
        <f t="shared" si="3"/>
        <v>0</v>
      </c>
      <c r="V186" s="78"/>
      <c r="W186" s="3" t="s">
        <v>46</v>
      </c>
      <c r="X186" s="3"/>
      <c r="Y186" s="3"/>
      <c r="Z186" s="3"/>
      <c r="AA186" s="3"/>
      <c r="AB186" s="3"/>
      <c r="AC186" s="3"/>
    </row>
    <row r="187" hidden="1">
      <c r="A187" s="353">
        <v>180.0</v>
      </c>
      <c r="B187" s="578">
        <v>23.0</v>
      </c>
      <c r="C187" s="578" t="b">
        <v>0</v>
      </c>
      <c r="D187" s="579" t="s">
        <v>151</v>
      </c>
      <c r="E187" s="580" t="s">
        <v>954</v>
      </c>
      <c r="F187" s="580" t="s">
        <v>2410</v>
      </c>
      <c r="G187" s="580"/>
      <c r="H187" s="579" t="s">
        <v>2527</v>
      </c>
      <c r="I187" s="579" t="s">
        <v>2044</v>
      </c>
      <c r="J187" s="580"/>
      <c r="K187" s="580" t="s">
        <v>1076</v>
      </c>
      <c r="L187" s="581">
        <v>8000.0</v>
      </c>
      <c r="M187" s="581">
        <v>8000.0</v>
      </c>
      <c r="N187" s="582" t="s">
        <v>954</v>
      </c>
      <c r="O187" s="582"/>
      <c r="P187" s="582"/>
      <c r="Q187" s="582"/>
      <c r="R187" s="582"/>
      <c r="S187" s="582"/>
      <c r="T187" s="582"/>
      <c r="U187" s="583">
        <f t="shared" si="3"/>
        <v>0</v>
      </c>
      <c r="V187" s="580"/>
      <c r="W187" s="3" t="s">
        <v>46</v>
      </c>
      <c r="X187" s="3"/>
      <c r="Y187" s="3"/>
      <c r="Z187" s="3"/>
      <c r="AA187" s="3"/>
      <c r="AB187" s="3"/>
      <c r="AC187" s="3"/>
    </row>
    <row r="188" hidden="1">
      <c r="A188" s="75">
        <v>181.0</v>
      </c>
      <c r="B188" s="75">
        <v>1.0</v>
      </c>
      <c r="C188" s="75" t="b">
        <v>0</v>
      </c>
      <c r="D188" s="76" t="s">
        <v>217</v>
      </c>
      <c r="E188" s="78" t="s">
        <v>1088</v>
      </c>
      <c r="F188" s="78" t="s">
        <v>2528</v>
      </c>
      <c r="G188" s="94">
        <v>8.248283197E9</v>
      </c>
      <c r="H188" s="81" t="s">
        <v>2529</v>
      </c>
      <c r="I188" s="81" t="s">
        <v>2016</v>
      </c>
      <c r="J188" s="78"/>
      <c r="K188" s="78" t="s">
        <v>6</v>
      </c>
      <c r="L188" s="83">
        <v>56000.0</v>
      </c>
      <c r="M188" s="83">
        <v>5000.0</v>
      </c>
      <c r="N188" s="85"/>
      <c r="O188" s="83">
        <v>51000.0</v>
      </c>
      <c r="P188" s="85" t="s">
        <v>2530</v>
      </c>
      <c r="Q188" s="85"/>
      <c r="R188" s="85"/>
      <c r="S188" s="85"/>
      <c r="T188" s="85"/>
      <c r="U188" s="86">
        <f t="shared" si="3"/>
        <v>0</v>
      </c>
      <c r="V188" s="434" t="s">
        <v>2531</v>
      </c>
      <c r="W188" s="3" t="s">
        <v>651</v>
      </c>
      <c r="X188" s="3"/>
      <c r="Y188" s="3"/>
      <c r="Z188" s="3"/>
      <c r="AA188" s="3"/>
      <c r="AB188" s="3"/>
      <c r="AC188" s="3"/>
    </row>
    <row r="189" hidden="1">
      <c r="A189" s="75">
        <v>182.0</v>
      </c>
      <c r="B189" s="75">
        <v>2.0</v>
      </c>
      <c r="C189" s="75" t="b">
        <v>0</v>
      </c>
      <c r="D189" s="76" t="s">
        <v>217</v>
      </c>
      <c r="E189" s="78" t="s">
        <v>984</v>
      </c>
      <c r="F189" s="78" t="s">
        <v>2532</v>
      </c>
      <c r="G189" s="94">
        <v>9.751843317E9</v>
      </c>
      <c r="H189" s="81" t="s">
        <v>2533</v>
      </c>
      <c r="I189" s="81" t="s">
        <v>44</v>
      </c>
      <c r="J189" s="78"/>
      <c r="K189" s="78" t="s">
        <v>6</v>
      </c>
      <c r="L189" s="83">
        <v>37500.0</v>
      </c>
      <c r="M189" s="83">
        <v>2000.0</v>
      </c>
      <c r="N189" s="85" t="s">
        <v>984</v>
      </c>
      <c r="O189" s="83">
        <v>16750.0</v>
      </c>
      <c r="P189" s="85" t="s">
        <v>1089</v>
      </c>
      <c r="Q189" s="83">
        <v>18750.0</v>
      </c>
      <c r="R189" s="85" t="s">
        <v>2509</v>
      </c>
      <c r="S189" s="85"/>
      <c r="T189" s="85"/>
      <c r="U189" s="86">
        <f t="shared" si="3"/>
        <v>0</v>
      </c>
      <c r="V189" s="434" t="s">
        <v>2534</v>
      </c>
      <c r="W189" s="3" t="s">
        <v>651</v>
      </c>
      <c r="X189" s="3"/>
      <c r="Y189" s="3"/>
      <c r="Z189" s="3"/>
      <c r="AA189" s="3"/>
      <c r="AB189" s="3"/>
      <c r="AC189" s="3"/>
    </row>
    <row r="190" hidden="1">
      <c r="A190" s="75">
        <v>193.0</v>
      </c>
      <c r="B190" s="75">
        <v>3.0</v>
      </c>
      <c r="C190" s="75" t="b">
        <v>0</v>
      </c>
      <c r="D190" s="76" t="s">
        <v>217</v>
      </c>
      <c r="E190" s="78" t="s">
        <v>984</v>
      </c>
      <c r="F190" s="78" t="s">
        <v>2535</v>
      </c>
      <c r="G190" s="78"/>
      <c r="H190" s="81" t="s">
        <v>2536</v>
      </c>
      <c r="I190" s="81" t="s">
        <v>2016</v>
      </c>
      <c r="J190" s="78"/>
      <c r="K190" s="78" t="s">
        <v>6</v>
      </c>
      <c r="L190" s="83">
        <v>56000.0</v>
      </c>
      <c r="M190" s="83">
        <v>5000.0</v>
      </c>
      <c r="N190" s="85"/>
      <c r="O190" s="83">
        <v>47000.0</v>
      </c>
      <c r="P190" s="85" t="s">
        <v>2301</v>
      </c>
      <c r="Q190" s="83">
        <v>4000.0</v>
      </c>
      <c r="R190" s="85" t="s">
        <v>2530</v>
      </c>
      <c r="S190" s="85"/>
      <c r="T190" s="85"/>
      <c r="U190" s="86">
        <f t="shared" si="3"/>
        <v>0</v>
      </c>
      <c r="V190" s="434" t="s">
        <v>2531</v>
      </c>
      <c r="W190" s="3" t="s">
        <v>651</v>
      </c>
      <c r="X190" s="3"/>
      <c r="Y190" s="3"/>
      <c r="Z190" s="3"/>
      <c r="AA190" s="3"/>
      <c r="AB190" s="3"/>
      <c r="AC190" s="3"/>
    </row>
    <row r="191">
      <c r="A191" s="57">
        <v>194.0</v>
      </c>
      <c r="B191" s="57">
        <v>4.0</v>
      </c>
      <c r="C191" s="238" t="b">
        <v>1</v>
      </c>
      <c r="D191" s="58" t="s">
        <v>217</v>
      </c>
      <c r="E191" s="60" t="s">
        <v>1037</v>
      </c>
      <c r="F191" s="60" t="s">
        <v>2537</v>
      </c>
      <c r="G191" s="61">
        <v>7.575842754E9</v>
      </c>
      <c r="H191" s="64" t="s">
        <v>2538</v>
      </c>
      <c r="I191" s="64" t="s">
        <v>176</v>
      </c>
      <c r="J191" s="64" t="s">
        <v>123</v>
      </c>
      <c r="K191" s="60" t="s">
        <v>6</v>
      </c>
      <c r="L191" s="69">
        <v>45000.0</v>
      </c>
      <c r="M191" s="69">
        <v>5000.0</v>
      </c>
      <c r="N191" s="71" t="s">
        <v>1037</v>
      </c>
      <c r="O191" s="69">
        <v>17500.0</v>
      </c>
      <c r="P191" s="71" t="s">
        <v>1011</v>
      </c>
      <c r="Q191" s="71"/>
      <c r="R191" s="71"/>
      <c r="S191" s="71"/>
      <c r="T191" s="71"/>
      <c r="U191" s="72">
        <f t="shared" si="3"/>
        <v>22500</v>
      </c>
      <c r="V191" s="447" t="s">
        <v>2539</v>
      </c>
      <c r="W191" s="546" t="s">
        <v>2540</v>
      </c>
      <c r="X191" s="3" t="s">
        <v>2342</v>
      </c>
      <c r="Y191" s="3"/>
      <c r="Z191" s="3"/>
      <c r="AA191" s="3"/>
      <c r="AB191" s="3"/>
      <c r="AC191" s="74" t="s">
        <v>2541</v>
      </c>
    </row>
    <row r="192" hidden="1">
      <c r="A192" s="75">
        <v>195.0</v>
      </c>
      <c r="B192" s="75">
        <v>5.0</v>
      </c>
      <c r="C192" s="75" t="b">
        <v>0</v>
      </c>
      <c r="D192" s="76" t="s">
        <v>217</v>
      </c>
      <c r="E192" s="78" t="s">
        <v>1037</v>
      </c>
      <c r="F192" s="78" t="s">
        <v>2542</v>
      </c>
      <c r="G192" s="94">
        <v>9.66534708077E11</v>
      </c>
      <c r="H192" s="81" t="s">
        <v>2543</v>
      </c>
      <c r="I192" s="81" t="s">
        <v>72</v>
      </c>
      <c r="J192" s="78"/>
      <c r="K192" s="78" t="s">
        <v>892</v>
      </c>
      <c r="L192" s="83">
        <v>40000.0</v>
      </c>
      <c r="M192" s="83">
        <v>5000.0</v>
      </c>
      <c r="N192" s="85" t="s">
        <v>2301</v>
      </c>
      <c r="O192" s="83">
        <v>15000.0</v>
      </c>
      <c r="P192" s="85" t="s">
        <v>1111</v>
      </c>
      <c r="Q192" s="83">
        <v>20000.0</v>
      </c>
      <c r="R192" s="85" t="s">
        <v>1160</v>
      </c>
      <c r="S192" s="85"/>
      <c r="T192" s="85"/>
      <c r="U192" s="86">
        <f t="shared" si="3"/>
        <v>0</v>
      </c>
      <c r="V192" s="78" t="s">
        <v>2544</v>
      </c>
      <c r="W192" s="3" t="s">
        <v>651</v>
      </c>
      <c r="X192" s="3"/>
      <c r="Y192" s="3"/>
      <c r="Z192" s="3"/>
      <c r="AA192" s="3"/>
      <c r="AB192" s="3"/>
      <c r="AC192" s="3"/>
    </row>
    <row r="193" hidden="1">
      <c r="A193" s="75">
        <v>196.0</v>
      </c>
      <c r="B193" s="75">
        <v>6.0</v>
      </c>
      <c r="C193" s="75" t="b">
        <v>0</v>
      </c>
      <c r="D193" s="76" t="s">
        <v>217</v>
      </c>
      <c r="E193" s="78" t="s">
        <v>2545</v>
      </c>
      <c r="F193" s="78" t="s">
        <v>2546</v>
      </c>
      <c r="G193" s="78"/>
      <c r="H193" s="81" t="s">
        <v>2547</v>
      </c>
      <c r="I193" s="81" t="s">
        <v>2016</v>
      </c>
      <c r="J193" s="78"/>
      <c r="K193" s="78" t="s">
        <v>6</v>
      </c>
      <c r="L193" s="83">
        <v>60000.0</v>
      </c>
      <c r="M193" s="83">
        <v>60000.0</v>
      </c>
      <c r="N193" s="85" t="s">
        <v>2545</v>
      </c>
      <c r="O193" s="85"/>
      <c r="P193" s="85"/>
      <c r="Q193" s="85"/>
      <c r="R193" s="85"/>
      <c r="S193" s="85"/>
      <c r="T193" s="85"/>
      <c r="U193" s="86">
        <f t="shared" si="3"/>
        <v>0</v>
      </c>
      <c r="V193" s="78"/>
      <c r="W193" s="3" t="s">
        <v>46</v>
      </c>
      <c r="X193" s="3"/>
      <c r="Y193" s="3"/>
      <c r="Z193" s="3"/>
      <c r="AA193" s="3"/>
      <c r="AB193" s="3"/>
      <c r="AC193" s="3"/>
    </row>
    <row r="194" hidden="1">
      <c r="A194" s="75">
        <v>197.0</v>
      </c>
      <c r="B194" s="75">
        <v>7.0</v>
      </c>
      <c r="C194" s="75" t="b">
        <v>0</v>
      </c>
      <c r="D194" s="76" t="s">
        <v>217</v>
      </c>
      <c r="E194" s="78" t="s">
        <v>2491</v>
      </c>
      <c r="F194" s="78" t="s">
        <v>2548</v>
      </c>
      <c r="G194" s="78"/>
      <c r="H194" s="81" t="s">
        <v>2549</v>
      </c>
      <c r="I194" s="81" t="s">
        <v>44</v>
      </c>
      <c r="J194" s="78"/>
      <c r="K194" s="78" t="s">
        <v>6</v>
      </c>
      <c r="L194" s="83">
        <v>37500.0</v>
      </c>
      <c r="M194" s="83">
        <v>19000.0</v>
      </c>
      <c r="N194" s="85" t="s">
        <v>2491</v>
      </c>
      <c r="O194" s="83">
        <v>18500.0</v>
      </c>
      <c r="P194" s="85" t="s">
        <v>1053</v>
      </c>
      <c r="Q194" s="85"/>
      <c r="R194" s="85"/>
      <c r="S194" s="85"/>
      <c r="T194" s="85"/>
      <c r="U194" s="86">
        <f t="shared" si="3"/>
        <v>0</v>
      </c>
      <c r="V194" s="434" t="s">
        <v>2550</v>
      </c>
      <c r="W194" s="3" t="s">
        <v>651</v>
      </c>
      <c r="X194" s="3"/>
      <c r="Y194" s="3"/>
      <c r="Z194" s="3"/>
      <c r="AA194" s="3"/>
      <c r="AB194" s="3"/>
      <c r="AC194" s="3"/>
    </row>
    <row r="195" hidden="1">
      <c r="A195" s="173">
        <v>198.0</v>
      </c>
      <c r="B195" s="173">
        <v>8.0</v>
      </c>
      <c r="C195" s="173" t="b">
        <v>0</v>
      </c>
      <c r="D195" s="174" t="s">
        <v>217</v>
      </c>
      <c r="E195" s="176" t="s">
        <v>2551</v>
      </c>
      <c r="F195" s="176" t="s">
        <v>2552</v>
      </c>
      <c r="G195" s="177">
        <v>9.74160666E9</v>
      </c>
      <c r="H195" s="179" t="s">
        <v>2553</v>
      </c>
      <c r="I195" s="179" t="s">
        <v>65</v>
      </c>
      <c r="J195" s="176"/>
      <c r="K195" s="176" t="s">
        <v>892</v>
      </c>
      <c r="L195" s="181">
        <v>22500.0</v>
      </c>
      <c r="M195" s="181">
        <v>2000.0</v>
      </c>
      <c r="N195" s="182" t="s">
        <v>1010</v>
      </c>
      <c r="O195" s="181">
        <v>5500.0</v>
      </c>
      <c r="P195" s="182" t="s">
        <v>2447</v>
      </c>
      <c r="Q195" s="181">
        <v>8000.0</v>
      </c>
      <c r="R195" s="182" t="s">
        <v>1095</v>
      </c>
      <c r="S195" s="182"/>
      <c r="T195" s="182"/>
      <c r="U195" s="512">
        <f t="shared" si="3"/>
        <v>7000</v>
      </c>
      <c r="V195" s="453" t="s">
        <v>2554</v>
      </c>
      <c r="W195" s="577" t="s">
        <v>668</v>
      </c>
      <c r="X195" s="3"/>
      <c r="Y195" s="3"/>
      <c r="Z195" s="3"/>
      <c r="AA195" s="3"/>
      <c r="AB195" s="3"/>
      <c r="AC195" s="3"/>
    </row>
    <row r="196" hidden="1">
      <c r="A196" s="75">
        <v>199.0</v>
      </c>
      <c r="B196" s="75">
        <v>9.0</v>
      </c>
      <c r="C196" s="75" t="b">
        <v>0</v>
      </c>
      <c r="D196" s="76" t="s">
        <v>217</v>
      </c>
      <c r="E196" s="78" t="s">
        <v>999</v>
      </c>
      <c r="F196" s="78" t="s">
        <v>2555</v>
      </c>
      <c r="G196" s="94">
        <v>9.849240058E9</v>
      </c>
      <c r="H196" s="81" t="s">
        <v>2556</v>
      </c>
      <c r="I196" s="81" t="s">
        <v>44</v>
      </c>
      <c r="J196" s="78"/>
      <c r="K196" s="78" t="s">
        <v>892</v>
      </c>
      <c r="L196" s="83">
        <v>49220.0</v>
      </c>
      <c r="M196" s="83">
        <v>24550.0</v>
      </c>
      <c r="N196" s="85" t="s">
        <v>2557</v>
      </c>
      <c r="O196" s="83">
        <v>24670.0</v>
      </c>
      <c r="P196" s="85"/>
      <c r="Q196" s="85"/>
      <c r="R196" s="85"/>
      <c r="S196" s="85"/>
      <c r="T196" s="85"/>
      <c r="U196" s="86">
        <f t="shared" si="3"/>
        <v>0</v>
      </c>
      <c r="V196" s="78" t="s">
        <v>2558</v>
      </c>
      <c r="W196" s="3" t="s">
        <v>651</v>
      </c>
      <c r="X196" s="3"/>
      <c r="Y196" s="3"/>
      <c r="Z196" s="3"/>
      <c r="AA196" s="3"/>
      <c r="AB196" s="3"/>
      <c r="AC196" s="3"/>
    </row>
    <row r="197">
      <c r="A197" s="57">
        <v>200.0</v>
      </c>
      <c r="B197" s="57">
        <v>10.0</v>
      </c>
      <c r="C197" s="238" t="b">
        <v>1</v>
      </c>
      <c r="D197" s="58" t="s">
        <v>217</v>
      </c>
      <c r="E197" s="60" t="s">
        <v>2559</v>
      </c>
      <c r="F197" s="60" t="s">
        <v>2560</v>
      </c>
      <c r="G197" s="61">
        <v>9.66555047865E11</v>
      </c>
      <c r="H197" s="64" t="s">
        <v>2561</v>
      </c>
      <c r="I197" s="64" t="s">
        <v>44</v>
      </c>
      <c r="J197" s="64" t="s">
        <v>2044</v>
      </c>
      <c r="K197" s="60" t="s">
        <v>6</v>
      </c>
      <c r="L197" s="69">
        <v>90000.0</v>
      </c>
      <c r="M197" s="69">
        <v>10000.0</v>
      </c>
      <c r="N197" s="71" t="s">
        <v>1088</v>
      </c>
      <c r="O197" s="69">
        <v>3000.0</v>
      </c>
      <c r="P197" s="71" t="s">
        <v>2562</v>
      </c>
      <c r="Q197" s="71"/>
      <c r="R197" s="71"/>
      <c r="S197" s="71"/>
      <c r="T197" s="71"/>
      <c r="U197" s="72">
        <f t="shared" si="3"/>
        <v>77000</v>
      </c>
      <c r="V197" s="584" t="s">
        <v>1787</v>
      </c>
      <c r="W197" s="74"/>
      <c r="X197" s="3" t="s">
        <v>2342</v>
      </c>
      <c r="Y197" s="3"/>
      <c r="Z197" s="3"/>
      <c r="AA197" s="3"/>
      <c r="AB197" s="3"/>
      <c r="AC197" s="74" t="s">
        <v>2563</v>
      </c>
    </row>
    <row r="198" hidden="1">
      <c r="A198" s="75">
        <v>201.0</v>
      </c>
      <c r="B198" s="75">
        <v>11.0</v>
      </c>
      <c r="C198" s="75" t="b">
        <v>0</v>
      </c>
      <c r="D198" s="76" t="s">
        <v>217</v>
      </c>
      <c r="E198" s="78" t="s">
        <v>2559</v>
      </c>
      <c r="F198" s="78" t="s">
        <v>2564</v>
      </c>
      <c r="G198" s="94">
        <v>9.773241399E9</v>
      </c>
      <c r="H198" s="81" t="s">
        <v>2565</v>
      </c>
      <c r="I198" s="81" t="s">
        <v>37</v>
      </c>
      <c r="J198" s="78"/>
      <c r="K198" s="78" t="s">
        <v>2488</v>
      </c>
      <c r="L198" s="83">
        <v>15000.0</v>
      </c>
      <c r="M198" s="83">
        <v>5000.0</v>
      </c>
      <c r="N198" s="85" t="s">
        <v>2559</v>
      </c>
      <c r="O198" s="83">
        <v>10000.0</v>
      </c>
      <c r="P198" s="85"/>
      <c r="Q198" s="85"/>
      <c r="R198" s="85"/>
      <c r="S198" s="85"/>
      <c r="T198" s="85"/>
      <c r="U198" s="86">
        <f t="shared" si="3"/>
        <v>0</v>
      </c>
      <c r="V198" s="78" t="s">
        <v>2566</v>
      </c>
      <c r="W198" s="3" t="s">
        <v>651</v>
      </c>
      <c r="X198" s="3"/>
      <c r="Y198" s="3"/>
      <c r="Z198" s="3"/>
      <c r="AA198" s="3"/>
      <c r="AB198" s="3"/>
      <c r="AC198" s="3"/>
    </row>
    <row r="199" hidden="1">
      <c r="A199" s="75">
        <v>202.0</v>
      </c>
      <c r="B199" s="75">
        <v>12.0</v>
      </c>
      <c r="C199" s="75" t="b">
        <v>0</v>
      </c>
      <c r="D199" s="76" t="s">
        <v>217</v>
      </c>
      <c r="E199" s="78" t="s">
        <v>2567</v>
      </c>
      <c r="F199" s="78" t="s">
        <v>2568</v>
      </c>
      <c r="G199" s="94">
        <v>9.600864846E9</v>
      </c>
      <c r="H199" s="81" t="s">
        <v>2569</v>
      </c>
      <c r="I199" s="81" t="s">
        <v>72</v>
      </c>
      <c r="J199" s="78"/>
      <c r="K199" s="78" t="s">
        <v>2488</v>
      </c>
      <c r="L199" s="83">
        <v>22500.0</v>
      </c>
      <c r="M199" s="83">
        <v>2000.0</v>
      </c>
      <c r="N199" s="85" t="s">
        <v>2567</v>
      </c>
      <c r="O199" s="83">
        <v>10000.0</v>
      </c>
      <c r="P199" s="85" t="s">
        <v>1125</v>
      </c>
      <c r="Q199" s="83">
        <v>10500.0</v>
      </c>
      <c r="R199" s="85" t="s">
        <v>1053</v>
      </c>
      <c r="S199" s="85"/>
      <c r="T199" s="85"/>
      <c r="U199" s="86">
        <f t="shared" si="3"/>
        <v>0</v>
      </c>
      <c r="V199" s="78" t="s">
        <v>2570</v>
      </c>
      <c r="W199" s="3" t="s">
        <v>46</v>
      </c>
      <c r="X199" s="3"/>
      <c r="Y199" s="3"/>
      <c r="Z199" s="3"/>
      <c r="AA199" s="3"/>
      <c r="AB199" s="3"/>
      <c r="AC199" s="3"/>
    </row>
    <row r="200" hidden="1">
      <c r="A200" s="75">
        <v>203.0</v>
      </c>
      <c r="B200" s="75">
        <v>13.0</v>
      </c>
      <c r="C200" s="75" t="b">
        <v>0</v>
      </c>
      <c r="D200" s="76" t="s">
        <v>217</v>
      </c>
      <c r="E200" s="78" t="s">
        <v>2567</v>
      </c>
      <c r="F200" s="78" t="s">
        <v>2571</v>
      </c>
      <c r="G200" s="94">
        <v>7.845722704E9</v>
      </c>
      <c r="H200" s="81" t="s">
        <v>2572</v>
      </c>
      <c r="I200" s="81" t="s">
        <v>176</v>
      </c>
      <c r="J200" s="78"/>
      <c r="K200" s="78" t="s">
        <v>2488</v>
      </c>
      <c r="L200" s="83">
        <v>15000.0</v>
      </c>
      <c r="M200" s="83">
        <v>2000.0</v>
      </c>
      <c r="N200" s="85" t="s">
        <v>999</v>
      </c>
      <c r="O200" s="83">
        <v>13000.0</v>
      </c>
      <c r="P200" s="85" t="s">
        <v>1011</v>
      </c>
      <c r="Q200" s="85"/>
      <c r="R200" s="85"/>
      <c r="S200" s="85"/>
      <c r="T200" s="85"/>
      <c r="U200" s="86">
        <f t="shared" si="3"/>
        <v>0</v>
      </c>
      <c r="V200" s="78" t="s">
        <v>2570</v>
      </c>
      <c r="W200" s="3" t="s">
        <v>651</v>
      </c>
      <c r="X200" s="3"/>
      <c r="Y200" s="3"/>
      <c r="Z200" s="3"/>
      <c r="AA200" s="3"/>
      <c r="AB200" s="3"/>
      <c r="AC200" s="3"/>
    </row>
    <row r="201" hidden="1">
      <c r="A201" s="75">
        <v>204.0</v>
      </c>
      <c r="B201" s="75">
        <v>14.0</v>
      </c>
      <c r="C201" s="75" t="b">
        <v>0</v>
      </c>
      <c r="D201" s="76" t="s">
        <v>217</v>
      </c>
      <c r="E201" s="78" t="s">
        <v>1103</v>
      </c>
      <c r="F201" s="78" t="s">
        <v>2573</v>
      </c>
      <c r="G201" s="94">
        <f>6584559145</f>
        <v>6584559145</v>
      </c>
      <c r="H201" s="81" t="s">
        <v>2574</v>
      </c>
      <c r="I201" s="81" t="s">
        <v>300</v>
      </c>
      <c r="J201" s="81" t="s">
        <v>2127</v>
      </c>
      <c r="K201" s="78" t="s">
        <v>6</v>
      </c>
      <c r="L201" s="83">
        <v>95000.0</v>
      </c>
      <c r="M201" s="83">
        <v>5000.0</v>
      </c>
      <c r="N201" s="85" t="s">
        <v>1103</v>
      </c>
      <c r="O201" s="83">
        <v>45000.0</v>
      </c>
      <c r="P201" s="85" t="s">
        <v>2575</v>
      </c>
      <c r="Q201" s="83">
        <v>20000.0</v>
      </c>
      <c r="R201" s="85" t="s">
        <v>2456</v>
      </c>
      <c r="S201" s="83">
        <v>25000.0</v>
      </c>
      <c r="T201" s="85"/>
      <c r="U201" s="86">
        <f t="shared" si="3"/>
        <v>0</v>
      </c>
      <c r="V201" s="434" t="s">
        <v>2576</v>
      </c>
      <c r="W201" s="3" t="s">
        <v>651</v>
      </c>
      <c r="X201" s="3" t="s">
        <v>2577</v>
      </c>
      <c r="Y201" s="3"/>
      <c r="Z201" s="3"/>
      <c r="AA201" s="3"/>
      <c r="AB201" s="3"/>
      <c r="AC201" s="3"/>
    </row>
    <row r="202" hidden="1">
      <c r="A202" s="75">
        <v>205.0</v>
      </c>
      <c r="B202" s="75">
        <v>15.0</v>
      </c>
      <c r="C202" s="75" t="b">
        <v>0</v>
      </c>
      <c r="D202" s="76" t="s">
        <v>217</v>
      </c>
      <c r="E202" s="78" t="s">
        <v>2211</v>
      </c>
      <c r="F202" s="78" t="s">
        <v>2578</v>
      </c>
      <c r="G202" s="94">
        <v>8.000525306E9</v>
      </c>
      <c r="H202" s="81" t="s">
        <v>2579</v>
      </c>
      <c r="I202" s="81" t="s">
        <v>37</v>
      </c>
      <c r="J202" s="78"/>
      <c r="K202" s="78" t="s">
        <v>892</v>
      </c>
      <c r="L202" s="83">
        <v>15000.0</v>
      </c>
      <c r="M202" s="83">
        <v>3000.0</v>
      </c>
      <c r="N202" s="85" t="s">
        <v>2211</v>
      </c>
      <c r="O202" s="83">
        <v>12000.0</v>
      </c>
      <c r="P202" s="85" t="s">
        <v>2580</v>
      </c>
      <c r="Q202" s="85"/>
      <c r="R202" s="85"/>
      <c r="S202" s="85"/>
      <c r="T202" s="85"/>
      <c r="U202" s="86">
        <f t="shared" si="3"/>
        <v>0</v>
      </c>
      <c r="V202" s="434" t="s">
        <v>2581</v>
      </c>
      <c r="W202" s="3" t="s">
        <v>651</v>
      </c>
      <c r="X202" s="3"/>
      <c r="Y202" s="3"/>
      <c r="Z202" s="3"/>
      <c r="AA202" s="3"/>
      <c r="AB202" s="3"/>
      <c r="AC202" s="3"/>
    </row>
    <row r="203" hidden="1">
      <c r="A203" s="75">
        <v>206.0</v>
      </c>
      <c r="B203" s="75">
        <v>16.0</v>
      </c>
      <c r="C203" s="75" t="b">
        <v>0</v>
      </c>
      <c r="D203" s="76" t="s">
        <v>217</v>
      </c>
      <c r="E203" s="78" t="s">
        <v>2582</v>
      </c>
      <c r="F203" s="78" t="s">
        <v>2583</v>
      </c>
      <c r="G203" s="94">
        <v>9.96020066E9</v>
      </c>
      <c r="H203" s="81" t="s">
        <v>2584</v>
      </c>
      <c r="I203" s="81" t="s">
        <v>65</v>
      </c>
      <c r="J203" s="78"/>
      <c r="K203" s="78" t="s">
        <v>892</v>
      </c>
      <c r="L203" s="83">
        <v>22500.0</v>
      </c>
      <c r="M203" s="83">
        <v>5000.0</v>
      </c>
      <c r="N203" s="85" t="s">
        <v>2582</v>
      </c>
      <c r="O203" s="83">
        <v>17500.0</v>
      </c>
      <c r="P203" s="85" t="s">
        <v>1011</v>
      </c>
      <c r="Q203" s="85"/>
      <c r="R203" s="85"/>
      <c r="S203" s="85"/>
      <c r="T203" s="85"/>
      <c r="U203" s="86">
        <f t="shared" si="3"/>
        <v>0</v>
      </c>
      <c r="V203" s="434" t="s">
        <v>2585</v>
      </c>
      <c r="W203" s="3" t="s">
        <v>46</v>
      </c>
      <c r="X203" s="3"/>
      <c r="Y203" s="3"/>
      <c r="Z203" s="3"/>
      <c r="AA203" s="3"/>
      <c r="AB203" s="3"/>
      <c r="AC203" s="3"/>
    </row>
    <row r="204" hidden="1">
      <c r="A204" s="75">
        <v>207.0</v>
      </c>
      <c r="B204" s="75">
        <v>17.0</v>
      </c>
      <c r="C204" s="75" t="b">
        <v>0</v>
      </c>
      <c r="D204" s="76" t="s">
        <v>217</v>
      </c>
      <c r="E204" s="78" t="s">
        <v>1002</v>
      </c>
      <c r="F204" s="78" t="s">
        <v>2586</v>
      </c>
      <c r="G204" s="94">
        <v>8.60222154E8</v>
      </c>
      <c r="H204" s="81" t="s">
        <v>2587</v>
      </c>
      <c r="I204" s="81" t="s">
        <v>2044</v>
      </c>
      <c r="J204" s="78"/>
      <c r="K204" s="78" t="s">
        <v>892</v>
      </c>
      <c r="L204" s="83">
        <v>24795.0</v>
      </c>
      <c r="M204" s="83">
        <v>24795.0</v>
      </c>
      <c r="N204" s="85" t="s">
        <v>1002</v>
      </c>
      <c r="O204" s="85"/>
      <c r="P204" s="85"/>
      <c r="Q204" s="85"/>
      <c r="R204" s="85"/>
      <c r="S204" s="85"/>
      <c r="T204" s="85"/>
      <c r="U204" s="86">
        <f t="shared" si="3"/>
        <v>0</v>
      </c>
      <c r="V204" s="434" t="s">
        <v>2588</v>
      </c>
      <c r="W204" s="3" t="s">
        <v>46</v>
      </c>
      <c r="X204" s="3"/>
      <c r="Y204" s="3"/>
      <c r="Z204" s="3"/>
      <c r="AA204" s="3"/>
      <c r="AB204" s="3"/>
      <c r="AC204" s="3"/>
    </row>
    <row r="205" hidden="1">
      <c r="A205" s="75">
        <v>208.0</v>
      </c>
      <c r="B205" s="196">
        <v>18.0</v>
      </c>
      <c r="C205" s="196" t="b">
        <v>0</v>
      </c>
      <c r="D205" s="76" t="s">
        <v>217</v>
      </c>
      <c r="E205" s="78" t="s">
        <v>1111</v>
      </c>
      <c r="F205" s="78" t="s">
        <v>2589</v>
      </c>
      <c r="G205" s="94">
        <f>46736301223</f>
        <v>46736301223</v>
      </c>
      <c r="H205" s="81" t="s">
        <v>2590</v>
      </c>
      <c r="I205" s="81" t="s">
        <v>37</v>
      </c>
      <c r="J205" s="78"/>
      <c r="K205" s="78" t="s">
        <v>2488</v>
      </c>
      <c r="L205" s="83">
        <v>19000.0</v>
      </c>
      <c r="M205" s="83">
        <v>10000.0</v>
      </c>
      <c r="N205" s="85" t="s">
        <v>1111</v>
      </c>
      <c r="O205" s="83">
        <v>10000.0</v>
      </c>
      <c r="P205" s="85" t="s">
        <v>1126</v>
      </c>
      <c r="Q205" s="85"/>
      <c r="R205" s="85"/>
      <c r="S205" s="85"/>
      <c r="T205" s="85"/>
      <c r="U205" s="86">
        <f t="shared" si="3"/>
        <v>-1000</v>
      </c>
      <c r="V205" s="434" t="s">
        <v>2591</v>
      </c>
      <c r="W205" s="3" t="s">
        <v>651</v>
      </c>
      <c r="X205" s="3"/>
      <c r="Y205" s="3"/>
      <c r="Z205" s="3"/>
      <c r="AA205" s="3"/>
      <c r="AB205" s="3"/>
      <c r="AC205" s="3"/>
    </row>
    <row r="206" hidden="1">
      <c r="A206" s="75">
        <v>209.0</v>
      </c>
      <c r="B206" s="75">
        <v>1.0</v>
      </c>
      <c r="C206" s="75" t="b">
        <v>0</v>
      </c>
      <c r="D206" s="76" t="s">
        <v>2592</v>
      </c>
      <c r="E206" s="78" t="s">
        <v>1125</v>
      </c>
      <c r="F206" s="78" t="s">
        <v>2593</v>
      </c>
      <c r="G206" s="78"/>
      <c r="H206" s="81" t="s">
        <v>2594</v>
      </c>
      <c r="I206" s="81" t="s">
        <v>123</v>
      </c>
      <c r="J206" s="78"/>
      <c r="K206" s="78" t="s">
        <v>6</v>
      </c>
      <c r="L206" s="83">
        <v>22500.0</v>
      </c>
      <c r="M206" s="83">
        <v>2000.0</v>
      </c>
      <c r="N206" s="85" t="s">
        <v>1125</v>
      </c>
      <c r="O206" s="83">
        <v>10000.0</v>
      </c>
      <c r="P206" s="85" t="s">
        <v>1181</v>
      </c>
      <c r="Q206" s="83">
        <v>10500.0</v>
      </c>
      <c r="R206" s="85" t="s">
        <v>1249</v>
      </c>
      <c r="S206" s="85"/>
      <c r="T206" s="85"/>
      <c r="U206" s="86">
        <f t="shared" si="3"/>
        <v>0</v>
      </c>
      <c r="V206" s="434" t="s">
        <v>2595</v>
      </c>
      <c r="W206" s="3" t="s">
        <v>46</v>
      </c>
      <c r="X206" s="3"/>
      <c r="Y206" s="3"/>
      <c r="Z206" s="3"/>
      <c r="AA206" s="3"/>
      <c r="AB206" s="3"/>
      <c r="AC206" s="3"/>
    </row>
    <row r="207" hidden="1">
      <c r="A207" s="75">
        <v>210.0</v>
      </c>
      <c r="B207" s="75">
        <v>2.0</v>
      </c>
      <c r="C207" s="75" t="b">
        <v>0</v>
      </c>
      <c r="D207" s="76" t="s">
        <v>2592</v>
      </c>
      <c r="E207" s="78" t="s">
        <v>1092</v>
      </c>
      <c r="F207" s="78" t="s">
        <v>2596</v>
      </c>
      <c r="G207" s="94">
        <v>9.647830003734E12</v>
      </c>
      <c r="H207" s="81" t="s">
        <v>2597</v>
      </c>
      <c r="I207" s="81" t="s">
        <v>118</v>
      </c>
      <c r="J207" s="78"/>
      <c r="K207" s="78" t="s">
        <v>892</v>
      </c>
      <c r="L207" s="83">
        <v>56065.0</v>
      </c>
      <c r="M207" s="83">
        <v>8000.0</v>
      </c>
      <c r="N207" s="85" t="s">
        <v>1092</v>
      </c>
      <c r="O207" s="83">
        <v>48065.0</v>
      </c>
      <c r="P207" s="85" t="s">
        <v>1135</v>
      </c>
      <c r="Q207" s="85"/>
      <c r="R207" s="85"/>
      <c r="S207" s="85"/>
      <c r="T207" s="85"/>
      <c r="U207" s="86">
        <f t="shared" si="3"/>
        <v>0</v>
      </c>
      <c r="V207" s="585">
        <v>700.0</v>
      </c>
      <c r="W207" s="3" t="s">
        <v>651</v>
      </c>
      <c r="X207" s="3"/>
      <c r="Y207" s="3"/>
      <c r="Z207" s="3"/>
      <c r="AA207" s="3"/>
      <c r="AB207" s="3"/>
      <c r="AC207" s="3"/>
    </row>
    <row r="208" hidden="1">
      <c r="A208" s="75">
        <v>211.0</v>
      </c>
      <c r="B208" s="75">
        <v>3.0</v>
      </c>
      <c r="C208" s="75" t="b">
        <v>0</v>
      </c>
      <c r="D208" s="76" t="s">
        <v>2592</v>
      </c>
      <c r="E208" s="78" t="s">
        <v>1092</v>
      </c>
      <c r="F208" s="78" t="s">
        <v>2598</v>
      </c>
      <c r="G208" s="94">
        <v>9.647823961414E12</v>
      </c>
      <c r="H208" s="81" t="s">
        <v>2599</v>
      </c>
      <c r="I208" s="81" t="s">
        <v>118</v>
      </c>
      <c r="J208" s="78"/>
      <c r="K208" s="78" t="s">
        <v>892</v>
      </c>
      <c r="L208" s="83">
        <v>56065.0</v>
      </c>
      <c r="M208" s="83">
        <v>8000.0</v>
      </c>
      <c r="N208" s="85" t="s">
        <v>1092</v>
      </c>
      <c r="O208" s="83">
        <v>48065.0</v>
      </c>
      <c r="P208" s="85" t="s">
        <v>1135</v>
      </c>
      <c r="Q208" s="85"/>
      <c r="R208" s="85"/>
      <c r="S208" s="85"/>
      <c r="T208" s="85"/>
      <c r="U208" s="86">
        <f t="shared" si="3"/>
        <v>0</v>
      </c>
      <c r="V208" s="585">
        <v>700.0</v>
      </c>
      <c r="W208" s="3" t="s">
        <v>651</v>
      </c>
      <c r="X208" s="3"/>
      <c r="Y208" s="3"/>
      <c r="Z208" s="3"/>
      <c r="AA208" s="3"/>
      <c r="AB208" s="3"/>
      <c r="AC208" s="3"/>
    </row>
    <row r="209" hidden="1">
      <c r="A209" s="75">
        <v>212.0</v>
      </c>
      <c r="B209" s="75">
        <v>4.0</v>
      </c>
      <c r="C209" s="75" t="b">
        <v>0</v>
      </c>
      <c r="D209" s="76" t="s">
        <v>2592</v>
      </c>
      <c r="E209" s="78" t="s">
        <v>1095</v>
      </c>
      <c r="F209" s="78" t="s">
        <v>2600</v>
      </c>
      <c r="G209" s="94">
        <f>966546010994</f>
        <v>966546010994</v>
      </c>
      <c r="H209" s="81" t="s">
        <v>2601</v>
      </c>
      <c r="I209" s="81" t="s">
        <v>123</v>
      </c>
      <c r="J209" s="78"/>
      <c r="K209" s="78" t="s">
        <v>6</v>
      </c>
      <c r="L209" s="83">
        <v>22500.0</v>
      </c>
      <c r="M209" s="83">
        <v>2000.0</v>
      </c>
      <c r="N209" s="85" t="s">
        <v>2602</v>
      </c>
      <c r="O209" s="83">
        <v>20500.0</v>
      </c>
      <c r="P209" s="85" t="s">
        <v>2603</v>
      </c>
      <c r="Q209" s="85"/>
      <c r="R209" s="85"/>
      <c r="S209" s="85"/>
      <c r="T209" s="85"/>
      <c r="U209" s="86">
        <f t="shared" si="3"/>
        <v>0</v>
      </c>
      <c r="V209" s="434" t="s">
        <v>2604</v>
      </c>
      <c r="W209" s="3" t="s">
        <v>651</v>
      </c>
      <c r="X209" s="3"/>
      <c r="Y209" s="3"/>
      <c r="Z209" s="3"/>
      <c r="AA209" s="3"/>
      <c r="AB209" s="3"/>
      <c r="AC209" s="3"/>
    </row>
    <row r="210" hidden="1">
      <c r="A210" s="75">
        <v>213.0</v>
      </c>
      <c r="B210" s="75">
        <v>5.0</v>
      </c>
      <c r="C210" s="75" t="b">
        <v>0</v>
      </c>
      <c r="D210" s="76" t="s">
        <v>2592</v>
      </c>
      <c r="E210" s="78" t="s">
        <v>2605</v>
      </c>
      <c r="F210" s="78" t="s">
        <v>2606</v>
      </c>
      <c r="G210" s="94">
        <f>6582921296</f>
        <v>6582921296</v>
      </c>
      <c r="H210" s="81" t="s">
        <v>2607</v>
      </c>
      <c r="I210" s="81" t="s">
        <v>172</v>
      </c>
      <c r="J210" s="78"/>
      <c r="K210" s="78" t="s">
        <v>6</v>
      </c>
      <c r="L210" s="83">
        <v>55000.0</v>
      </c>
      <c r="M210" s="83">
        <v>5000.0</v>
      </c>
      <c r="N210" s="85" t="s">
        <v>2605</v>
      </c>
      <c r="O210" s="83">
        <v>30000.0</v>
      </c>
      <c r="P210" s="85" t="s">
        <v>2580</v>
      </c>
      <c r="Q210" s="83">
        <v>20000.0</v>
      </c>
      <c r="R210" s="85" t="s">
        <v>2456</v>
      </c>
      <c r="S210" s="85"/>
      <c r="T210" s="85"/>
      <c r="U210" s="86">
        <f t="shared" si="3"/>
        <v>0</v>
      </c>
      <c r="V210" s="434" t="s">
        <v>2608</v>
      </c>
      <c r="W210" s="3" t="s">
        <v>46</v>
      </c>
      <c r="X210" s="3"/>
      <c r="Y210" s="3"/>
      <c r="Z210" s="3"/>
      <c r="AA210" s="3"/>
      <c r="AB210" s="3"/>
      <c r="AC210" s="3"/>
    </row>
    <row r="211" hidden="1">
      <c r="A211" s="75">
        <v>214.0</v>
      </c>
      <c r="B211" s="75">
        <v>6.0</v>
      </c>
      <c r="C211" s="75" t="b">
        <v>0</v>
      </c>
      <c r="D211" s="76" t="s">
        <v>2592</v>
      </c>
      <c r="E211" s="78" t="s">
        <v>2605</v>
      </c>
      <c r="F211" s="78" t="s">
        <v>2609</v>
      </c>
      <c r="G211" s="94">
        <v>9.480693767E9</v>
      </c>
      <c r="H211" s="81" t="s">
        <v>2610</v>
      </c>
      <c r="I211" s="81" t="s">
        <v>176</v>
      </c>
      <c r="J211" s="78"/>
      <c r="K211" s="78" t="s">
        <v>892</v>
      </c>
      <c r="L211" s="83">
        <v>25000.0</v>
      </c>
      <c r="M211" s="83">
        <v>5000.0</v>
      </c>
      <c r="N211" s="85" t="s">
        <v>2605</v>
      </c>
      <c r="O211" s="83">
        <v>10000.0</v>
      </c>
      <c r="P211" s="85" t="s">
        <v>2580</v>
      </c>
      <c r="Q211" s="83">
        <v>10000.0</v>
      </c>
      <c r="R211" s="85" t="s">
        <v>2611</v>
      </c>
      <c r="S211" s="85"/>
      <c r="T211" s="85"/>
      <c r="U211" s="86">
        <f t="shared" si="3"/>
        <v>0</v>
      </c>
      <c r="V211" s="434" t="s">
        <v>2608</v>
      </c>
      <c r="W211" s="3" t="s">
        <v>46</v>
      </c>
      <c r="X211" s="3"/>
      <c r="Y211" s="3"/>
      <c r="Z211" s="3"/>
      <c r="AA211" s="3"/>
      <c r="AB211" s="3"/>
      <c r="AC211" s="3"/>
    </row>
    <row r="212" hidden="1">
      <c r="A212" s="75">
        <v>215.0</v>
      </c>
      <c r="B212" s="75">
        <v>7.0</v>
      </c>
      <c r="C212" s="75" t="b">
        <v>0</v>
      </c>
      <c r="D212" s="76" t="s">
        <v>2592</v>
      </c>
      <c r="E212" s="78" t="s">
        <v>2509</v>
      </c>
      <c r="F212" s="78" t="s">
        <v>2600</v>
      </c>
      <c r="G212" s="94">
        <v>9.895261883E9</v>
      </c>
      <c r="H212" s="81" t="s">
        <v>2612</v>
      </c>
      <c r="I212" s="81" t="s">
        <v>326</v>
      </c>
      <c r="J212" s="78"/>
      <c r="K212" s="78" t="s">
        <v>6</v>
      </c>
      <c r="L212" s="83">
        <v>11500.0</v>
      </c>
      <c r="M212" s="83">
        <v>2000.0</v>
      </c>
      <c r="N212" s="85" t="s">
        <v>2603</v>
      </c>
      <c r="O212" s="83">
        <v>11000.0</v>
      </c>
      <c r="P212" s="85" t="s">
        <v>2613</v>
      </c>
      <c r="Q212" s="85"/>
      <c r="R212" s="85"/>
      <c r="S212" s="85"/>
      <c r="T212" s="85"/>
      <c r="U212" s="86">
        <f t="shared" si="3"/>
        <v>-1500</v>
      </c>
      <c r="V212" s="434" t="s">
        <v>1132</v>
      </c>
      <c r="W212" s="3" t="s">
        <v>651</v>
      </c>
      <c r="X212" s="3"/>
      <c r="Y212" s="3"/>
      <c r="Z212" s="3"/>
      <c r="AA212" s="3"/>
      <c r="AB212" s="3"/>
      <c r="AC212" s="3"/>
    </row>
    <row r="213" hidden="1">
      <c r="A213" s="75">
        <v>216.0</v>
      </c>
      <c r="B213" s="75">
        <v>8.0</v>
      </c>
      <c r="C213" s="75" t="b">
        <v>0</v>
      </c>
      <c r="D213" s="76" t="s">
        <v>2592</v>
      </c>
      <c r="E213" s="78" t="s">
        <v>2456</v>
      </c>
      <c r="F213" s="78" t="s">
        <v>2614</v>
      </c>
      <c r="G213" s="94">
        <v>9.176632E9</v>
      </c>
      <c r="H213" s="81" t="s">
        <v>2615</v>
      </c>
      <c r="I213" s="81" t="s">
        <v>123</v>
      </c>
      <c r="J213" s="78"/>
      <c r="K213" s="78" t="s">
        <v>6</v>
      </c>
      <c r="L213" s="83">
        <v>20000.0</v>
      </c>
      <c r="M213" s="83">
        <v>20000.0</v>
      </c>
      <c r="N213" s="85" t="s">
        <v>2456</v>
      </c>
      <c r="O213" s="85"/>
      <c r="P213" s="85"/>
      <c r="Q213" s="85"/>
      <c r="R213" s="85"/>
      <c r="S213" s="85"/>
      <c r="T213" s="85"/>
      <c r="U213" s="86">
        <f t="shared" si="3"/>
        <v>0</v>
      </c>
      <c r="V213" s="78"/>
      <c r="W213" s="3" t="s">
        <v>46</v>
      </c>
      <c r="X213" s="3"/>
      <c r="Y213" s="3"/>
      <c r="Z213" s="3"/>
      <c r="AA213" s="3"/>
      <c r="AB213" s="3"/>
      <c r="AC213" s="3"/>
    </row>
    <row r="214" hidden="1">
      <c r="A214" s="173">
        <v>217.0</v>
      </c>
      <c r="B214" s="173">
        <v>9.0</v>
      </c>
      <c r="C214" s="173" t="b">
        <v>0</v>
      </c>
      <c r="D214" s="174" t="s">
        <v>2592</v>
      </c>
      <c r="E214" s="176" t="s">
        <v>2456</v>
      </c>
      <c r="F214" s="176" t="s">
        <v>2616</v>
      </c>
      <c r="G214" s="177">
        <v>7.028023136E9</v>
      </c>
      <c r="H214" s="179" t="s">
        <v>2617</v>
      </c>
      <c r="I214" s="179" t="s">
        <v>123</v>
      </c>
      <c r="J214" s="176"/>
      <c r="K214" s="176" t="s">
        <v>892</v>
      </c>
      <c r="L214" s="181">
        <v>12000.0</v>
      </c>
      <c r="M214" s="181">
        <v>2000.0</v>
      </c>
      <c r="N214" s="182" t="s">
        <v>2456</v>
      </c>
      <c r="O214" s="181">
        <v>5000.0</v>
      </c>
      <c r="P214" s="182" t="s">
        <v>1126</v>
      </c>
      <c r="Q214" s="181">
        <v>3000.0</v>
      </c>
      <c r="R214" s="182" t="s">
        <v>984</v>
      </c>
      <c r="S214" s="182"/>
      <c r="T214" s="182"/>
      <c r="U214" s="512">
        <f t="shared" si="3"/>
        <v>2000</v>
      </c>
      <c r="V214" s="367" t="s">
        <v>2193</v>
      </c>
      <c r="W214" s="3" t="s">
        <v>668</v>
      </c>
      <c r="X214" s="3"/>
      <c r="Y214" s="3"/>
      <c r="Z214" s="3"/>
      <c r="AA214" s="3"/>
      <c r="AB214" s="3"/>
      <c r="AC214" s="3"/>
    </row>
    <row r="215">
      <c r="A215" s="57">
        <v>218.0</v>
      </c>
      <c r="B215" s="57">
        <v>10.0</v>
      </c>
      <c r="C215" s="238" t="b">
        <v>1</v>
      </c>
      <c r="D215" s="58" t="s">
        <v>2592</v>
      </c>
      <c r="E215" s="60" t="s">
        <v>2456</v>
      </c>
      <c r="F215" s="60" t="s">
        <v>2618</v>
      </c>
      <c r="G215" s="61">
        <v>6.1422104822E10</v>
      </c>
      <c r="H215" s="64" t="s">
        <v>2619</v>
      </c>
      <c r="I215" s="64" t="s">
        <v>44</v>
      </c>
      <c r="J215" s="60"/>
      <c r="K215" s="60" t="s">
        <v>6</v>
      </c>
      <c r="L215" s="69">
        <v>37500.0</v>
      </c>
      <c r="M215" s="69">
        <v>10000.0</v>
      </c>
      <c r="N215" s="71" t="s">
        <v>2456</v>
      </c>
      <c r="O215" s="71"/>
      <c r="P215" s="71"/>
      <c r="Q215" s="71"/>
      <c r="R215" s="71"/>
      <c r="S215" s="71"/>
      <c r="T215" s="71"/>
      <c r="U215" s="72">
        <f t="shared" si="3"/>
        <v>27500</v>
      </c>
      <c r="V215" s="447" t="s">
        <v>2620</v>
      </c>
      <c r="W215" s="74" t="s">
        <v>150</v>
      </c>
      <c r="X215" s="74" t="s">
        <v>2449</v>
      </c>
      <c r="Y215" s="3" t="s">
        <v>2342</v>
      </c>
      <c r="Z215" s="3"/>
      <c r="AA215" s="3"/>
      <c r="AB215" s="3"/>
      <c r="AC215" s="74" t="s">
        <v>2621</v>
      </c>
    </row>
    <row r="216" hidden="1">
      <c r="A216" s="75">
        <v>219.0</v>
      </c>
      <c r="B216" s="75">
        <v>11.0</v>
      </c>
      <c r="C216" s="75" t="b">
        <v>0</v>
      </c>
      <c r="D216" s="76" t="s">
        <v>2592</v>
      </c>
      <c r="E216" s="78" t="s">
        <v>2611</v>
      </c>
      <c r="F216" s="78" t="s">
        <v>2622</v>
      </c>
      <c r="G216" s="94">
        <v>9.944224226E9</v>
      </c>
      <c r="H216" s="81" t="s">
        <v>2623</v>
      </c>
      <c r="I216" s="81" t="s">
        <v>72</v>
      </c>
      <c r="J216" s="78"/>
      <c r="K216" s="78" t="s">
        <v>6</v>
      </c>
      <c r="L216" s="83">
        <v>22500.0</v>
      </c>
      <c r="M216" s="83">
        <v>22500.0</v>
      </c>
      <c r="N216" s="85" t="s">
        <v>2611</v>
      </c>
      <c r="O216" s="85"/>
      <c r="P216" s="85"/>
      <c r="Q216" s="85"/>
      <c r="R216" s="85"/>
      <c r="S216" s="85"/>
      <c r="T216" s="85"/>
      <c r="U216" s="86">
        <f t="shared" si="3"/>
        <v>0</v>
      </c>
      <c r="V216" s="78"/>
      <c r="W216" s="3" t="s">
        <v>46</v>
      </c>
      <c r="X216" s="3"/>
      <c r="Y216" s="3"/>
      <c r="Z216" s="3"/>
      <c r="AA216" s="3"/>
      <c r="AB216" s="3"/>
      <c r="AC216" s="3"/>
    </row>
    <row r="217" hidden="1">
      <c r="A217" s="173">
        <v>220.0</v>
      </c>
      <c r="B217" s="173">
        <v>12.0</v>
      </c>
      <c r="C217" s="173" t="b">
        <v>0</v>
      </c>
      <c r="D217" s="174" t="s">
        <v>2592</v>
      </c>
      <c r="E217" s="176" t="s">
        <v>2624</v>
      </c>
      <c r="F217" s="176" t="s">
        <v>2625</v>
      </c>
      <c r="G217" s="177">
        <f>971503642330</f>
        <v>971503642330</v>
      </c>
      <c r="H217" s="179" t="s">
        <v>2626</v>
      </c>
      <c r="I217" s="179" t="s">
        <v>44</v>
      </c>
      <c r="J217" s="176"/>
      <c r="K217" s="176" t="s">
        <v>6</v>
      </c>
      <c r="L217" s="181">
        <v>37500.0</v>
      </c>
      <c r="M217" s="181">
        <v>2000.0</v>
      </c>
      <c r="N217" s="182" t="s">
        <v>2624</v>
      </c>
      <c r="O217" s="181">
        <v>10000.0</v>
      </c>
      <c r="P217" s="182" t="s">
        <v>915</v>
      </c>
      <c r="Q217" s="181">
        <v>5000.0</v>
      </c>
      <c r="R217" s="182" t="s">
        <v>1135</v>
      </c>
      <c r="S217" s="181">
        <v>10000.0</v>
      </c>
      <c r="T217" s="182"/>
      <c r="U217" s="512">
        <f t="shared" si="3"/>
        <v>10500</v>
      </c>
      <c r="V217" s="453" t="s">
        <v>2627</v>
      </c>
      <c r="W217" s="3" t="s">
        <v>668</v>
      </c>
      <c r="X217" s="3"/>
      <c r="Y217" s="3"/>
      <c r="Z217" s="3"/>
      <c r="AA217" s="3"/>
      <c r="AB217" s="3"/>
      <c r="AC217" s="3"/>
    </row>
    <row r="218" hidden="1">
      <c r="A218" s="75">
        <v>221.0</v>
      </c>
      <c r="B218" s="75">
        <v>13.0</v>
      </c>
      <c r="C218" s="75" t="b">
        <v>0</v>
      </c>
      <c r="D218" s="76" t="s">
        <v>2592</v>
      </c>
      <c r="E218" s="78" t="s">
        <v>2624</v>
      </c>
      <c r="F218" s="78" t="s">
        <v>2628</v>
      </c>
      <c r="G218" s="94">
        <v>8.012256842E9</v>
      </c>
      <c r="H218" s="81" t="s">
        <v>2629</v>
      </c>
      <c r="I218" s="81" t="s">
        <v>44</v>
      </c>
      <c r="J218" s="78"/>
      <c r="K218" s="78" t="s">
        <v>892</v>
      </c>
      <c r="L218" s="83">
        <v>37500.0</v>
      </c>
      <c r="M218" s="83">
        <v>17500.0</v>
      </c>
      <c r="N218" s="85" t="s">
        <v>2624</v>
      </c>
      <c r="O218" s="83">
        <v>20000.0</v>
      </c>
      <c r="P218" s="85" t="s">
        <v>1074</v>
      </c>
      <c r="Q218" s="85"/>
      <c r="R218" s="85"/>
      <c r="S218" s="85"/>
      <c r="T218" s="85"/>
      <c r="U218" s="86">
        <f t="shared" si="3"/>
        <v>0</v>
      </c>
      <c r="V218" s="586">
        <v>45077.0</v>
      </c>
      <c r="W218" s="3" t="s">
        <v>46</v>
      </c>
      <c r="X218" s="3"/>
      <c r="Y218" s="3"/>
      <c r="Z218" s="3"/>
      <c r="AA218" s="3"/>
      <c r="AB218" s="3"/>
      <c r="AC218" s="3"/>
    </row>
    <row r="219" hidden="1">
      <c r="A219" s="75">
        <v>222.0</v>
      </c>
      <c r="B219" s="75">
        <v>14.0</v>
      </c>
      <c r="C219" s="75" t="b">
        <v>0</v>
      </c>
      <c r="D219" s="76" t="s">
        <v>2592</v>
      </c>
      <c r="E219" s="78" t="s">
        <v>1126</v>
      </c>
      <c r="F219" s="78" t="s">
        <v>2630</v>
      </c>
      <c r="G219" s="94">
        <f>4917675996996</f>
        <v>4917675996996</v>
      </c>
      <c r="H219" s="81" t="s">
        <v>2631</v>
      </c>
      <c r="I219" s="81" t="s">
        <v>123</v>
      </c>
      <c r="J219" s="78"/>
      <c r="K219" s="78" t="s">
        <v>892</v>
      </c>
      <c r="L219" s="83">
        <v>22500.0</v>
      </c>
      <c r="M219" s="83">
        <v>5000.0</v>
      </c>
      <c r="N219" s="85" t="s">
        <v>1126</v>
      </c>
      <c r="O219" s="83">
        <v>10000.0</v>
      </c>
      <c r="P219" s="85"/>
      <c r="Q219" s="83">
        <v>7500.0</v>
      </c>
      <c r="R219" s="85" t="s">
        <v>2457</v>
      </c>
      <c r="S219" s="85"/>
      <c r="T219" s="85"/>
      <c r="U219" s="86">
        <f t="shared" si="3"/>
        <v>0</v>
      </c>
      <c r="V219" s="434" t="s">
        <v>2458</v>
      </c>
      <c r="W219" s="3" t="s">
        <v>651</v>
      </c>
      <c r="X219" s="3"/>
      <c r="Y219" s="3"/>
      <c r="Z219" s="3"/>
      <c r="AA219" s="3"/>
      <c r="AB219" s="3"/>
      <c r="AC219" s="3"/>
    </row>
    <row r="220" hidden="1">
      <c r="A220" s="173">
        <v>223.0</v>
      </c>
      <c r="B220" s="173">
        <v>15.0</v>
      </c>
      <c r="C220" s="173" t="b">
        <v>0</v>
      </c>
      <c r="D220" s="174" t="s">
        <v>2592</v>
      </c>
      <c r="E220" s="176" t="s">
        <v>1126</v>
      </c>
      <c r="F220" s="176" t="s">
        <v>2632</v>
      </c>
      <c r="G220" s="177">
        <f>447570728680</f>
        <v>447570728680</v>
      </c>
      <c r="H220" s="179" t="s">
        <v>2633</v>
      </c>
      <c r="I220" s="179" t="s">
        <v>65</v>
      </c>
      <c r="J220" s="176"/>
      <c r="K220" s="176" t="s">
        <v>892</v>
      </c>
      <c r="L220" s="181">
        <v>22500.0</v>
      </c>
      <c r="M220" s="181">
        <v>2000.0</v>
      </c>
      <c r="N220" s="182" t="s">
        <v>1126</v>
      </c>
      <c r="O220" s="182"/>
      <c r="P220" s="182"/>
      <c r="Q220" s="182"/>
      <c r="R220" s="182"/>
      <c r="S220" s="182"/>
      <c r="T220" s="182"/>
      <c r="U220" s="512">
        <f t="shared" si="3"/>
        <v>20500</v>
      </c>
      <c r="V220" s="453" t="s">
        <v>2634</v>
      </c>
      <c r="W220" s="577" t="s">
        <v>742</v>
      </c>
      <c r="X220" s="3"/>
      <c r="Y220" s="3"/>
      <c r="Z220" s="3"/>
      <c r="AA220" s="3"/>
      <c r="AB220" s="3"/>
      <c r="AC220" s="3"/>
    </row>
    <row r="221" hidden="1">
      <c r="A221" s="75">
        <v>224.0</v>
      </c>
      <c r="B221" s="75">
        <v>16.0</v>
      </c>
      <c r="C221" s="75" t="b">
        <v>0</v>
      </c>
      <c r="D221" s="76" t="s">
        <v>2592</v>
      </c>
      <c r="E221" s="78" t="s">
        <v>1132</v>
      </c>
      <c r="F221" s="78" t="s">
        <v>2635</v>
      </c>
      <c r="G221" s="94">
        <v>8.870142808E9</v>
      </c>
      <c r="H221" s="81" t="s">
        <v>2636</v>
      </c>
      <c r="I221" s="81" t="s">
        <v>76</v>
      </c>
      <c r="J221" s="78"/>
      <c r="K221" s="78" t="s">
        <v>6</v>
      </c>
      <c r="L221" s="83">
        <v>54000.0</v>
      </c>
      <c r="M221" s="83">
        <v>54000.0</v>
      </c>
      <c r="N221" s="85" t="s">
        <v>1132</v>
      </c>
      <c r="O221" s="85"/>
      <c r="P221" s="85"/>
      <c r="Q221" s="85"/>
      <c r="R221" s="85"/>
      <c r="S221" s="85"/>
      <c r="T221" s="85"/>
      <c r="U221" s="86">
        <f t="shared" si="3"/>
        <v>0</v>
      </c>
      <c r="V221" s="78"/>
      <c r="W221" s="3" t="s">
        <v>46</v>
      </c>
      <c r="X221" s="3"/>
      <c r="Y221" s="3"/>
      <c r="Z221" s="3"/>
      <c r="AA221" s="3"/>
      <c r="AB221" s="3"/>
      <c r="AC221" s="3"/>
    </row>
    <row r="222" hidden="1">
      <c r="A222" s="75">
        <v>225.0</v>
      </c>
      <c r="B222" s="75">
        <v>17.0</v>
      </c>
      <c r="C222" s="75" t="b">
        <v>0</v>
      </c>
      <c r="D222" s="76" t="s">
        <v>2592</v>
      </c>
      <c r="E222" s="78" t="s">
        <v>1137</v>
      </c>
      <c r="F222" s="78" t="s">
        <v>2637</v>
      </c>
      <c r="G222" s="78"/>
      <c r="H222" s="81" t="s">
        <v>2638</v>
      </c>
      <c r="I222" s="81" t="s">
        <v>118</v>
      </c>
      <c r="J222" s="78"/>
      <c r="K222" s="78" t="s">
        <v>892</v>
      </c>
      <c r="L222" s="83">
        <v>151200.0</v>
      </c>
      <c r="M222" s="83">
        <v>151200.0</v>
      </c>
      <c r="N222" s="85" t="s">
        <v>1011</v>
      </c>
      <c r="O222" s="85"/>
      <c r="P222" s="85"/>
      <c r="Q222" s="85"/>
      <c r="R222" s="85"/>
      <c r="S222" s="85"/>
      <c r="T222" s="85"/>
      <c r="U222" s="86">
        <f t="shared" si="3"/>
        <v>0</v>
      </c>
      <c r="V222" s="78"/>
      <c r="W222" s="3" t="s">
        <v>46</v>
      </c>
      <c r="X222" s="3"/>
      <c r="Y222" s="3"/>
      <c r="Z222" s="3"/>
      <c r="AA222" s="3"/>
      <c r="AB222" s="3"/>
      <c r="AC222" s="3"/>
    </row>
    <row r="223" hidden="1">
      <c r="A223" s="75">
        <v>226.0</v>
      </c>
      <c r="B223" s="75">
        <v>18.0</v>
      </c>
      <c r="C223" s="75" t="b">
        <v>0</v>
      </c>
      <c r="D223" s="76" t="s">
        <v>2592</v>
      </c>
      <c r="E223" s="78" t="s">
        <v>2613</v>
      </c>
      <c r="F223" s="78" t="s">
        <v>2639</v>
      </c>
      <c r="G223" s="94">
        <v>9.647707088873E12</v>
      </c>
      <c r="H223" s="81" t="s">
        <v>2640</v>
      </c>
      <c r="I223" s="81" t="s">
        <v>176</v>
      </c>
      <c r="J223" s="78"/>
      <c r="K223" s="78" t="s">
        <v>892</v>
      </c>
      <c r="L223" s="83">
        <v>40100.0</v>
      </c>
      <c r="M223" s="83">
        <v>40100.0</v>
      </c>
      <c r="N223" s="85" t="s">
        <v>2641</v>
      </c>
      <c r="O223" s="85"/>
      <c r="P223" s="85"/>
      <c r="Q223" s="85"/>
      <c r="R223" s="85"/>
      <c r="S223" s="85"/>
      <c r="T223" s="85"/>
      <c r="U223" s="86">
        <f t="shared" si="3"/>
        <v>0</v>
      </c>
      <c r="V223" s="78"/>
      <c r="W223" s="3" t="s">
        <v>46</v>
      </c>
      <c r="X223" s="3"/>
      <c r="Y223" s="3"/>
      <c r="Z223" s="3"/>
      <c r="AA223" s="3"/>
      <c r="AB223" s="3"/>
      <c r="AC223" s="3"/>
    </row>
    <row r="224" hidden="1">
      <c r="A224" s="75">
        <v>227.0</v>
      </c>
      <c r="B224" s="75">
        <v>19.0</v>
      </c>
      <c r="C224" s="75" t="b">
        <v>0</v>
      </c>
      <c r="D224" s="76" t="s">
        <v>2592</v>
      </c>
      <c r="E224" s="78" t="s">
        <v>2613</v>
      </c>
      <c r="F224" s="78" t="s">
        <v>2642</v>
      </c>
      <c r="G224" s="94">
        <v>9.647801065779E12</v>
      </c>
      <c r="H224" s="81" t="s">
        <v>2643</v>
      </c>
      <c r="I224" s="81" t="s">
        <v>176</v>
      </c>
      <c r="J224" s="78"/>
      <c r="K224" s="78" t="s">
        <v>892</v>
      </c>
      <c r="L224" s="83">
        <v>40100.0</v>
      </c>
      <c r="M224" s="83">
        <v>40100.0</v>
      </c>
      <c r="N224" s="85" t="s">
        <v>2641</v>
      </c>
      <c r="O224" s="85"/>
      <c r="P224" s="85"/>
      <c r="Q224" s="85"/>
      <c r="R224" s="85"/>
      <c r="S224" s="85"/>
      <c r="T224" s="85"/>
      <c r="U224" s="86">
        <f t="shared" si="3"/>
        <v>0</v>
      </c>
      <c r="V224" s="78"/>
      <c r="W224" s="3" t="s">
        <v>46</v>
      </c>
      <c r="X224" s="3"/>
      <c r="Y224" s="3"/>
      <c r="Z224" s="3"/>
      <c r="AA224" s="3"/>
      <c r="AB224" s="3"/>
      <c r="AC224" s="3"/>
    </row>
    <row r="225" hidden="1">
      <c r="A225" s="75">
        <v>228.0</v>
      </c>
      <c r="B225" s="75">
        <v>20.0</v>
      </c>
      <c r="C225" s="75" t="b">
        <v>0</v>
      </c>
      <c r="D225" s="76" t="s">
        <v>2592</v>
      </c>
      <c r="E225" s="78" t="s">
        <v>2613</v>
      </c>
      <c r="F225" s="78" t="s">
        <v>2644</v>
      </c>
      <c r="G225" s="94">
        <f>6592998424</f>
        <v>6592998424</v>
      </c>
      <c r="H225" s="81" t="s">
        <v>2645</v>
      </c>
      <c r="I225" s="81" t="s">
        <v>44</v>
      </c>
      <c r="J225" s="78"/>
      <c r="K225" s="78" t="s">
        <v>6</v>
      </c>
      <c r="L225" s="83">
        <v>37500.0</v>
      </c>
      <c r="M225" s="83">
        <v>18500.0</v>
      </c>
      <c r="N225" s="85" t="s">
        <v>2613</v>
      </c>
      <c r="O225" s="83">
        <v>19000.0</v>
      </c>
      <c r="P225" s="85" t="s">
        <v>2646</v>
      </c>
      <c r="Q225" s="85"/>
      <c r="R225" s="85"/>
      <c r="S225" s="85"/>
      <c r="T225" s="85"/>
      <c r="U225" s="86">
        <f t="shared" si="3"/>
        <v>0</v>
      </c>
      <c r="V225" s="434" t="s">
        <v>2647</v>
      </c>
      <c r="W225" s="3" t="s">
        <v>46</v>
      </c>
      <c r="X225" s="3"/>
      <c r="Y225" s="3"/>
      <c r="Z225" s="3"/>
      <c r="AA225" s="3"/>
      <c r="AB225" s="3"/>
      <c r="AC225" s="3"/>
    </row>
    <row r="226" hidden="1">
      <c r="A226" s="75">
        <v>229.0</v>
      </c>
      <c r="B226" s="196">
        <v>21.0</v>
      </c>
      <c r="C226" s="196" t="b">
        <v>0</v>
      </c>
      <c r="D226" s="76" t="s">
        <v>2592</v>
      </c>
      <c r="E226" s="78" t="s">
        <v>2648</v>
      </c>
      <c r="F226" s="78" t="s">
        <v>2586</v>
      </c>
      <c r="G226" s="94">
        <v>8.602220154E9</v>
      </c>
      <c r="H226" s="81" t="s">
        <v>2649</v>
      </c>
      <c r="I226" s="81" t="s">
        <v>72</v>
      </c>
      <c r="J226" s="78"/>
      <c r="K226" s="78" t="s">
        <v>892</v>
      </c>
      <c r="L226" s="83">
        <v>36395.3</v>
      </c>
      <c r="M226" s="83">
        <v>36395.3</v>
      </c>
      <c r="N226" s="85" t="s">
        <v>1092</v>
      </c>
      <c r="O226" s="85"/>
      <c r="P226" s="85"/>
      <c r="Q226" s="85"/>
      <c r="R226" s="85"/>
      <c r="S226" s="85"/>
      <c r="T226" s="85"/>
      <c r="U226" s="86">
        <f t="shared" si="3"/>
        <v>0</v>
      </c>
      <c r="V226" s="78"/>
      <c r="W226" s="3" t="s">
        <v>46</v>
      </c>
      <c r="X226" s="3"/>
      <c r="Y226" s="3"/>
      <c r="Z226" s="3"/>
      <c r="AA226" s="3"/>
      <c r="AB226" s="3"/>
      <c r="AC226" s="3"/>
    </row>
    <row r="227" hidden="1">
      <c r="A227" s="75">
        <v>230.0</v>
      </c>
      <c r="B227" s="75">
        <v>1.0</v>
      </c>
      <c r="C227" s="75" t="b">
        <v>0</v>
      </c>
      <c r="D227" s="76" t="s">
        <v>372</v>
      </c>
      <c r="E227" s="78" t="s">
        <v>1106</v>
      </c>
      <c r="F227" s="78" t="s">
        <v>2650</v>
      </c>
      <c r="G227" s="94">
        <v>9.020502117E9</v>
      </c>
      <c r="H227" s="81" t="s">
        <v>2651</v>
      </c>
      <c r="I227" s="81" t="s">
        <v>37</v>
      </c>
      <c r="J227" s="78"/>
      <c r="K227" s="78" t="s">
        <v>892</v>
      </c>
      <c r="L227" s="83">
        <v>15000.0</v>
      </c>
      <c r="M227" s="83">
        <v>15000.0</v>
      </c>
      <c r="N227" s="85" t="s">
        <v>1106</v>
      </c>
      <c r="O227" s="85"/>
      <c r="P227" s="85"/>
      <c r="Q227" s="85"/>
      <c r="R227" s="85"/>
      <c r="S227" s="85"/>
      <c r="T227" s="85"/>
      <c r="U227" s="86">
        <f t="shared" si="3"/>
        <v>0</v>
      </c>
      <c r="V227" s="78"/>
      <c r="W227" s="3" t="s">
        <v>46</v>
      </c>
      <c r="X227" s="3"/>
      <c r="Y227" s="3"/>
      <c r="Z227" s="3"/>
      <c r="AA227" s="3"/>
      <c r="AB227" s="3"/>
      <c r="AC227" s="3"/>
    </row>
    <row r="228" hidden="1">
      <c r="A228" s="75">
        <v>231.0</v>
      </c>
      <c r="B228" s="75">
        <v>2.0</v>
      </c>
      <c r="C228" s="75" t="b">
        <v>0</v>
      </c>
      <c r="D228" s="76" t="s">
        <v>372</v>
      </c>
      <c r="E228" s="78" t="s">
        <v>1096</v>
      </c>
      <c r="F228" s="78" t="s">
        <v>2652</v>
      </c>
      <c r="G228" s="94">
        <v>9.876006036E9</v>
      </c>
      <c r="H228" s="81" t="s">
        <v>2653</v>
      </c>
      <c r="I228" s="81" t="s">
        <v>44</v>
      </c>
      <c r="J228" s="78"/>
      <c r="K228" s="78" t="s">
        <v>892</v>
      </c>
      <c r="L228" s="83">
        <v>37500.0</v>
      </c>
      <c r="M228" s="83">
        <v>17500.0</v>
      </c>
      <c r="N228" s="85" t="s">
        <v>1073</v>
      </c>
      <c r="O228" s="83">
        <v>22325.0</v>
      </c>
      <c r="P228" s="85" t="s">
        <v>1221</v>
      </c>
      <c r="Q228" s="83">
        <v>675.0</v>
      </c>
      <c r="R228" s="85"/>
      <c r="S228" s="85"/>
      <c r="T228" s="85"/>
      <c r="U228" s="86">
        <f t="shared" si="3"/>
        <v>-3000</v>
      </c>
      <c r="V228" s="587">
        <v>45082.0</v>
      </c>
      <c r="W228" s="3" t="s">
        <v>651</v>
      </c>
      <c r="X228" s="3"/>
      <c r="Y228" s="3"/>
      <c r="Z228" s="3"/>
      <c r="AA228" s="3"/>
      <c r="AB228" s="3"/>
      <c r="AC228" s="3"/>
    </row>
    <row r="229" hidden="1">
      <c r="A229" s="75">
        <v>232.0</v>
      </c>
      <c r="B229" s="75">
        <v>3.0</v>
      </c>
      <c r="C229" s="75" t="b">
        <v>0</v>
      </c>
      <c r="D229" s="76" t="s">
        <v>372</v>
      </c>
      <c r="E229" s="78" t="s">
        <v>1096</v>
      </c>
      <c r="F229" s="78" t="s">
        <v>2654</v>
      </c>
      <c r="G229" s="94">
        <v>2.349032739834E12</v>
      </c>
      <c r="H229" s="81" t="s">
        <v>2655</v>
      </c>
      <c r="I229" s="81" t="s">
        <v>300</v>
      </c>
      <c r="J229" s="78"/>
      <c r="K229" s="78" t="s">
        <v>892</v>
      </c>
      <c r="L229" s="83">
        <v>900.0</v>
      </c>
      <c r="M229" s="83">
        <v>900.0</v>
      </c>
      <c r="N229" s="85" t="s">
        <v>1096</v>
      </c>
      <c r="O229" s="85"/>
      <c r="P229" s="85"/>
      <c r="Q229" s="85"/>
      <c r="R229" s="85"/>
      <c r="S229" s="85"/>
      <c r="T229" s="85"/>
      <c r="U229" s="86">
        <f t="shared" si="3"/>
        <v>0</v>
      </c>
      <c r="V229" s="78"/>
      <c r="W229" s="3" t="s">
        <v>46</v>
      </c>
      <c r="X229" s="3"/>
      <c r="Y229" s="3"/>
      <c r="Z229" s="3"/>
      <c r="AA229" s="3"/>
      <c r="AB229" s="3"/>
      <c r="AC229" s="3"/>
    </row>
    <row r="230" hidden="1">
      <c r="A230" s="75">
        <v>234.0</v>
      </c>
      <c r="B230" s="75">
        <v>4.0</v>
      </c>
      <c r="C230" s="75" t="b">
        <v>0</v>
      </c>
      <c r="D230" s="76" t="s">
        <v>372</v>
      </c>
      <c r="E230" s="78" t="s">
        <v>2656</v>
      </c>
      <c r="F230" s="78" t="s">
        <v>2657</v>
      </c>
      <c r="G230" s="94">
        <v>9.66599866079E11</v>
      </c>
      <c r="H230" s="81" t="s">
        <v>2658</v>
      </c>
      <c r="I230" s="81" t="s">
        <v>37</v>
      </c>
      <c r="J230" s="78"/>
      <c r="K230" s="78" t="s">
        <v>892</v>
      </c>
      <c r="L230" s="83">
        <v>15000.0</v>
      </c>
      <c r="M230" s="83">
        <v>15000.0</v>
      </c>
      <c r="N230" s="85" t="s">
        <v>2656</v>
      </c>
      <c r="O230" s="85"/>
      <c r="P230" s="85"/>
      <c r="Q230" s="85"/>
      <c r="R230" s="85"/>
      <c r="S230" s="85"/>
      <c r="T230" s="85"/>
      <c r="U230" s="86">
        <f t="shared" si="3"/>
        <v>0</v>
      </c>
      <c r="V230" s="78"/>
      <c r="W230" s="3" t="s">
        <v>46</v>
      </c>
      <c r="X230" s="3"/>
      <c r="Y230" s="3"/>
      <c r="Z230" s="3"/>
      <c r="AA230" s="3"/>
      <c r="AB230" s="3"/>
      <c r="AC230" s="3"/>
    </row>
    <row r="231" hidden="1">
      <c r="A231" s="75">
        <v>235.0</v>
      </c>
      <c r="B231" s="75">
        <v>5.0</v>
      </c>
      <c r="C231" s="75" t="b">
        <v>0</v>
      </c>
      <c r="D231" s="76" t="s">
        <v>372</v>
      </c>
      <c r="E231" s="78" t="s">
        <v>2659</v>
      </c>
      <c r="F231" s="78" t="s">
        <v>2660</v>
      </c>
      <c r="G231" s="94">
        <v>4.752660178E9</v>
      </c>
      <c r="H231" s="81" t="s">
        <v>2661</v>
      </c>
      <c r="I231" s="81" t="s">
        <v>2044</v>
      </c>
      <c r="J231" s="78"/>
      <c r="K231" s="78"/>
      <c r="L231" s="83">
        <v>513.0</v>
      </c>
      <c r="M231" s="83">
        <v>513.0</v>
      </c>
      <c r="N231" s="85" t="s">
        <v>2659</v>
      </c>
      <c r="O231" s="85"/>
      <c r="P231" s="85"/>
      <c r="Q231" s="85"/>
      <c r="R231" s="85"/>
      <c r="S231" s="85"/>
      <c r="T231" s="85"/>
      <c r="U231" s="86">
        <f t="shared" si="3"/>
        <v>0</v>
      </c>
      <c r="V231" s="434" t="s">
        <v>2662</v>
      </c>
      <c r="W231" s="3" t="s">
        <v>46</v>
      </c>
      <c r="X231" s="3"/>
      <c r="Y231" s="3"/>
      <c r="Z231" s="3"/>
      <c r="AA231" s="3"/>
      <c r="AB231" s="3"/>
      <c r="AC231" s="3"/>
    </row>
    <row r="232" hidden="1">
      <c r="A232" s="75">
        <v>236.0</v>
      </c>
      <c r="B232" s="75">
        <v>6.0</v>
      </c>
      <c r="C232" s="75" t="b">
        <v>0</v>
      </c>
      <c r="D232" s="76" t="s">
        <v>372</v>
      </c>
      <c r="E232" s="78" t="s">
        <v>2659</v>
      </c>
      <c r="F232" s="78" t="s">
        <v>2663</v>
      </c>
      <c r="G232" s="94">
        <v>7.483871396E9</v>
      </c>
      <c r="H232" s="81" t="s">
        <v>2664</v>
      </c>
      <c r="I232" s="81" t="s">
        <v>176</v>
      </c>
      <c r="J232" s="78"/>
      <c r="K232" s="78" t="s">
        <v>892</v>
      </c>
      <c r="L232" s="83">
        <v>25000.0</v>
      </c>
      <c r="M232" s="83">
        <v>5000.0</v>
      </c>
      <c r="N232" s="85" t="s">
        <v>2659</v>
      </c>
      <c r="O232" s="83">
        <v>20000.0</v>
      </c>
      <c r="P232" s="85" t="s">
        <v>2665</v>
      </c>
      <c r="Q232" s="85"/>
      <c r="R232" s="85"/>
      <c r="S232" s="85"/>
      <c r="T232" s="85"/>
      <c r="U232" s="86">
        <f t="shared" si="3"/>
        <v>0</v>
      </c>
      <c r="V232" s="78"/>
      <c r="W232" s="3" t="s">
        <v>651</v>
      </c>
      <c r="X232" s="3"/>
      <c r="Y232" s="3"/>
      <c r="Z232" s="3"/>
      <c r="AA232" s="3"/>
      <c r="AB232" s="3"/>
      <c r="AC232" s="3"/>
    </row>
    <row r="233">
      <c r="A233" s="57">
        <v>237.0</v>
      </c>
      <c r="B233" s="57">
        <v>7.0</v>
      </c>
      <c r="C233" s="238" t="b">
        <v>1</v>
      </c>
      <c r="D233" s="58" t="s">
        <v>372</v>
      </c>
      <c r="E233" s="60" t="s">
        <v>2659</v>
      </c>
      <c r="F233" s="60" t="s">
        <v>2666</v>
      </c>
      <c r="G233" s="61">
        <v>9.946775242E9</v>
      </c>
      <c r="H233" s="64" t="s">
        <v>2667</v>
      </c>
      <c r="I233" s="64" t="s">
        <v>176</v>
      </c>
      <c r="J233" s="60"/>
      <c r="K233" s="60" t="s">
        <v>6</v>
      </c>
      <c r="L233" s="69">
        <v>30000.0</v>
      </c>
      <c r="M233" s="69">
        <v>2000.0</v>
      </c>
      <c r="N233" s="71" t="s">
        <v>2659</v>
      </c>
      <c r="O233" s="71"/>
      <c r="P233" s="71"/>
      <c r="Q233" s="71"/>
      <c r="R233" s="71"/>
      <c r="S233" s="71"/>
      <c r="T233" s="71"/>
      <c r="U233" s="72">
        <f t="shared" si="3"/>
        <v>28000</v>
      </c>
      <c r="V233" s="447" t="s">
        <v>2668</v>
      </c>
      <c r="W233" s="74" t="s">
        <v>2449</v>
      </c>
      <c r="X233" s="3" t="s">
        <v>2342</v>
      </c>
      <c r="Y233" s="74" t="s">
        <v>2669</v>
      </c>
      <c r="Z233" s="3"/>
      <c r="AA233" s="3"/>
      <c r="AB233" s="3"/>
      <c r="AC233" s="74" t="s">
        <v>2670</v>
      </c>
    </row>
    <row r="234" hidden="1">
      <c r="A234" s="75">
        <v>238.0</v>
      </c>
      <c r="B234" s="75">
        <v>8.0</v>
      </c>
      <c r="C234" s="75" t="b">
        <v>0</v>
      </c>
      <c r="D234" s="76" t="s">
        <v>372</v>
      </c>
      <c r="E234" s="78" t="s">
        <v>1183</v>
      </c>
      <c r="F234" s="78" t="s">
        <v>2671</v>
      </c>
      <c r="G234" s="94">
        <f>639088118587</f>
        <v>639088118587</v>
      </c>
      <c r="H234" s="81" t="s">
        <v>2672</v>
      </c>
      <c r="I234" s="81" t="s">
        <v>72</v>
      </c>
      <c r="J234" s="78"/>
      <c r="K234" s="78" t="s">
        <v>892</v>
      </c>
      <c r="L234" s="83">
        <v>1000.0</v>
      </c>
      <c r="M234" s="83">
        <v>1000.0</v>
      </c>
      <c r="N234" s="85" t="s">
        <v>1183</v>
      </c>
      <c r="O234" s="85"/>
      <c r="P234" s="85"/>
      <c r="Q234" s="85"/>
      <c r="R234" s="85"/>
      <c r="S234" s="85"/>
      <c r="T234" s="85"/>
      <c r="U234" s="86">
        <f t="shared" si="3"/>
        <v>0</v>
      </c>
      <c r="V234" s="78"/>
      <c r="W234" s="3" t="s">
        <v>46</v>
      </c>
      <c r="X234" s="3"/>
      <c r="Y234" s="3"/>
      <c r="Z234" s="3"/>
      <c r="AA234" s="3"/>
      <c r="AB234" s="3"/>
      <c r="AC234" s="3"/>
    </row>
    <row r="235" hidden="1">
      <c r="A235" s="75">
        <v>239.0</v>
      </c>
      <c r="B235" s="75">
        <v>9.0</v>
      </c>
      <c r="C235" s="75" t="b">
        <v>0</v>
      </c>
      <c r="D235" s="76" t="s">
        <v>372</v>
      </c>
      <c r="E235" s="78" t="s">
        <v>1143</v>
      </c>
      <c r="F235" s="78" t="s">
        <v>2673</v>
      </c>
      <c r="G235" s="94">
        <v>9.650456044E9</v>
      </c>
      <c r="H235" s="81" t="s">
        <v>2674</v>
      </c>
      <c r="I235" s="81" t="s">
        <v>118</v>
      </c>
      <c r="J235" s="78"/>
      <c r="K235" s="78" t="s">
        <v>892</v>
      </c>
      <c r="L235" s="83">
        <v>46000.0</v>
      </c>
      <c r="M235" s="83">
        <v>6000.0</v>
      </c>
      <c r="N235" s="85" t="s">
        <v>1143</v>
      </c>
      <c r="O235" s="83">
        <v>40000.0</v>
      </c>
      <c r="P235" s="85" t="s">
        <v>2646</v>
      </c>
      <c r="Q235" s="85"/>
      <c r="R235" s="85"/>
      <c r="S235" s="85"/>
      <c r="T235" s="85"/>
      <c r="U235" s="86">
        <f t="shared" si="3"/>
        <v>0</v>
      </c>
      <c r="V235" s="434" t="s">
        <v>2675</v>
      </c>
      <c r="W235" s="3" t="s">
        <v>651</v>
      </c>
      <c r="X235" s="3"/>
      <c r="Y235" s="3"/>
      <c r="Z235" s="3"/>
      <c r="AA235" s="3"/>
      <c r="AB235" s="3"/>
      <c r="AC235" s="3"/>
    </row>
    <row r="236" hidden="1">
      <c r="A236" s="173">
        <v>240.0</v>
      </c>
      <c r="B236" s="196">
        <v>10.0</v>
      </c>
      <c r="C236" s="196" t="b">
        <v>0</v>
      </c>
      <c r="D236" s="174" t="s">
        <v>372</v>
      </c>
      <c r="E236" s="176" t="s">
        <v>1195</v>
      </c>
      <c r="F236" s="176" t="s">
        <v>2676</v>
      </c>
      <c r="G236" s="177">
        <v>4.092234182E9</v>
      </c>
      <c r="H236" s="179" t="s">
        <v>2677</v>
      </c>
      <c r="I236" s="179" t="s">
        <v>300</v>
      </c>
      <c r="J236" s="176"/>
      <c r="K236" s="176" t="s">
        <v>742</v>
      </c>
      <c r="L236" s="181">
        <v>1000.0</v>
      </c>
      <c r="M236" s="588">
        <v>700.0</v>
      </c>
      <c r="N236" s="182" t="s">
        <v>1190</v>
      </c>
      <c r="O236" s="182"/>
      <c r="P236" s="182"/>
      <c r="Q236" s="182"/>
      <c r="R236" s="182"/>
      <c r="S236" s="182"/>
      <c r="T236" s="182"/>
      <c r="U236" s="512">
        <f t="shared" si="3"/>
        <v>300</v>
      </c>
      <c r="V236" s="453" t="s">
        <v>2678</v>
      </c>
      <c r="W236" s="3" t="s">
        <v>668</v>
      </c>
      <c r="X236" s="3" t="s">
        <v>2679</v>
      </c>
      <c r="Y236" s="3"/>
      <c r="Z236" s="3"/>
      <c r="AA236" s="3"/>
      <c r="AB236" s="3"/>
      <c r="AC236" s="3"/>
    </row>
    <row r="237" hidden="1">
      <c r="A237" s="75">
        <v>241.0</v>
      </c>
      <c r="B237" s="75">
        <v>1.0</v>
      </c>
      <c r="C237" s="75" t="b">
        <v>0</v>
      </c>
      <c r="D237" s="76" t="s">
        <v>1645</v>
      </c>
      <c r="E237" s="78" t="s">
        <v>1129</v>
      </c>
      <c r="F237" s="78" t="s">
        <v>2680</v>
      </c>
      <c r="G237" s="94">
        <v>9.538738168E9</v>
      </c>
      <c r="H237" s="81" t="s">
        <v>2681</v>
      </c>
      <c r="I237" s="81" t="s">
        <v>176</v>
      </c>
      <c r="J237" s="78"/>
      <c r="K237" s="78" t="s">
        <v>892</v>
      </c>
      <c r="L237" s="589">
        <v>22500.0</v>
      </c>
      <c r="M237" s="233">
        <v>9870.2</v>
      </c>
      <c r="N237" s="582" t="s">
        <v>1129</v>
      </c>
      <c r="O237" s="590">
        <v>12337.75</v>
      </c>
      <c r="P237" s="85"/>
      <c r="Q237" s="85"/>
      <c r="R237" s="85"/>
      <c r="S237" s="83">
        <v>292.05</v>
      </c>
      <c r="T237" s="85"/>
      <c r="U237" s="86">
        <f t="shared" si="3"/>
        <v>0</v>
      </c>
      <c r="V237" s="78"/>
      <c r="W237" s="3" t="s">
        <v>651</v>
      </c>
      <c r="X237" s="3"/>
      <c r="Y237" s="3"/>
      <c r="Z237" s="3"/>
      <c r="AA237" s="3"/>
      <c r="AB237" s="3"/>
      <c r="AC237" s="3"/>
    </row>
    <row r="238" hidden="1">
      <c r="A238" s="75">
        <v>242.0</v>
      </c>
      <c r="B238" s="75">
        <v>2.0</v>
      </c>
      <c r="C238" s="75" t="b">
        <v>0</v>
      </c>
      <c r="D238" s="76" t="s">
        <v>1645</v>
      </c>
      <c r="E238" s="78" t="s">
        <v>1129</v>
      </c>
      <c r="F238" s="78" t="s">
        <v>2682</v>
      </c>
      <c r="G238" s="94">
        <v>9.000477442E9</v>
      </c>
      <c r="H238" s="81" t="s">
        <v>2683</v>
      </c>
      <c r="I238" s="81" t="s">
        <v>65</v>
      </c>
      <c r="J238" s="78"/>
      <c r="K238" s="78" t="s">
        <v>892</v>
      </c>
      <c r="L238" s="83">
        <v>22500.0</v>
      </c>
      <c r="M238" s="591">
        <v>15000.0</v>
      </c>
      <c r="N238" s="85" t="s">
        <v>1129</v>
      </c>
      <c r="O238" s="83">
        <v>7500.0</v>
      </c>
      <c r="P238" s="85"/>
      <c r="Q238" s="85"/>
      <c r="R238" s="85"/>
      <c r="S238" s="85"/>
      <c r="T238" s="85"/>
      <c r="U238" s="86">
        <f t="shared" si="3"/>
        <v>0</v>
      </c>
      <c r="V238" s="78"/>
      <c r="W238" s="3" t="s">
        <v>46</v>
      </c>
      <c r="X238" s="3"/>
      <c r="Y238" s="3"/>
      <c r="Z238" s="3"/>
      <c r="AA238" s="3"/>
      <c r="AB238" s="3"/>
      <c r="AC238" s="3"/>
    </row>
    <row r="239" hidden="1">
      <c r="A239" s="173">
        <v>243.0</v>
      </c>
      <c r="B239" s="173">
        <v>3.0</v>
      </c>
      <c r="C239" s="173" t="b">
        <v>0</v>
      </c>
      <c r="D239" s="174" t="s">
        <v>1645</v>
      </c>
      <c r="E239" s="176" t="s">
        <v>2684</v>
      </c>
      <c r="F239" s="176" t="s">
        <v>2685</v>
      </c>
      <c r="G239" s="177">
        <v>9.786372789E9</v>
      </c>
      <c r="H239" s="179" t="s">
        <v>2686</v>
      </c>
      <c r="I239" s="179" t="s">
        <v>44</v>
      </c>
      <c r="J239" s="176"/>
      <c r="K239" s="176" t="s">
        <v>6</v>
      </c>
      <c r="L239" s="181">
        <v>37500.0</v>
      </c>
      <c r="M239" s="181">
        <v>2000.0</v>
      </c>
      <c r="N239" s="182" t="s">
        <v>2684</v>
      </c>
      <c r="O239" s="182"/>
      <c r="P239" s="182"/>
      <c r="Q239" s="182"/>
      <c r="R239" s="182"/>
      <c r="S239" s="182"/>
      <c r="T239" s="182"/>
      <c r="U239" s="512">
        <f t="shared" si="3"/>
        <v>35500</v>
      </c>
      <c r="V239" s="453" t="s">
        <v>2687</v>
      </c>
      <c r="W239" s="3" t="s">
        <v>742</v>
      </c>
      <c r="X239" s="3"/>
      <c r="Y239" s="3"/>
      <c r="Z239" s="3"/>
      <c r="AA239" s="3"/>
      <c r="AB239" s="3"/>
      <c r="AC239" s="3"/>
    </row>
    <row r="240">
      <c r="A240" s="173">
        <v>244.0</v>
      </c>
      <c r="B240" s="173">
        <v>4.0</v>
      </c>
      <c r="C240" s="592" t="b">
        <v>0</v>
      </c>
      <c r="D240" s="174" t="s">
        <v>1645</v>
      </c>
      <c r="E240" s="176" t="s">
        <v>1171</v>
      </c>
      <c r="F240" s="176" t="s">
        <v>2688</v>
      </c>
      <c r="G240" s="177">
        <v>7.829779963E9</v>
      </c>
      <c r="H240" s="179" t="s">
        <v>2689</v>
      </c>
      <c r="I240" s="179" t="s">
        <v>37</v>
      </c>
      <c r="J240" s="176"/>
      <c r="K240" s="176" t="s">
        <v>6</v>
      </c>
      <c r="L240" s="181">
        <v>15000.0</v>
      </c>
      <c r="M240" s="181">
        <v>5000.0</v>
      </c>
      <c r="N240" s="182" t="s">
        <v>1171</v>
      </c>
      <c r="O240" s="182"/>
      <c r="P240" s="182"/>
      <c r="Q240" s="182"/>
      <c r="R240" s="182"/>
      <c r="S240" s="182"/>
      <c r="T240" s="182"/>
      <c r="U240" s="512">
        <f t="shared" si="3"/>
        <v>10000</v>
      </c>
      <c r="V240" s="593" t="s">
        <v>2690</v>
      </c>
      <c r="W240" s="187" t="s">
        <v>2691</v>
      </c>
      <c r="X240" s="188" t="s">
        <v>2342</v>
      </c>
      <c r="Y240" s="187" t="s">
        <v>390</v>
      </c>
      <c r="Z240" s="188"/>
      <c r="AA240" s="188"/>
      <c r="AB240" s="188"/>
      <c r="AC240" s="187" t="s">
        <v>2692</v>
      </c>
    </row>
    <row r="241" hidden="1">
      <c r="A241" s="75">
        <v>245.0</v>
      </c>
      <c r="B241" s="75">
        <v>5.0</v>
      </c>
      <c r="C241" s="75" t="b">
        <v>0</v>
      </c>
      <c r="D241" s="76" t="s">
        <v>1645</v>
      </c>
      <c r="E241" s="78" t="s">
        <v>1203</v>
      </c>
      <c r="F241" s="78" t="s">
        <v>2693</v>
      </c>
      <c r="G241" s="94">
        <v>9.6597241376E10</v>
      </c>
      <c r="H241" s="81" t="s">
        <v>2694</v>
      </c>
      <c r="I241" s="81" t="s">
        <v>72</v>
      </c>
      <c r="J241" s="78"/>
      <c r="K241" s="78" t="s">
        <v>892</v>
      </c>
      <c r="L241" s="83">
        <v>25000.0</v>
      </c>
      <c r="M241" s="83">
        <v>25000.0</v>
      </c>
      <c r="N241" s="85" t="s">
        <v>1203</v>
      </c>
      <c r="O241" s="85"/>
      <c r="P241" s="85"/>
      <c r="Q241" s="85"/>
      <c r="R241" s="85"/>
      <c r="S241" s="85"/>
      <c r="T241" s="85"/>
      <c r="U241" s="86">
        <f t="shared" si="3"/>
        <v>0</v>
      </c>
      <c r="V241" s="78"/>
      <c r="W241" s="3" t="s">
        <v>46</v>
      </c>
      <c r="X241" s="3"/>
      <c r="Y241" s="3"/>
      <c r="Z241" s="3"/>
      <c r="AA241" s="3"/>
      <c r="AB241" s="3"/>
      <c r="AC241" s="3"/>
    </row>
    <row r="242" hidden="1">
      <c r="A242" s="75">
        <v>246.0</v>
      </c>
      <c r="B242" s="75">
        <v>6.0</v>
      </c>
      <c r="C242" s="75" t="b">
        <v>0</v>
      </c>
      <c r="D242" s="76" t="s">
        <v>1645</v>
      </c>
      <c r="E242" s="78" t="s">
        <v>1074</v>
      </c>
      <c r="F242" s="78" t="s">
        <v>2695</v>
      </c>
      <c r="G242" s="94">
        <v>9.66530045152E11</v>
      </c>
      <c r="H242" s="81" t="s">
        <v>2696</v>
      </c>
      <c r="I242" s="81" t="s">
        <v>72</v>
      </c>
      <c r="J242" s="78"/>
      <c r="K242" s="78" t="s">
        <v>892</v>
      </c>
      <c r="L242" s="83">
        <v>600.0</v>
      </c>
      <c r="M242" s="83">
        <v>600.0</v>
      </c>
      <c r="N242" s="85" t="s">
        <v>1074</v>
      </c>
      <c r="O242" s="85"/>
      <c r="P242" s="85"/>
      <c r="Q242" s="85"/>
      <c r="R242" s="85"/>
      <c r="S242" s="85"/>
      <c r="T242" s="85"/>
      <c r="U242" s="86">
        <f t="shared" si="3"/>
        <v>0</v>
      </c>
      <c r="V242" s="585">
        <v>600.0</v>
      </c>
      <c r="W242" s="3" t="s">
        <v>46</v>
      </c>
      <c r="X242" s="3"/>
      <c r="Y242" s="3"/>
      <c r="Z242" s="3"/>
      <c r="AA242" s="3"/>
      <c r="AB242" s="3"/>
      <c r="AC242" s="3"/>
    </row>
    <row r="243" hidden="1">
      <c r="A243" s="75">
        <v>247.0</v>
      </c>
      <c r="B243" s="75">
        <v>7.0</v>
      </c>
      <c r="C243" s="75" t="b">
        <v>0</v>
      </c>
      <c r="D243" s="76" t="s">
        <v>1645</v>
      </c>
      <c r="E243" s="78" t="s">
        <v>1231</v>
      </c>
      <c r="F243" s="78" t="s">
        <v>2697</v>
      </c>
      <c r="G243" s="94">
        <v>2.7829715839E10</v>
      </c>
      <c r="H243" s="81" t="s">
        <v>2698</v>
      </c>
      <c r="I243" s="81" t="s">
        <v>300</v>
      </c>
      <c r="J243" s="78"/>
      <c r="K243" s="78" t="s">
        <v>892</v>
      </c>
      <c r="L243" s="83">
        <v>1200.0</v>
      </c>
      <c r="M243" s="83">
        <v>600.0</v>
      </c>
      <c r="N243" s="85" t="s">
        <v>1231</v>
      </c>
      <c r="O243" s="83">
        <v>600.0</v>
      </c>
      <c r="P243" s="85" t="s">
        <v>2699</v>
      </c>
      <c r="Q243" s="85"/>
      <c r="R243" s="85"/>
      <c r="S243" s="85"/>
      <c r="T243" s="85"/>
      <c r="U243" s="86">
        <f t="shared" si="3"/>
        <v>0</v>
      </c>
      <c r="V243" s="576" t="s">
        <v>2700</v>
      </c>
      <c r="W243" s="3" t="s">
        <v>651</v>
      </c>
      <c r="X243" s="3"/>
      <c r="Y243" s="3"/>
      <c r="Z243" s="3"/>
      <c r="AA243" s="3"/>
      <c r="AB243" s="3"/>
      <c r="AC243" s="3"/>
    </row>
    <row r="244" hidden="1">
      <c r="A244" s="75">
        <v>248.0</v>
      </c>
      <c r="B244" s="75">
        <v>8.0</v>
      </c>
      <c r="C244" s="75" t="b">
        <v>0</v>
      </c>
      <c r="D244" s="76" t="s">
        <v>1645</v>
      </c>
      <c r="E244" s="78" t="s">
        <v>1227</v>
      </c>
      <c r="F244" s="78" t="s">
        <v>2701</v>
      </c>
      <c r="G244" s="94">
        <v>7.358676207E9</v>
      </c>
      <c r="H244" s="81" t="s">
        <v>2702</v>
      </c>
      <c r="I244" s="81" t="s">
        <v>72</v>
      </c>
      <c r="J244" s="78"/>
      <c r="K244" s="78" t="s">
        <v>892</v>
      </c>
      <c r="L244" s="83">
        <v>20000.0</v>
      </c>
      <c r="M244" s="83">
        <v>20000.0</v>
      </c>
      <c r="N244" s="85" t="s">
        <v>1227</v>
      </c>
      <c r="O244" s="85"/>
      <c r="P244" s="85"/>
      <c r="Q244" s="85"/>
      <c r="R244" s="85"/>
      <c r="S244" s="85"/>
      <c r="T244" s="85"/>
      <c r="U244" s="86">
        <f t="shared" si="3"/>
        <v>0</v>
      </c>
      <c r="V244" s="422"/>
      <c r="W244" s="3" t="s">
        <v>46</v>
      </c>
      <c r="X244" s="3"/>
      <c r="Y244" s="3"/>
      <c r="Z244" s="3"/>
      <c r="AA244" s="3"/>
      <c r="AB244" s="3"/>
      <c r="AC244" s="3"/>
    </row>
    <row r="245" hidden="1">
      <c r="A245" s="75">
        <v>249.0</v>
      </c>
      <c r="B245" s="75">
        <v>9.0</v>
      </c>
      <c r="C245" s="75" t="b">
        <v>0</v>
      </c>
      <c r="D245" s="76" t="s">
        <v>1645</v>
      </c>
      <c r="E245" s="78" t="s">
        <v>2703</v>
      </c>
      <c r="F245" s="78" t="s">
        <v>2704</v>
      </c>
      <c r="G245" s="94">
        <v>8.072430934E9</v>
      </c>
      <c r="H245" s="81" t="s">
        <v>2705</v>
      </c>
      <c r="I245" s="81" t="s">
        <v>44</v>
      </c>
      <c r="J245" s="78"/>
      <c r="K245" s="78" t="s">
        <v>6</v>
      </c>
      <c r="L245" s="83">
        <v>37500.0</v>
      </c>
      <c r="M245" s="83">
        <v>10000.0</v>
      </c>
      <c r="N245" s="85" t="s">
        <v>2703</v>
      </c>
      <c r="O245" s="83">
        <v>27500.0</v>
      </c>
      <c r="P245" s="85" t="s">
        <v>1268</v>
      </c>
      <c r="Q245" s="85"/>
      <c r="R245" s="85"/>
      <c r="S245" s="85"/>
      <c r="T245" s="85"/>
      <c r="U245" s="86">
        <f t="shared" si="3"/>
        <v>0</v>
      </c>
      <c r="V245" s="434" t="s">
        <v>2595</v>
      </c>
      <c r="W245" s="3" t="s">
        <v>46</v>
      </c>
      <c r="X245" s="3"/>
      <c r="Y245" s="3"/>
      <c r="Z245" s="3"/>
      <c r="AA245" s="3"/>
      <c r="AB245" s="3"/>
      <c r="AC245" s="3"/>
    </row>
    <row r="246" hidden="1">
      <c r="A246" s="75">
        <v>250.0</v>
      </c>
      <c r="B246" s="75">
        <v>10.0</v>
      </c>
      <c r="C246" s="75" t="b">
        <v>0</v>
      </c>
      <c r="D246" s="76" t="s">
        <v>1645</v>
      </c>
      <c r="E246" s="78" t="s">
        <v>2706</v>
      </c>
      <c r="F246" s="78" t="s">
        <v>2707</v>
      </c>
      <c r="G246" s="94">
        <v>9.6550514465E10</v>
      </c>
      <c r="H246" s="81" t="s">
        <v>2708</v>
      </c>
      <c r="I246" s="81" t="s">
        <v>76</v>
      </c>
      <c r="J246" s="81" t="s">
        <v>2419</v>
      </c>
      <c r="K246" s="78" t="s">
        <v>892</v>
      </c>
      <c r="L246" s="83">
        <v>110000.0</v>
      </c>
      <c r="M246" s="83">
        <v>2500.0</v>
      </c>
      <c r="N246" s="85" t="s">
        <v>2706</v>
      </c>
      <c r="O246" s="83">
        <v>107500.0</v>
      </c>
      <c r="P246" s="85" t="s">
        <v>1307</v>
      </c>
      <c r="Q246" s="85"/>
      <c r="R246" s="85"/>
      <c r="S246" s="85"/>
      <c r="T246" s="85"/>
      <c r="U246" s="86">
        <f t="shared" si="3"/>
        <v>0</v>
      </c>
      <c r="V246" s="422"/>
      <c r="W246" s="3" t="s">
        <v>651</v>
      </c>
      <c r="X246" s="3"/>
      <c r="Y246" s="3"/>
      <c r="Z246" s="3"/>
      <c r="AA246" s="3"/>
      <c r="AB246" s="3"/>
      <c r="AC246" s="3"/>
    </row>
    <row r="247" hidden="1">
      <c r="A247" s="75">
        <v>251.0</v>
      </c>
      <c r="B247" s="196">
        <v>11.0</v>
      </c>
      <c r="C247" s="196" t="b">
        <v>0</v>
      </c>
      <c r="D247" s="76" t="s">
        <v>1645</v>
      </c>
      <c r="E247" s="78" t="s">
        <v>2709</v>
      </c>
      <c r="F247" s="78" t="s">
        <v>2710</v>
      </c>
      <c r="G247" s="94">
        <v>3.4691641963E10</v>
      </c>
      <c r="H247" s="81" t="s">
        <v>2711</v>
      </c>
      <c r="I247" s="81" t="s">
        <v>72</v>
      </c>
      <c r="J247" s="78"/>
      <c r="K247" s="78" t="s">
        <v>892</v>
      </c>
      <c r="L247" s="83">
        <v>600.0</v>
      </c>
      <c r="M247" s="83">
        <v>200.0</v>
      </c>
      <c r="N247" s="85" t="s">
        <v>2712</v>
      </c>
      <c r="O247" s="83">
        <v>400.0</v>
      </c>
      <c r="P247" s="85" t="s">
        <v>2699</v>
      </c>
      <c r="Q247" s="85"/>
      <c r="R247" s="85"/>
      <c r="S247" s="85"/>
      <c r="T247" s="85"/>
      <c r="U247" s="86">
        <f t="shared" si="3"/>
        <v>0</v>
      </c>
      <c r="V247" s="576" t="s">
        <v>2713</v>
      </c>
      <c r="W247" s="3" t="s">
        <v>651</v>
      </c>
      <c r="X247" s="3"/>
      <c r="Y247" s="3"/>
      <c r="Z247" s="3"/>
      <c r="AA247" s="3"/>
      <c r="AB247" s="3"/>
      <c r="AC247" s="3"/>
    </row>
    <row r="248" hidden="1">
      <c r="A248" s="75">
        <v>252.0</v>
      </c>
      <c r="B248" s="75">
        <v>1.0</v>
      </c>
      <c r="C248" s="75" t="b">
        <v>0</v>
      </c>
      <c r="D248" s="76" t="s">
        <v>1658</v>
      </c>
      <c r="E248" s="78" t="s">
        <v>2714</v>
      </c>
      <c r="F248" s="78" t="s">
        <v>2715</v>
      </c>
      <c r="G248" s="94">
        <v>6.6944748735E10</v>
      </c>
      <c r="H248" s="81" t="s">
        <v>2716</v>
      </c>
      <c r="I248" s="81" t="s">
        <v>76</v>
      </c>
      <c r="J248" s="78"/>
      <c r="K248" s="78" t="s">
        <v>892</v>
      </c>
      <c r="L248" s="83">
        <v>60000.0</v>
      </c>
      <c r="M248" s="83">
        <v>5000.0</v>
      </c>
      <c r="N248" s="85" t="s">
        <v>2714</v>
      </c>
      <c r="O248" s="83">
        <v>25000.0</v>
      </c>
      <c r="P248" s="85"/>
      <c r="Q248" s="83">
        <v>30000.0</v>
      </c>
      <c r="R248" s="85" t="s">
        <v>2717</v>
      </c>
      <c r="S248" s="85"/>
      <c r="T248" s="85"/>
      <c r="U248" s="86">
        <f t="shared" si="3"/>
        <v>0</v>
      </c>
      <c r="V248" s="576" t="s">
        <v>2718</v>
      </c>
      <c r="W248" s="3" t="s">
        <v>46</v>
      </c>
      <c r="X248" s="3"/>
      <c r="Y248" s="3"/>
      <c r="Z248" s="3"/>
      <c r="AA248" s="3"/>
      <c r="AB248" s="3"/>
      <c r="AC248" s="3"/>
    </row>
    <row r="249" hidden="1">
      <c r="A249" s="75">
        <v>253.0</v>
      </c>
      <c r="B249" s="75">
        <v>2.0</v>
      </c>
      <c r="C249" s="75" t="b">
        <v>0</v>
      </c>
      <c r="D249" s="76" t="s">
        <v>1658</v>
      </c>
      <c r="E249" s="78" t="s">
        <v>2714</v>
      </c>
      <c r="F249" s="78" t="s">
        <v>2719</v>
      </c>
      <c r="G249" s="94">
        <v>7.337501909E9</v>
      </c>
      <c r="H249" s="81" t="s">
        <v>2720</v>
      </c>
      <c r="I249" s="81" t="s">
        <v>818</v>
      </c>
      <c r="J249" s="78"/>
      <c r="K249" s="78" t="s">
        <v>892</v>
      </c>
      <c r="L249" s="83">
        <v>40000.0</v>
      </c>
      <c r="M249" s="83">
        <v>5000.0</v>
      </c>
      <c r="N249" s="85" t="s">
        <v>2714</v>
      </c>
      <c r="O249" s="83">
        <v>35000.0</v>
      </c>
      <c r="P249" s="85" t="s">
        <v>1265</v>
      </c>
      <c r="Q249" s="85"/>
      <c r="R249" s="85"/>
      <c r="S249" s="85"/>
      <c r="T249" s="85"/>
      <c r="U249" s="86">
        <f t="shared" si="3"/>
        <v>0</v>
      </c>
      <c r="V249" s="576" t="s">
        <v>2721</v>
      </c>
      <c r="W249" s="3" t="s">
        <v>651</v>
      </c>
      <c r="X249" s="3"/>
      <c r="Y249" s="3"/>
      <c r="Z249" s="3"/>
      <c r="AA249" s="3"/>
      <c r="AB249" s="3"/>
      <c r="AC249" s="3"/>
    </row>
    <row r="250">
      <c r="A250" s="57">
        <v>254.0</v>
      </c>
      <c r="B250" s="57">
        <v>3.0</v>
      </c>
      <c r="C250" s="238" t="b">
        <v>1</v>
      </c>
      <c r="D250" s="58" t="s">
        <v>1658</v>
      </c>
      <c r="E250" s="60" t="s">
        <v>2722</v>
      </c>
      <c r="F250" s="60" t="s">
        <v>2723</v>
      </c>
      <c r="G250" s="61">
        <v>8.80732188E9</v>
      </c>
      <c r="H250" s="64" t="s">
        <v>2724</v>
      </c>
      <c r="I250" s="64" t="s">
        <v>300</v>
      </c>
      <c r="J250" s="60"/>
      <c r="K250" s="60" t="s">
        <v>6</v>
      </c>
      <c r="L250" s="69">
        <v>100000.0</v>
      </c>
      <c r="M250" s="69">
        <v>50000.0</v>
      </c>
      <c r="N250" s="71" t="s">
        <v>2722</v>
      </c>
      <c r="O250" s="71"/>
      <c r="P250" s="71"/>
      <c r="Q250" s="71"/>
      <c r="R250" s="71"/>
      <c r="S250" s="71"/>
      <c r="T250" s="71"/>
      <c r="U250" s="72">
        <f t="shared" si="3"/>
        <v>50000</v>
      </c>
      <c r="V250" s="594" t="s">
        <v>1548</v>
      </c>
      <c r="W250" s="74" t="s">
        <v>150</v>
      </c>
      <c r="X250" s="74" t="s">
        <v>2691</v>
      </c>
      <c r="Y250" s="3" t="s">
        <v>2342</v>
      </c>
      <c r="Z250" s="74" t="s">
        <v>2725</v>
      </c>
      <c r="AA250" s="3"/>
      <c r="AB250" s="3"/>
      <c r="AC250" s="74" t="s">
        <v>2726</v>
      </c>
    </row>
    <row r="251" hidden="1">
      <c r="A251" s="75">
        <v>255.0</v>
      </c>
      <c r="B251" s="75">
        <v>4.0</v>
      </c>
      <c r="C251" s="75" t="b">
        <v>0</v>
      </c>
      <c r="D251" s="76" t="s">
        <v>1658</v>
      </c>
      <c r="E251" s="78" t="s">
        <v>1282</v>
      </c>
      <c r="F251" s="78" t="s">
        <v>2727</v>
      </c>
      <c r="G251" s="94">
        <v>7.700233395E9</v>
      </c>
      <c r="H251" s="81" t="s">
        <v>2728</v>
      </c>
      <c r="I251" s="81" t="s">
        <v>72</v>
      </c>
      <c r="J251" s="78"/>
      <c r="K251" s="78" t="s">
        <v>6</v>
      </c>
      <c r="L251" s="83">
        <v>25000.0</v>
      </c>
      <c r="M251" s="83">
        <v>12000.0</v>
      </c>
      <c r="N251" s="85" t="s">
        <v>1282</v>
      </c>
      <c r="O251" s="83">
        <v>13000.0</v>
      </c>
      <c r="P251" s="85" t="s">
        <v>2729</v>
      </c>
      <c r="Q251" s="85"/>
      <c r="R251" s="85"/>
      <c r="S251" s="85"/>
      <c r="T251" s="85"/>
      <c r="U251" s="86">
        <f t="shared" si="3"/>
        <v>0</v>
      </c>
      <c r="V251" s="576" t="s">
        <v>2721</v>
      </c>
      <c r="W251" s="3" t="s">
        <v>651</v>
      </c>
      <c r="X251" s="3"/>
      <c r="Y251" s="3"/>
      <c r="Z251" s="3"/>
      <c r="AA251" s="3"/>
      <c r="AB251" s="3"/>
      <c r="AC251" s="3"/>
    </row>
    <row r="252" hidden="1">
      <c r="A252" s="75">
        <v>256.0</v>
      </c>
      <c r="B252" s="75">
        <v>5.0</v>
      </c>
      <c r="C252" s="75" t="b">
        <v>0</v>
      </c>
      <c r="D252" s="76" t="s">
        <v>1658</v>
      </c>
      <c r="E252" s="78" t="s">
        <v>1282</v>
      </c>
      <c r="F252" s="78" t="s">
        <v>2730</v>
      </c>
      <c r="G252" s="94">
        <v>6.583503506E9</v>
      </c>
      <c r="H252" s="81" t="s">
        <v>2731</v>
      </c>
      <c r="I252" s="81" t="s">
        <v>72</v>
      </c>
      <c r="J252" s="78"/>
      <c r="K252" s="78" t="s">
        <v>892</v>
      </c>
      <c r="L252" s="83">
        <v>22500.0</v>
      </c>
      <c r="M252" s="83">
        <v>2000.0</v>
      </c>
      <c r="N252" s="85" t="s">
        <v>1249</v>
      </c>
      <c r="O252" s="83">
        <v>20500.0</v>
      </c>
      <c r="P252" s="85" t="s">
        <v>2732</v>
      </c>
      <c r="Q252" s="85"/>
      <c r="R252" s="85"/>
      <c r="S252" s="85"/>
      <c r="T252" s="85"/>
      <c r="U252" s="86">
        <f t="shared" si="3"/>
        <v>0</v>
      </c>
      <c r="V252" s="576" t="s">
        <v>2721</v>
      </c>
      <c r="W252" s="3" t="s">
        <v>651</v>
      </c>
      <c r="X252" s="3"/>
      <c r="Y252" s="3"/>
      <c r="Z252" s="3"/>
      <c r="AA252" s="3"/>
      <c r="AB252" s="3"/>
      <c r="AC252" s="3"/>
    </row>
    <row r="253" hidden="1">
      <c r="A253" s="75">
        <v>257.0</v>
      </c>
      <c r="B253" s="75">
        <v>6.0</v>
      </c>
      <c r="C253" s="75" t="b">
        <v>0</v>
      </c>
      <c r="D253" s="76" t="s">
        <v>1658</v>
      </c>
      <c r="E253" s="78" t="s">
        <v>1193</v>
      </c>
      <c r="F253" s="78" t="s">
        <v>2733</v>
      </c>
      <c r="G253" s="94">
        <v>7.299616146E9</v>
      </c>
      <c r="H253" s="81" t="s">
        <v>2734</v>
      </c>
      <c r="I253" s="81" t="s">
        <v>44</v>
      </c>
      <c r="J253" s="78"/>
      <c r="K253" s="78" t="s">
        <v>6</v>
      </c>
      <c r="L253" s="83">
        <v>35000.0</v>
      </c>
      <c r="M253" s="83">
        <v>35000.0</v>
      </c>
      <c r="N253" s="85" t="s">
        <v>1193</v>
      </c>
      <c r="O253" s="85"/>
      <c r="P253" s="85"/>
      <c r="Q253" s="85"/>
      <c r="R253" s="85"/>
      <c r="S253" s="85"/>
      <c r="T253" s="85"/>
      <c r="U253" s="86">
        <f t="shared" si="3"/>
        <v>0</v>
      </c>
      <c r="V253" s="422"/>
      <c r="W253" s="3" t="s">
        <v>46</v>
      </c>
      <c r="X253" s="3"/>
      <c r="Y253" s="3"/>
      <c r="Z253" s="3"/>
      <c r="AA253" s="3"/>
      <c r="AB253" s="3"/>
      <c r="AC253" s="3"/>
    </row>
    <row r="254" hidden="1">
      <c r="A254" s="75">
        <v>258.0</v>
      </c>
      <c r="B254" s="75">
        <v>7.0</v>
      </c>
      <c r="C254" s="75" t="b">
        <v>0</v>
      </c>
      <c r="D254" s="76" t="s">
        <v>1658</v>
      </c>
      <c r="E254" s="78" t="s">
        <v>1286</v>
      </c>
      <c r="F254" s="78" t="s">
        <v>2735</v>
      </c>
      <c r="G254" s="94">
        <v>9.95537024E9</v>
      </c>
      <c r="H254" s="81" t="s">
        <v>2736</v>
      </c>
      <c r="I254" s="81" t="s">
        <v>72</v>
      </c>
      <c r="J254" s="78"/>
      <c r="K254" s="78" t="s">
        <v>892</v>
      </c>
      <c r="L254" s="83">
        <v>22500.0</v>
      </c>
      <c r="M254" s="83">
        <v>2000.0</v>
      </c>
      <c r="N254" s="85" t="s">
        <v>1286</v>
      </c>
      <c r="O254" s="83">
        <v>20500.0</v>
      </c>
      <c r="P254" s="85" t="s">
        <v>2737</v>
      </c>
      <c r="Q254" s="85"/>
      <c r="R254" s="85"/>
      <c r="S254" s="85"/>
      <c r="T254" s="85"/>
      <c r="U254" s="86">
        <f t="shared" si="3"/>
        <v>0</v>
      </c>
      <c r="V254" s="576" t="s">
        <v>2738</v>
      </c>
      <c r="W254" s="3" t="s">
        <v>651</v>
      </c>
      <c r="X254" s="3"/>
      <c r="Y254" s="3"/>
      <c r="Z254" s="3"/>
      <c r="AA254" s="3"/>
      <c r="AB254" s="3"/>
      <c r="AC254" s="3"/>
    </row>
    <row r="255" hidden="1">
      <c r="A255" s="75">
        <v>258.0</v>
      </c>
      <c r="B255" s="196">
        <v>8.0</v>
      </c>
      <c r="C255" s="196" t="b">
        <v>0</v>
      </c>
      <c r="D255" s="76" t="s">
        <v>1658</v>
      </c>
      <c r="E255" s="78" t="s">
        <v>1302</v>
      </c>
      <c r="F255" s="78" t="s">
        <v>2739</v>
      </c>
      <c r="G255" s="94">
        <v>2.43995025666E11</v>
      </c>
      <c r="H255" s="81" t="s">
        <v>2740</v>
      </c>
      <c r="I255" s="81" t="s">
        <v>326</v>
      </c>
      <c r="J255" s="78"/>
      <c r="K255" s="78" t="s">
        <v>892</v>
      </c>
      <c r="L255" s="83">
        <v>300.0</v>
      </c>
      <c r="M255" s="83">
        <v>300.0</v>
      </c>
      <c r="N255" s="85"/>
      <c r="O255" s="85"/>
      <c r="P255" s="85"/>
      <c r="Q255" s="85"/>
      <c r="R255" s="85"/>
      <c r="S255" s="85"/>
      <c r="T255" s="85"/>
      <c r="U255" s="86">
        <f t="shared" si="3"/>
        <v>0</v>
      </c>
      <c r="V255" s="422"/>
      <c r="W255" s="3" t="s">
        <v>651</v>
      </c>
      <c r="X255" s="3"/>
      <c r="Y255" s="3"/>
      <c r="Z255" s="3"/>
      <c r="AA255" s="3"/>
      <c r="AB255" s="3"/>
      <c r="AC255" s="3"/>
    </row>
    <row r="256" hidden="1">
      <c r="A256" s="75">
        <v>259.0</v>
      </c>
      <c r="B256" s="75">
        <v>1.0</v>
      </c>
      <c r="C256" s="75" t="b">
        <v>0</v>
      </c>
      <c r="D256" s="76" t="s">
        <v>530</v>
      </c>
      <c r="E256" s="78" t="s">
        <v>2741</v>
      </c>
      <c r="F256" s="78" t="s">
        <v>2697</v>
      </c>
      <c r="G256" s="94">
        <v>2.7829715839E10</v>
      </c>
      <c r="H256" s="81" t="s">
        <v>2742</v>
      </c>
      <c r="I256" s="81" t="s">
        <v>2127</v>
      </c>
      <c r="J256" s="78"/>
      <c r="K256" s="78" t="s">
        <v>892</v>
      </c>
      <c r="L256" s="83">
        <v>1000.0</v>
      </c>
      <c r="M256" s="83">
        <v>500.0</v>
      </c>
      <c r="N256" s="85"/>
      <c r="O256" s="83">
        <v>500.0</v>
      </c>
      <c r="P256" s="85"/>
      <c r="Q256" s="85"/>
      <c r="R256" s="85"/>
      <c r="S256" s="85"/>
      <c r="T256" s="85"/>
      <c r="U256" s="86">
        <f t="shared" si="3"/>
        <v>0</v>
      </c>
      <c r="V256" s="422"/>
      <c r="W256" s="3" t="s">
        <v>46</v>
      </c>
      <c r="X256" s="3"/>
      <c r="Y256" s="3"/>
      <c r="Z256" s="3"/>
      <c r="AA256" s="3"/>
      <c r="AB256" s="3"/>
      <c r="AC256" s="3"/>
    </row>
    <row r="257" hidden="1">
      <c r="A257" s="75">
        <v>260.0</v>
      </c>
      <c r="B257" s="75">
        <v>2.0</v>
      </c>
      <c r="C257" s="75" t="b">
        <v>0</v>
      </c>
      <c r="D257" s="76" t="s">
        <v>530</v>
      </c>
      <c r="E257" s="78" t="s">
        <v>2743</v>
      </c>
      <c r="F257" s="78" t="s">
        <v>2744</v>
      </c>
      <c r="G257" s="94">
        <v>9.944478231E9</v>
      </c>
      <c r="H257" s="81" t="s">
        <v>2745</v>
      </c>
      <c r="I257" s="81" t="s">
        <v>76</v>
      </c>
      <c r="J257" s="78"/>
      <c r="K257" s="78" t="s">
        <v>892</v>
      </c>
      <c r="L257" s="83">
        <v>45000.0</v>
      </c>
      <c r="M257" s="83">
        <v>2000.0</v>
      </c>
      <c r="N257" s="85" t="s">
        <v>2743</v>
      </c>
      <c r="O257" s="83">
        <v>20000.0</v>
      </c>
      <c r="P257" s="85" t="s">
        <v>1273</v>
      </c>
      <c r="Q257" s="83">
        <v>23000.0</v>
      </c>
      <c r="R257" s="85" t="s">
        <v>2746</v>
      </c>
      <c r="S257" s="85"/>
      <c r="T257" s="85"/>
      <c r="U257" s="86">
        <f t="shared" si="3"/>
        <v>0</v>
      </c>
      <c r="V257" s="422"/>
      <c r="W257" s="3" t="s">
        <v>46</v>
      </c>
      <c r="X257" s="3"/>
      <c r="Y257" s="3"/>
      <c r="Z257" s="3"/>
      <c r="AA257" s="3"/>
      <c r="AB257" s="3"/>
      <c r="AC257" s="3"/>
    </row>
    <row r="258" hidden="1">
      <c r="A258" s="75">
        <v>261.0</v>
      </c>
      <c r="B258" s="75">
        <v>3.0</v>
      </c>
      <c r="C258" s="75" t="b">
        <v>0</v>
      </c>
      <c r="D258" s="76" t="s">
        <v>530</v>
      </c>
      <c r="E258" s="78" t="s">
        <v>2732</v>
      </c>
      <c r="F258" s="78" t="s">
        <v>2747</v>
      </c>
      <c r="G258" s="94">
        <v>8.288962096E9</v>
      </c>
      <c r="H258" s="81" t="s">
        <v>2748</v>
      </c>
      <c r="I258" s="81" t="s">
        <v>123</v>
      </c>
      <c r="J258" s="78"/>
      <c r="K258" s="78" t="s">
        <v>892</v>
      </c>
      <c r="L258" s="83">
        <v>30000.0</v>
      </c>
      <c r="M258" s="83">
        <v>30000.0</v>
      </c>
      <c r="N258" s="85" t="s">
        <v>2732</v>
      </c>
      <c r="O258" s="85"/>
      <c r="P258" s="85"/>
      <c r="Q258" s="85"/>
      <c r="R258" s="85"/>
      <c r="S258" s="85"/>
      <c r="T258" s="85"/>
      <c r="U258" s="86">
        <f t="shared" si="3"/>
        <v>0</v>
      </c>
      <c r="V258" s="422"/>
      <c r="W258" s="3" t="s">
        <v>46</v>
      </c>
      <c r="X258" s="3"/>
      <c r="Y258" s="3"/>
      <c r="Z258" s="3"/>
      <c r="AA258" s="3"/>
      <c r="AB258" s="3"/>
      <c r="AC258" s="3"/>
    </row>
    <row r="259" hidden="1">
      <c r="A259" s="173">
        <v>262.0</v>
      </c>
      <c r="B259" s="173">
        <v>4.0</v>
      </c>
      <c r="C259" s="173" t="b">
        <v>0</v>
      </c>
      <c r="D259" s="174" t="s">
        <v>530</v>
      </c>
      <c r="E259" s="176" t="s">
        <v>806</v>
      </c>
      <c r="F259" s="176" t="s">
        <v>2749</v>
      </c>
      <c r="G259" s="177">
        <v>6.597107205E9</v>
      </c>
      <c r="H259" s="179" t="s">
        <v>2750</v>
      </c>
      <c r="I259" s="179" t="s">
        <v>818</v>
      </c>
      <c r="J259" s="176"/>
      <c r="K259" s="176" t="s">
        <v>892</v>
      </c>
      <c r="L259" s="181">
        <v>40000.0</v>
      </c>
      <c r="M259" s="181">
        <v>20000.0</v>
      </c>
      <c r="N259" s="182" t="s">
        <v>806</v>
      </c>
      <c r="O259" s="182"/>
      <c r="P259" s="182"/>
      <c r="Q259" s="182"/>
      <c r="R259" s="182"/>
      <c r="S259" s="182"/>
      <c r="T259" s="182"/>
      <c r="U259" s="512">
        <f t="shared" si="3"/>
        <v>20000</v>
      </c>
      <c r="V259" s="575" t="s">
        <v>67</v>
      </c>
      <c r="W259" s="3" t="s">
        <v>742</v>
      </c>
      <c r="X259" s="3"/>
      <c r="Y259" s="3"/>
      <c r="Z259" s="3"/>
      <c r="AA259" s="3"/>
      <c r="AB259" s="3"/>
      <c r="AC259" s="3"/>
    </row>
    <row r="260" hidden="1">
      <c r="A260" s="75">
        <v>263.0</v>
      </c>
      <c r="B260" s="75">
        <v>5.0</v>
      </c>
      <c r="C260" s="75" t="b">
        <v>0</v>
      </c>
      <c r="D260" s="76" t="s">
        <v>530</v>
      </c>
      <c r="E260" s="78" t="s">
        <v>2751</v>
      </c>
      <c r="F260" s="78" t="s">
        <v>2752</v>
      </c>
      <c r="G260" s="94">
        <v>9.831876041E9</v>
      </c>
      <c r="H260" s="81" t="s">
        <v>2753</v>
      </c>
      <c r="I260" s="81" t="s">
        <v>123</v>
      </c>
      <c r="J260" s="78"/>
      <c r="K260" s="78" t="s">
        <v>892</v>
      </c>
      <c r="L260" s="83">
        <v>30000.0</v>
      </c>
      <c r="M260" s="83">
        <v>30000.0</v>
      </c>
      <c r="N260" s="85" t="s">
        <v>2751</v>
      </c>
      <c r="O260" s="85"/>
      <c r="P260" s="85"/>
      <c r="Q260" s="85"/>
      <c r="R260" s="85"/>
      <c r="S260" s="85"/>
      <c r="T260" s="85"/>
      <c r="U260" s="86">
        <f t="shared" si="3"/>
        <v>0</v>
      </c>
      <c r="V260" s="422"/>
      <c r="W260" s="3" t="s">
        <v>46</v>
      </c>
      <c r="X260" s="3"/>
      <c r="Y260" s="3"/>
      <c r="Z260" s="3"/>
      <c r="AA260" s="3"/>
      <c r="AB260" s="3"/>
      <c r="AC260" s="3"/>
    </row>
    <row r="261" hidden="1">
      <c r="A261" s="75">
        <v>263.0</v>
      </c>
      <c r="B261" s="75">
        <v>6.0</v>
      </c>
      <c r="C261" s="75" t="b">
        <v>0</v>
      </c>
      <c r="D261" s="76" t="s">
        <v>530</v>
      </c>
      <c r="E261" s="78" t="s">
        <v>2751</v>
      </c>
      <c r="F261" s="78" t="s">
        <v>2697</v>
      </c>
      <c r="G261" s="94">
        <v>2.7829715839E10</v>
      </c>
      <c r="H261" s="81" t="s">
        <v>2754</v>
      </c>
      <c r="I261" s="81" t="s">
        <v>123</v>
      </c>
      <c r="J261" s="78"/>
      <c r="K261" s="78" t="s">
        <v>892</v>
      </c>
      <c r="L261" s="83">
        <v>800.0</v>
      </c>
      <c r="M261" s="83">
        <v>400.0</v>
      </c>
      <c r="N261" s="85" t="s">
        <v>1329</v>
      </c>
      <c r="O261" s="83">
        <v>400.0</v>
      </c>
      <c r="P261" s="85"/>
      <c r="Q261" s="85"/>
      <c r="R261" s="85"/>
      <c r="S261" s="85"/>
      <c r="T261" s="85"/>
      <c r="U261" s="86">
        <f t="shared" si="3"/>
        <v>0</v>
      </c>
      <c r="V261" s="422"/>
      <c r="W261" s="3" t="s">
        <v>651</v>
      </c>
      <c r="X261" s="3"/>
      <c r="Y261" s="3"/>
      <c r="Z261" s="3"/>
      <c r="AA261" s="3"/>
      <c r="AB261" s="3"/>
      <c r="AC261" s="3"/>
    </row>
    <row r="262" hidden="1">
      <c r="A262" s="75">
        <v>264.0</v>
      </c>
      <c r="B262" s="75">
        <v>7.0</v>
      </c>
      <c r="C262" s="75" t="b">
        <v>0</v>
      </c>
      <c r="D262" s="76" t="s">
        <v>530</v>
      </c>
      <c r="E262" s="78" t="s">
        <v>1332</v>
      </c>
      <c r="F262" s="78" t="s">
        <v>2755</v>
      </c>
      <c r="G262" s="94">
        <v>8.5295451009E10</v>
      </c>
      <c r="H262" s="81" t="s">
        <v>2756</v>
      </c>
      <c r="I262" s="81" t="s">
        <v>300</v>
      </c>
      <c r="J262" s="78"/>
      <c r="K262" s="78" t="s">
        <v>892</v>
      </c>
      <c r="L262" s="83">
        <v>99366.0</v>
      </c>
      <c r="M262" s="83">
        <v>49683.0</v>
      </c>
      <c r="N262" s="85" t="s">
        <v>1332</v>
      </c>
      <c r="O262" s="83">
        <v>49683.0</v>
      </c>
      <c r="P262" s="85" t="s">
        <v>1338</v>
      </c>
      <c r="Q262" s="85"/>
      <c r="R262" s="85"/>
      <c r="S262" s="85"/>
      <c r="T262" s="85"/>
      <c r="U262" s="86">
        <f t="shared" si="3"/>
        <v>0</v>
      </c>
      <c r="V262" s="422"/>
      <c r="W262" s="3" t="s">
        <v>46</v>
      </c>
      <c r="X262" s="3"/>
      <c r="Y262" s="3"/>
      <c r="Z262" s="3"/>
      <c r="AA262" s="3"/>
      <c r="AB262" s="3"/>
      <c r="AC262" s="3"/>
    </row>
    <row r="263" hidden="1">
      <c r="A263" s="75">
        <v>265.0</v>
      </c>
      <c r="B263" s="75">
        <v>8.0</v>
      </c>
      <c r="C263" s="75" t="b">
        <v>0</v>
      </c>
      <c r="D263" s="76" t="s">
        <v>530</v>
      </c>
      <c r="E263" s="78" t="s">
        <v>2757</v>
      </c>
      <c r="F263" s="78" t="s">
        <v>2758</v>
      </c>
      <c r="G263" s="94">
        <v>8.971640228E9</v>
      </c>
      <c r="H263" s="81" t="s">
        <v>2759</v>
      </c>
      <c r="I263" s="81" t="s">
        <v>72</v>
      </c>
      <c r="J263" s="78"/>
      <c r="K263" s="78" t="s">
        <v>6</v>
      </c>
      <c r="L263" s="83">
        <v>22500.0</v>
      </c>
      <c r="M263" s="83">
        <v>22500.0</v>
      </c>
      <c r="N263" s="85" t="s">
        <v>2757</v>
      </c>
      <c r="O263" s="85"/>
      <c r="P263" s="85"/>
      <c r="Q263" s="85"/>
      <c r="R263" s="85"/>
      <c r="S263" s="85"/>
      <c r="T263" s="85"/>
      <c r="U263" s="86">
        <f t="shared" si="3"/>
        <v>0</v>
      </c>
      <c r="V263" s="422"/>
      <c r="W263" s="3" t="s">
        <v>46</v>
      </c>
      <c r="X263" s="3"/>
      <c r="Y263" s="3"/>
      <c r="Z263" s="3"/>
      <c r="AA263" s="3"/>
      <c r="AB263" s="3"/>
      <c r="AC263" s="3"/>
    </row>
    <row r="264" hidden="1">
      <c r="A264" s="173">
        <v>266.0</v>
      </c>
      <c r="B264" s="173">
        <v>9.0</v>
      </c>
      <c r="C264" s="173" t="b">
        <v>0</v>
      </c>
      <c r="D264" s="174" t="s">
        <v>530</v>
      </c>
      <c r="E264" s="176" t="s">
        <v>2760</v>
      </c>
      <c r="F264" s="176" t="s">
        <v>2761</v>
      </c>
      <c r="G264" s="177">
        <v>7.780493462E9</v>
      </c>
      <c r="H264" s="179" t="s">
        <v>2762</v>
      </c>
      <c r="I264" s="179" t="s">
        <v>44</v>
      </c>
      <c r="J264" s="176"/>
      <c r="K264" s="176" t="s">
        <v>6</v>
      </c>
      <c r="L264" s="181">
        <v>37500.0</v>
      </c>
      <c r="M264" s="181">
        <v>500.0</v>
      </c>
      <c r="N264" s="182" t="s">
        <v>2760</v>
      </c>
      <c r="O264" s="182"/>
      <c r="P264" s="182"/>
      <c r="Q264" s="182"/>
      <c r="R264" s="182"/>
      <c r="S264" s="182"/>
      <c r="T264" s="182"/>
      <c r="U264" s="512">
        <f t="shared" si="3"/>
        <v>37000</v>
      </c>
      <c r="V264" s="176" t="s">
        <v>741</v>
      </c>
      <c r="W264" s="349" t="s">
        <v>668</v>
      </c>
      <c r="X264" s="3"/>
      <c r="Y264" s="3"/>
      <c r="Z264" s="3"/>
      <c r="AA264" s="3"/>
      <c r="AB264" s="3"/>
      <c r="AC264" s="3"/>
    </row>
    <row r="265" hidden="1">
      <c r="A265" s="75">
        <v>267.0</v>
      </c>
      <c r="B265" s="75">
        <v>10.0</v>
      </c>
      <c r="C265" s="75" t="b">
        <v>0</v>
      </c>
      <c r="D265" s="76" t="s">
        <v>530</v>
      </c>
      <c r="E265" s="78" t="s">
        <v>1338</v>
      </c>
      <c r="F265" s="78" t="s">
        <v>2763</v>
      </c>
      <c r="G265" s="94">
        <f>96566860649</f>
        <v>96566860649</v>
      </c>
      <c r="H265" s="81" t="s">
        <v>2764</v>
      </c>
      <c r="I265" s="81" t="s">
        <v>72</v>
      </c>
      <c r="J265" s="78"/>
      <c r="K265" s="78" t="s">
        <v>6</v>
      </c>
      <c r="L265" s="83">
        <v>20000.0</v>
      </c>
      <c r="M265" s="83">
        <v>15000.0</v>
      </c>
      <c r="N265" s="85" t="s">
        <v>1338</v>
      </c>
      <c r="O265" s="83">
        <v>5000.0</v>
      </c>
      <c r="P265" s="85" t="s">
        <v>2765</v>
      </c>
      <c r="Q265" s="85"/>
      <c r="R265" s="85"/>
      <c r="S265" s="85"/>
      <c r="T265" s="85"/>
      <c r="U265" s="86">
        <f t="shared" si="3"/>
        <v>0</v>
      </c>
      <c r="V265" s="422"/>
      <c r="W265" s="3" t="s">
        <v>651</v>
      </c>
      <c r="X265" s="3"/>
      <c r="Y265" s="3"/>
      <c r="Z265" s="3"/>
      <c r="AA265" s="3"/>
      <c r="AB265" s="3"/>
      <c r="AC265" s="3"/>
    </row>
    <row r="266" hidden="1">
      <c r="A266" s="75">
        <v>268.0</v>
      </c>
      <c r="B266" s="75">
        <v>11.0</v>
      </c>
      <c r="C266" s="75" t="b">
        <v>0</v>
      </c>
      <c r="D266" s="76" t="s">
        <v>530</v>
      </c>
      <c r="E266" s="78" t="s">
        <v>2766</v>
      </c>
      <c r="F266" s="78" t="s">
        <v>2767</v>
      </c>
      <c r="G266" s="94">
        <v>8.925347815E9</v>
      </c>
      <c r="H266" s="81" t="s">
        <v>2768</v>
      </c>
      <c r="I266" s="81" t="s">
        <v>44</v>
      </c>
      <c r="J266" s="78"/>
      <c r="K266" s="78" t="s">
        <v>892</v>
      </c>
      <c r="L266" s="83">
        <v>37500.0</v>
      </c>
      <c r="M266" s="83">
        <v>2500.0</v>
      </c>
      <c r="N266" s="85" t="s">
        <v>2766</v>
      </c>
      <c r="O266" s="83">
        <v>17000.0</v>
      </c>
      <c r="P266" s="85" t="s">
        <v>1388</v>
      </c>
      <c r="Q266" s="83">
        <v>18000.0</v>
      </c>
      <c r="R266" s="85" t="s">
        <v>2769</v>
      </c>
      <c r="S266" s="85"/>
      <c r="T266" s="85"/>
      <c r="U266" s="86">
        <f t="shared" si="3"/>
        <v>0</v>
      </c>
      <c r="V266" s="422"/>
      <c r="W266" s="3" t="s">
        <v>651</v>
      </c>
      <c r="X266" s="3"/>
      <c r="Y266" s="3"/>
      <c r="Z266" s="3"/>
      <c r="AA266" s="3"/>
      <c r="AB266" s="3"/>
      <c r="AC266" s="3"/>
    </row>
    <row r="267" hidden="1">
      <c r="A267" s="75">
        <v>269.0</v>
      </c>
      <c r="B267" s="75">
        <v>12.0</v>
      </c>
      <c r="C267" s="75" t="b">
        <v>0</v>
      </c>
      <c r="D267" s="76" t="s">
        <v>530</v>
      </c>
      <c r="E267" s="78" t="s">
        <v>2770</v>
      </c>
      <c r="F267" s="78" t="s">
        <v>2771</v>
      </c>
      <c r="G267" s="94">
        <v>9.6594071363E10</v>
      </c>
      <c r="H267" s="81" t="s">
        <v>2772</v>
      </c>
      <c r="I267" s="81" t="s">
        <v>72</v>
      </c>
      <c r="J267" s="78"/>
      <c r="K267" s="78" t="s">
        <v>892</v>
      </c>
      <c r="L267" s="83">
        <v>37495.0</v>
      </c>
      <c r="M267" s="83">
        <v>8340.0</v>
      </c>
      <c r="N267" s="85" t="s">
        <v>2770</v>
      </c>
      <c r="O267" s="83">
        <v>29155.0</v>
      </c>
      <c r="P267" s="85" t="s">
        <v>1342</v>
      </c>
      <c r="Q267" s="85"/>
      <c r="R267" s="85"/>
      <c r="S267" s="85"/>
      <c r="T267" s="85"/>
      <c r="U267" s="86">
        <f t="shared" si="3"/>
        <v>0</v>
      </c>
      <c r="V267" s="422"/>
      <c r="W267" s="3" t="s">
        <v>46</v>
      </c>
      <c r="X267" s="3"/>
      <c r="Y267" s="3"/>
      <c r="Z267" s="3"/>
      <c r="AA267" s="3"/>
      <c r="AB267" s="3"/>
      <c r="AC267" s="3"/>
    </row>
    <row r="268" hidden="1">
      <c r="A268" s="75">
        <v>269.0</v>
      </c>
      <c r="B268" s="75">
        <v>13.0</v>
      </c>
      <c r="C268" s="75" t="b">
        <v>0</v>
      </c>
      <c r="D268" s="76" t="s">
        <v>530</v>
      </c>
      <c r="E268" s="78" t="s">
        <v>1348</v>
      </c>
      <c r="F268" s="78" t="s">
        <v>2773</v>
      </c>
      <c r="G268" s="94">
        <v>7.875162397E9</v>
      </c>
      <c r="H268" s="81" t="s">
        <v>2774</v>
      </c>
      <c r="I268" s="81" t="s">
        <v>123</v>
      </c>
      <c r="J268" s="78"/>
      <c r="K268" s="78" t="s">
        <v>892</v>
      </c>
      <c r="L268" s="83">
        <v>22500.0</v>
      </c>
      <c r="M268" s="83">
        <v>2500.0</v>
      </c>
      <c r="N268" s="85" t="s">
        <v>1348</v>
      </c>
      <c r="O268" s="83">
        <v>20000.0</v>
      </c>
      <c r="P268" s="85" t="s">
        <v>1354</v>
      </c>
      <c r="Q268" s="85"/>
      <c r="R268" s="85"/>
      <c r="S268" s="85"/>
      <c r="T268" s="85"/>
      <c r="U268" s="86">
        <f t="shared" si="3"/>
        <v>0</v>
      </c>
      <c r="V268" s="422"/>
      <c r="W268" s="3" t="s">
        <v>651</v>
      </c>
      <c r="X268" s="3"/>
      <c r="Y268" s="3"/>
      <c r="Z268" s="3"/>
      <c r="AA268" s="3"/>
      <c r="AB268" s="3"/>
      <c r="AC268" s="3"/>
    </row>
    <row r="269" hidden="1">
      <c r="A269" s="75">
        <v>270.0</v>
      </c>
      <c r="B269" s="196">
        <v>14.0</v>
      </c>
      <c r="C269" s="196" t="b">
        <v>0</v>
      </c>
      <c r="D269" s="76" t="s">
        <v>530</v>
      </c>
      <c r="E269" s="78" t="s">
        <v>2775</v>
      </c>
      <c r="F269" s="78" t="s">
        <v>2776</v>
      </c>
      <c r="G269" s="94">
        <v>9.751999333E9</v>
      </c>
      <c r="H269" s="81" t="s">
        <v>2777</v>
      </c>
      <c r="I269" s="81" t="s">
        <v>44</v>
      </c>
      <c r="J269" s="78"/>
      <c r="K269" s="78" t="s">
        <v>6</v>
      </c>
      <c r="L269" s="83">
        <v>37500.0</v>
      </c>
      <c r="M269" s="83">
        <v>12000.0</v>
      </c>
      <c r="N269" s="85" t="s">
        <v>2775</v>
      </c>
      <c r="O269" s="83">
        <v>5000.0</v>
      </c>
      <c r="P269" s="85" t="s">
        <v>1342</v>
      </c>
      <c r="Q269" s="83">
        <v>20500.0</v>
      </c>
      <c r="R269" s="85" t="s">
        <v>1333</v>
      </c>
      <c r="S269" s="85"/>
      <c r="T269" s="85"/>
      <c r="U269" s="86">
        <f t="shared" si="3"/>
        <v>0</v>
      </c>
      <c r="V269" s="422"/>
      <c r="W269" s="3" t="s">
        <v>46</v>
      </c>
      <c r="X269" s="3"/>
      <c r="Y269" s="3"/>
      <c r="Z269" s="3"/>
      <c r="AA269" s="3"/>
      <c r="AB269" s="3"/>
      <c r="AC269" s="3"/>
    </row>
    <row r="270" hidden="1">
      <c r="A270" s="75">
        <v>271.0</v>
      </c>
      <c r="B270" s="75">
        <v>1.0</v>
      </c>
      <c r="C270" s="75" t="b">
        <v>0</v>
      </c>
      <c r="D270" s="76" t="s">
        <v>589</v>
      </c>
      <c r="E270" s="78" t="s">
        <v>1354</v>
      </c>
      <c r="F270" s="78" t="s">
        <v>2778</v>
      </c>
      <c r="G270" s="94">
        <v>9.71567915285E11</v>
      </c>
      <c r="H270" s="81" t="s">
        <v>2779</v>
      </c>
      <c r="I270" s="81" t="s">
        <v>37</v>
      </c>
      <c r="J270" s="81" t="s">
        <v>123</v>
      </c>
      <c r="K270" s="78" t="s">
        <v>1357</v>
      </c>
      <c r="L270" s="83">
        <v>40000.0</v>
      </c>
      <c r="M270" s="83">
        <v>15000.0</v>
      </c>
      <c r="N270" s="85" t="s">
        <v>2765</v>
      </c>
      <c r="O270" s="83">
        <v>10000.0</v>
      </c>
      <c r="P270" s="85" t="s">
        <v>1414</v>
      </c>
      <c r="Q270" s="83">
        <v>10000.0</v>
      </c>
      <c r="R270" s="85" t="s">
        <v>1542</v>
      </c>
      <c r="S270" s="83">
        <v>5000.0</v>
      </c>
      <c r="T270" s="85"/>
      <c r="U270" s="86">
        <f t="shared" si="3"/>
        <v>0</v>
      </c>
      <c r="V270" s="422"/>
      <c r="W270" s="3" t="s">
        <v>651</v>
      </c>
      <c r="X270" s="3"/>
      <c r="Y270" s="3"/>
      <c r="Z270" s="3"/>
      <c r="AA270" s="3"/>
      <c r="AB270" s="3"/>
      <c r="AC270" s="3"/>
    </row>
    <row r="271" hidden="1">
      <c r="A271" s="173">
        <v>272.0</v>
      </c>
      <c r="B271" s="173">
        <v>2.0</v>
      </c>
      <c r="C271" s="173" t="b">
        <v>0</v>
      </c>
      <c r="D271" s="174" t="s">
        <v>589</v>
      </c>
      <c r="E271" s="176" t="s">
        <v>1367</v>
      </c>
      <c r="F271" s="176" t="s">
        <v>2780</v>
      </c>
      <c r="G271" s="177">
        <f>6586978246</f>
        <v>6586978246</v>
      </c>
      <c r="H271" s="179" t="s">
        <v>2781</v>
      </c>
      <c r="I271" s="179" t="s">
        <v>44</v>
      </c>
      <c r="J271" s="176"/>
      <c r="K271" s="176" t="s">
        <v>6</v>
      </c>
      <c r="L271" s="181">
        <v>37500.0</v>
      </c>
      <c r="M271" s="181">
        <v>2000.0</v>
      </c>
      <c r="N271" s="182" t="s">
        <v>1367</v>
      </c>
      <c r="O271" s="182"/>
      <c r="P271" s="182"/>
      <c r="Q271" s="182"/>
      <c r="R271" s="182"/>
      <c r="S271" s="182"/>
      <c r="T271" s="182"/>
      <c r="U271" s="512">
        <f t="shared" si="3"/>
        <v>35500</v>
      </c>
      <c r="V271" s="575" t="s">
        <v>2782</v>
      </c>
      <c r="W271" s="3" t="s">
        <v>742</v>
      </c>
      <c r="X271" s="3"/>
      <c r="Y271" s="3"/>
      <c r="Z271" s="3"/>
      <c r="AA271" s="3"/>
      <c r="AB271" s="3"/>
      <c r="AC271" s="3"/>
    </row>
    <row r="272" hidden="1">
      <c r="A272" s="75">
        <v>273.0</v>
      </c>
      <c r="B272" s="75">
        <v>3.0</v>
      </c>
      <c r="C272" s="75" t="b">
        <v>0</v>
      </c>
      <c r="D272" s="76" t="s">
        <v>589</v>
      </c>
      <c r="E272" s="78" t="s">
        <v>1343</v>
      </c>
      <c r="F272" s="78" t="s">
        <v>2783</v>
      </c>
      <c r="G272" s="94">
        <v>9.442830463E9</v>
      </c>
      <c r="H272" s="81" t="s">
        <v>2784</v>
      </c>
      <c r="I272" s="81" t="s">
        <v>44</v>
      </c>
      <c r="J272" s="78"/>
      <c r="K272" s="78" t="s">
        <v>6</v>
      </c>
      <c r="L272" s="83">
        <v>35000.0</v>
      </c>
      <c r="M272" s="83">
        <v>2000.0</v>
      </c>
      <c r="N272" s="85" t="s">
        <v>1343</v>
      </c>
      <c r="O272" s="83">
        <v>10000.0</v>
      </c>
      <c r="P272" s="85" t="s">
        <v>1182</v>
      </c>
      <c r="Q272" s="83">
        <v>10000.0</v>
      </c>
      <c r="R272" s="85" t="s">
        <v>1431</v>
      </c>
      <c r="S272" s="83">
        <v>13000.0</v>
      </c>
      <c r="T272" s="85"/>
      <c r="U272" s="86">
        <f t="shared" si="3"/>
        <v>0</v>
      </c>
      <c r="V272" s="595">
        <v>45292.0</v>
      </c>
      <c r="W272" s="3" t="s">
        <v>46</v>
      </c>
      <c r="X272" s="3"/>
      <c r="Y272" s="3"/>
      <c r="Z272" s="3"/>
      <c r="AA272" s="3"/>
      <c r="AB272" s="3"/>
      <c r="AC272" s="3"/>
    </row>
    <row r="273" hidden="1">
      <c r="A273" s="75">
        <v>274.0</v>
      </c>
      <c r="B273" s="75">
        <v>4.0</v>
      </c>
      <c r="C273" s="75" t="b">
        <v>0</v>
      </c>
      <c r="D273" s="76" t="s">
        <v>589</v>
      </c>
      <c r="E273" s="78" t="s">
        <v>1343</v>
      </c>
      <c r="F273" s="78" t="s">
        <v>2785</v>
      </c>
      <c r="G273" s="94">
        <v>8.185014353E9</v>
      </c>
      <c r="H273" s="81" t="s">
        <v>2786</v>
      </c>
      <c r="I273" s="81" t="s">
        <v>44</v>
      </c>
      <c r="J273" s="78"/>
      <c r="K273" s="78" t="s">
        <v>6</v>
      </c>
      <c r="L273" s="83">
        <v>30000.0</v>
      </c>
      <c r="M273" s="83">
        <v>2000.0</v>
      </c>
      <c r="N273" s="85" t="s">
        <v>1343</v>
      </c>
      <c r="O273" s="83">
        <v>28000.0</v>
      </c>
      <c r="P273" s="85" t="s">
        <v>1384</v>
      </c>
      <c r="Q273" s="85"/>
      <c r="R273" s="85"/>
      <c r="S273" s="85"/>
      <c r="T273" s="85"/>
      <c r="U273" s="86">
        <f t="shared" si="3"/>
        <v>0</v>
      </c>
      <c r="V273" s="422"/>
      <c r="W273" s="3" t="s">
        <v>46</v>
      </c>
      <c r="X273" s="3"/>
      <c r="Y273" s="3"/>
      <c r="Z273" s="3"/>
      <c r="AA273" s="3"/>
      <c r="AB273" s="3"/>
      <c r="AC273" s="3"/>
    </row>
    <row r="274" hidden="1">
      <c r="A274" s="75">
        <v>275.0</v>
      </c>
      <c r="B274" s="75">
        <v>5.0</v>
      </c>
      <c r="C274" s="75" t="b">
        <v>0</v>
      </c>
      <c r="D274" s="76" t="s">
        <v>589</v>
      </c>
      <c r="E274" s="78" t="s">
        <v>1371</v>
      </c>
      <c r="F274" s="78" t="s">
        <v>2787</v>
      </c>
      <c r="G274" s="94">
        <v>9.629750614E9</v>
      </c>
      <c r="H274" s="81" t="s">
        <v>2788</v>
      </c>
      <c r="I274" s="81" t="s">
        <v>44</v>
      </c>
      <c r="J274" s="78"/>
      <c r="K274" s="78" t="s">
        <v>6</v>
      </c>
      <c r="L274" s="83">
        <v>30000.0</v>
      </c>
      <c r="M274" s="83">
        <v>15000.0</v>
      </c>
      <c r="N274" s="85" t="s">
        <v>1371</v>
      </c>
      <c r="O274" s="83">
        <v>15000.0</v>
      </c>
      <c r="P274" s="85" t="s">
        <v>2789</v>
      </c>
      <c r="Q274" s="85"/>
      <c r="R274" s="85"/>
      <c r="S274" s="85"/>
      <c r="T274" s="85"/>
      <c r="U274" s="86">
        <f t="shared" si="3"/>
        <v>0</v>
      </c>
      <c r="V274" s="576" t="s">
        <v>2790</v>
      </c>
      <c r="W274" s="3" t="s">
        <v>651</v>
      </c>
      <c r="X274" s="3"/>
      <c r="Y274" s="3"/>
      <c r="Z274" s="3"/>
      <c r="AA274" s="3"/>
      <c r="AB274" s="3"/>
      <c r="AC274" s="3"/>
    </row>
    <row r="275" hidden="1">
      <c r="A275" s="173">
        <v>276.0</v>
      </c>
      <c r="B275" s="173">
        <v>6.0</v>
      </c>
      <c r="C275" s="173" t="b">
        <v>0</v>
      </c>
      <c r="D275" s="174" t="s">
        <v>589</v>
      </c>
      <c r="E275" s="176" t="s">
        <v>2791</v>
      </c>
      <c r="F275" s="176" t="s">
        <v>2792</v>
      </c>
      <c r="G275" s="177">
        <v>8.855015069E9</v>
      </c>
      <c r="H275" s="179" t="s">
        <v>2793</v>
      </c>
      <c r="I275" s="179" t="s">
        <v>44</v>
      </c>
      <c r="J275" s="179" t="s">
        <v>2127</v>
      </c>
      <c r="K275" s="176" t="s">
        <v>2794</v>
      </c>
      <c r="L275" s="181">
        <v>104000.0</v>
      </c>
      <c r="M275" s="181">
        <v>2000.0</v>
      </c>
      <c r="N275" s="182" t="s">
        <v>2791</v>
      </c>
      <c r="O275" s="181">
        <v>34000.0</v>
      </c>
      <c r="P275" s="182" t="s">
        <v>1182</v>
      </c>
      <c r="Q275" s="182"/>
      <c r="R275" s="182"/>
      <c r="S275" s="182"/>
      <c r="T275" s="182"/>
      <c r="U275" s="512">
        <f t="shared" si="3"/>
        <v>68000</v>
      </c>
      <c r="V275" s="453" t="s">
        <v>2795</v>
      </c>
      <c r="W275" s="3" t="s">
        <v>742</v>
      </c>
      <c r="X275" s="3" t="s">
        <v>2342</v>
      </c>
      <c r="Y275" s="3"/>
      <c r="Z275" s="3"/>
      <c r="AA275" s="3"/>
      <c r="AB275" s="3"/>
      <c r="AC275" s="3"/>
    </row>
    <row r="276" hidden="1">
      <c r="A276" s="173">
        <v>277.0</v>
      </c>
      <c r="B276" s="173">
        <v>7.0</v>
      </c>
      <c r="C276" s="173" t="b">
        <v>0</v>
      </c>
      <c r="D276" s="174" t="s">
        <v>589</v>
      </c>
      <c r="E276" s="176" t="s">
        <v>1374</v>
      </c>
      <c r="F276" s="176" t="s">
        <v>504</v>
      </c>
      <c r="G276" s="176"/>
      <c r="H276" s="179" t="s">
        <v>2796</v>
      </c>
      <c r="I276" s="179" t="s">
        <v>118</v>
      </c>
      <c r="J276" s="176"/>
      <c r="K276" s="176" t="s">
        <v>6</v>
      </c>
      <c r="L276" s="181">
        <v>35000.0</v>
      </c>
      <c r="M276" s="181">
        <v>2000.0</v>
      </c>
      <c r="N276" s="182" t="s">
        <v>2791</v>
      </c>
      <c r="O276" s="182"/>
      <c r="P276" s="182"/>
      <c r="Q276" s="182"/>
      <c r="R276" s="182"/>
      <c r="S276" s="182"/>
      <c r="T276" s="182"/>
      <c r="U276" s="512">
        <f t="shared" si="3"/>
        <v>33000</v>
      </c>
      <c r="V276" s="575" t="s">
        <v>67</v>
      </c>
      <c r="W276" s="3" t="s">
        <v>742</v>
      </c>
      <c r="X276" s="3"/>
      <c r="Y276" s="3"/>
      <c r="Z276" s="3"/>
      <c r="AA276" s="3"/>
      <c r="AB276" s="3"/>
      <c r="AC276" s="3"/>
    </row>
    <row r="277" hidden="1">
      <c r="A277" s="173">
        <v>288.0</v>
      </c>
      <c r="B277" s="173">
        <v>8.0</v>
      </c>
      <c r="C277" s="173" t="b">
        <v>0</v>
      </c>
      <c r="D277" s="174" t="s">
        <v>589</v>
      </c>
      <c r="E277" s="176" t="s">
        <v>1238</v>
      </c>
      <c r="F277" s="176" t="s">
        <v>2797</v>
      </c>
      <c r="G277" s="177">
        <v>9.7452000743E10</v>
      </c>
      <c r="H277" s="179" t="s">
        <v>2798</v>
      </c>
      <c r="I277" s="179" t="s">
        <v>2419</v>
      </c>
      <c r="J277" s="176"/>
      <c r="K277" s="176" t="s">
        <v>2794</v>
      </c>
      <c r="L277" s="181">
        <v>27000.0</v>
      </c>
      <c r="M277" s="181">
        <v>2000.0</v>
      </c>
      <c r="N277" s="182" t="s">
        <v>1238</v>
      </c>
      <c r="O277" s="182"/>
      <c r="P277" s="182"/>
      <c r="Q277" s="182"/>
      <c r="R277" s="182"/>
      <c r="S277" s="182"/>
      <c r="T277" s="182"/>
      <c r="U277" s="512">
        <f t="shared" si="3"/>
        <v>25000</v>
      </c>
      <c r="V277" s="575" t="s">
        <v>2799</v>
      </c>
      <c r="W277" s="3" t="s">
        <v>668</v>
      </c>
      <c r="X277" s="3" t="s">
        <v>2342</v>
      </c>
      <c r="Y277" s="3"/>
      <c r="Z277" s="3"/>
      <c r="AA277" s="3"/>
      <c r="AB277" s="3"/>
      <c r="AC277" s="3"/>
    </row>
    <row r="278" hidden="1">
      <c r="A278" s="75">
        <v>289.0</v>
      </c>
      <c r="B278" s="75">
        <v>9.0</v>
      </c>
      <c r="C278" s="75" t="b">
        <v>0</v>
      </c>
      <c r="D278" s="76" t="s">
        <v>589</v>
      </c>
      <c r="E278" s="78" t="s">
        <v>1384</v>
      </c>
      <c r="F278" s="78" t="s">
        <v>2800</v>
      </c>
      <c r="G278" s="94">
        <f>16475400122</f>
        <v>16475400122</v>
      </c>
      <c r="H278" s="81" t="s">
        <v>2801</v>
      </c>
      <c r="I278" s="81" t="s">
        <v>44</v>
      </c>
      <c r="J278" s="78"/>
      <c r="K278" s="78" t="s">
        <v>6</v>
      </c>
      <c r="L278" s="83">
        <v>30000.0</v>
      </c>
      <c r="M278" s="83">
        <v>30000.0</v>
      </c>
      <c r="N278" s="85" t="s">
        <v>1384</v>
      </c>
      <c r="O278" s="85"/>
      <c r="P278" s="85"/>
      <c r="Q278" s="85"/>
      <c r="R278" s="85"/>
      <c r="S278" s="85"/>
      <c r="T278" s="85"/>
      <c r="U278" s="86">
        <f t="shared" si="3"/>
        <v>0</v>
      </c>
      <c r="V278" s="422"/>
      <c r="W278" s="3" t="s">
        <v>46</v>
      </c>
      <c r="X278" s="3"/>
      <c r="Y278" s="3"/>
      <c r="Z278" s="3"/>
      <c r="AA278" s="3"/>
      <c r="AB278" s="3"/>
      <c r="AC278" s="3"/>
    </row>
    <row r="279" hidden="1">
      <c r="A279" s="75">
        <v>290.0</v>
      </c>
      <c r="B279" s="75">
        <v>10.0</v>
      </c>
      <c r="C279" s="75" t="b">
        <v>0</v>
      </c>
      <c r="D279" s="76" t="s">
        <v>589</v>
      </c>
      <c r="E279" s="78" t="s">
        <v>2802</v>
      </c>
      <c r="F279" s="78" t="s">
        <v>2803</v>
      </c>
      <c r="G279" s="94">
        <f>971544812262</f>
        <v>971544812262</v>
      </c>
      <c r="H279" s="81" t="s">
        <v>2804</v>
      </c>
      <c r="I279" s="81" t="s">
        <v>76</v>
      </c>
      <c r="J279" s="78"/>
      <c r="K279" s="78" t="s">
        <v>6</v>
      </c>
      <c r="L279" s="83">
        <v>48000.0</v>
      </c>
      <c r="M279" s="83">
        <v>24000.0</v>
      </c>
      <c r="N279" s="85" t="s">
        <v>2802</v>
      </c>
      <c r="O279" s="83">
        <v>24000.0</v>
      </c>
      <c r="P279" s="85" t="s">
        <v>1487</v>
      </c>
      <c r="Q279" s="85"/>
      <c r="R279" s="85"/>
      <c r="S279" s="85"/>
      <c r="T279" s="85"/>
      <c r="U279" s="86">
        <f t="shared" si="3"/>
        <v>0</v>
      </c>
      <c r="V279" s="422"/>
      <c r="W279" s="3" t="s">
        <v>46</v>
      </c>
      <c r="X279" s="3"/>
      <c r="Y279" s="3"/>
      <c r="Z279" s="3"/>
      <c r="AA279" s="3"/>
      <c r="AB279" s="3"/>
      <c r="AC279" s="3"/>
    </row>
    <row r="280" hidden="1">
      <c r="A280" s="75">
        <v>291.0</v>
      </c>
      <c r="B280" s="75">
        <v>11.0</v>
      </c>
      <c r="C280" s="75" t="b">
        <v>0</v>
      </c>
      <c r="D280" s="76" t="s">
        <v>589</v>
      </c>
      <c r="E280" s="78" t="s">
        <v>2802</v>
      </c>
      <c r="F280" s="78" t="s">
        <v>2805</v>
      </c>
      <c r="G280" s="94">
        <v>4.552646886E9</v>
      </c>
      <c r="H280" s="81" t="s">
        <v>2806</v>
      </c>
      <c r="I280" s="81" t="s">
        <v>37</v>
      </c>
      <c r="J280" s="78"/>
      <c r="K280" s="78" t="s">
        <v>1429</v>
      </c>
      <c r="L280" s="83">
        <v>20800.0</v>
      </c>
      <c r="M280" s="83">
        <v>20800.0</v>
      </c>
      <c r="N280" s="85" t="s">
        <v>2802</v>
      </c>
      <c r="O280" s="85"/>
      <c r="P280" s="85"/>
      <c r="Q280" s="85"/>
      <c r="R280" s="85"/>
      <c r="S280" s="85"/>
      <c r="T280" s="85"/>
      <c r="U280" s="86">
        <f t="shared" si="3"/>
        <v>0</v>
      </c>
      <c r="V280" s="576" t="s">
        <v>2807</v>
      </c>
      <c r="W280" s="3" t="s">
        <v>46</v>
      </c>
      <c r="X280" s="3"/>
      <c r="Y280" s="3"/>
      <c r="Z280" s="3"/>
      <c r="AA280" s="3"/>
      <c r="AB280" s="3"/>
      <c r="AC280" s="3"/>
    </row>
    <row r="281" hidden="1">
      <c r="A281" s="75">
        <v>292.0</v>
      </c>
      <c r="B281" s="75">
        <v>12.0</v>
      </c>
      <c r="C281" s="75" t="b">
        <v>0</v>
      </c>
      <c r="D281" s="76" t="s">
        <v>589</v>
      </c>
      <c r="E281" s="78" t="s">
        <v>2717</v>
      </c>
      <c r="F281" s="78" t="s">
        <v>2808</v>
      </c>
      <c r="G281" s="94">
        <f>6589322721</f>
        <v>6589322721</v>
      </c>
      <c r="H281" s="81" t="s">
        <v>2809</v>
      </c>
      <c r="I281" s="81" t="s">
        <v>172</v>
      </c>
      <c r="J281" s="78"/>
      <c r="K281" s="78" t="s">
        <v>6</v>
      </c>
      <c r="L281" s="83">
        <v>108000.0</v>
      </c>
      <c r="M281" s="83">
        <v>4000.0</v>
      </c>
      <c r="N281" s="85" t="s">
        <v>2717</v>
      </c>
      <c r="O281" s="83">
        <v>30000.0</v>
      </c>
      <c r="P281" s="85" t="s">
        <v>1399</v>
      </c>
      <c r="Q281" s="83">
        <v>40000.0</v>
      </c>
      <c r="R281" s="85" t="s">
        <v>2810</v>
      </c>
      <c r="S281" s="83">
        <v>38000.0</v>
      </c>
      <c r="T281" s="85"/>
      <c r="U281" s="86">
        <f t="shared" si="3"/>
        <v>-4000</v>
      </c>
      <c r="V281" s="576" t="s">
        <v>2811</v>
      </c>
      <c r="W281" s="3" t="s">
        <v>651</v>
      </c>
      <c r="X281" s="3"/>
      <c r="Y281" s="3"/>
      <c r="Z281" s="3"/>
      <c r="AA281" s="3"/>
      <c r="AB281" s="3"/>
      <c r="AC281" s="3"/>
    </row>
    <row r="282" hidden="1">
      <c r="A282" s="173">
        <v>293.0</v>
      </c>
      <c r="B282" s="173">
        <v>13.0</v>
      </c>
      <c r="C282" s="173" t="b">
        <v>0</v>
      </c>
      <c r="D282" s="174" t="s">
        <v>589</v>
      </c>
      <c r="E282" s="176" t="s">
        <v>2717</v>
      </c>
      <c r="F282" s="176" t="s">
        <v>2812</v>
      </c>
      <c r="G282" s="177">
        <f>6594687895</f>
        <v>6594687895</v>
      </c>
      <c r="H282" s="179" t="s">
        <v>2813</v>
      </c>
      <c r="I282" s="179" t="s">
        <v>172</v>
      </c>
      <c r="J282" s="176"/>
      <c r="K282" s="176" t="s">
        <v>6</v>
      </c>
      <c r="L282" s="181">
        <v>108000.0</v>
      </c>
      <c r="M282" s="181">
        <v>2000.0</v>
      </c>
      <c r="N282" s="182" t="s">
        <v>1333</v>
      </c>
      <c r="O282" s="182"/>
      <c r="P282" s="182"/>
      <c r="Q282" s="182"/>
      <c r="R282" s="182"/>
      <c r="S282" s="182"/>
      <c r="T282" s="182"/>
      <c r="U282" s="512">
        <f t="shared" si="3"/>
        <v>106000</v>
      </c>
      <c r="V282" s="176" t="s">
        <v>741</v>
      </c>
      <c r="W282" s="3" t="s">
        <v>668</v>
      </c>
      <c r="X282" s="3" t="s">
        <v>66</v>
      </c>
      <c r="Y282" s="3"/>
      <c r="Z282" s="3"/>
      <c r="AA282" s="3"/>
      <c r="AB282" s="3"/>
      <c r="AC282" s="3"/>
    </row>
    <row r="283" hidden="1">
      <c r="A283" s="75">
        <v>294.0</v>
      </c>
      <c r="B283" s="196">
        <v>14.0</v>
      </c>
      <c r="C283" s="196" t="b">
        <v>0</v>
      </c>
      <c r="D283" s="76" t="s">
        <v>589</v>
      </c>
      <c r="E283" s="78" t="s">
        <v>2717</v>
      </c>
      <c r="F283" s="78" t="s">
        <v>2814</v>
      </c>
      <c r="G283" s="94">
        <v>1.4039037322E10</v>
      </c>
      <c r="H283" s="81" t="s">
        <v>2815</v>
      </c>
      <c r="I283" s="81" t="s">
        <v>118</v>
      </c>
      <c r="J283" s="78"/>
      <c r="K283" s="78" t="s">
        <v>1429</v>
      </c>
      <c r="L283" s="83">
        <v>40000.0</v>
      </c>
      <c r="M283" s="83">
        <v>40000.0</v>
      </c>
      <c r="N283" s="85" t="s">
        <v>2717</v>
      </c>
      <c r="O283" s="85"/>
      <c r="P283" s="85"/>
      <c r="Q283" s="85"/>
      <c r="R283" s="85"/>
      <c r="S283" s="85"/>
      <c r="T283" s="85"/>
      <c r="U283" s="86">
        <f t="shared" si="3"/>
        <v>0</v>
      </c>
      <c r="V283" s="576" t="s">
        <v>2816</v>
      </c>
      <c r="W283" s="3" t="s">
        <v>46</v>
      </c>
      <c r="X283" s="3"/>
      <c r="Y283" s="3"/>
      <c r="Z283" s="3"/>
      <c r="AA283" s="3"/>
      <c r="AB283" s="3"/>
      <c r="AC283" s="3"/>
    </row>
    <row r="284" hidden="1">
      <c r="A284" s="75">
        <v>295.0</v>
      </c>
      <c r="B284" s="75">
        <v>1.0</v>
      </c>
      <c r="C284" s="75" t="b">
        <v>0</v>
      </c>
      <c r="D284" s="76" t="s">
        <v>838</v>
      </c>
      <c r="E284" s="78" t="s">
        <v>1306</v>
      </c>
      <c r="F284" s="78" t="s">
        <v>2817</v>
      </c>
      <c r="G284" s="94">
        <v>9.15801196E9</v>
      </c>
      <c r="H284" s="81" t="s">
        <v>2818</v>
      </c>
      <c r="I284" s="81" t="s">
        <v>118</v>
      </c>
      <c r="J284" s="81" t="s">
        <v>2127</v>
      </c>
      <c r="K284" s="78" t="s">
        <v>1429</v>
      </c>
      <c r="L284" s="83">
        <v>50000.0</v>
      </c>
      <c r="M284" s="83">
        <v>50000.0</v>
      </c>
      <c r="N284" s="85" t="s">
        <v>1306</v>
      </c>
      <c r="O284" s="85"/>
      <c r="P284" s="85"/>
      <c r="Q284" s="85"/>
      <c r="R284" s="85"/>
      <c r="S284" s="85"/>
      <c r="T284" s="85"/>
      <c r="U284" s="86">
        <f t="shared" si="3"/>
        <v>0</v>
      </c>
      <c r="V284" s="576" t="s">
        <v>2816</v>
      </c>
      <c r="W284" s="3" t="s">
        <v>46</v>
      </c>
      <c r="X284" s="3"/>
      <c r="Y284" s="3"/>
      <c r="Z284" s="3"/>
      <c r="AA284" s="3"/>
      <c r="AB284" s="3"/>
      <c r="AC284" s="3"/>
    </row>
    <row r="285" hidden="1">
      <c r="A285" s="75">
        <v>295.0</v>
      </c>
      <c r="B285" s="75">
        <v>2.0</v>
      </c>
      <c r="C285" s="75" t="b">
        <v>0</v>
      </c>
      <c r="D285" s="76" t="s">
        <v>838</v>
      </c>
      <c r="E285" s="78" t="s">
        <v>1394</v>
      </c>
      <c r="F285" s="78" t="s">
        <v>2819</v>
      </c>
      <c r="G285" s="94">
        <v>6.1480145036E10</v>
      </c>
      <c r="H285" s="81" t="s">
        <v>2820</v>
      </c>
      <c r="I285" s="81" t="s">
        <v>72</v>
      </c>
      <c r="J285" s="78"/>
      <c r="K285" s="78" t="s">
        <v>1429</v>
      </c>
      <c r="L285" s="83">
        <v>550.0</v>
      </c>
      <c r="M285" s="83">
        <v>250.0</v>
      </c>
      <c r="N285" s="85" t="s">
        <v>1399</v>
      </c>
      <c r="O285" s="83">
        <v>300.0</v>
      </c>
      <c r="P285" s="85" t="s">
        <v>2821</v>
      </c>
      <c r="Q285" s="85"/>
      <c r="R285" s="85"/>
      <c r="S285" s="85"/>
      <c r="T285" s="85"/>
      <c r="U285" s="86">
        <f t="shared" si="3"/>
        <v>0</v>
      </c>
      <c r="V285" s="576" t="s">
        <v>2822</v>
      </c>
      <c r="W285" s="3" t="s">
        <v>651</v>
      </c>
      <c r="X285" s="3"/>
      <c r="Y285" s="3"/>
      <c r="Z285" s="3"/>
      <c r="AA285" s="3"/>
      <c r="AB285" s="3"/>
      <c r="AC285" s="3"/>
    </row>
    <row r="286" hidden="1">
      <c r="A286" s="75">
        <v>296.0</v>
      </c>
      <c r="B286" s="75">
        <v>3.0</v>
      </c>
      <c r="C286" s="75" t="b">
        <v>0</v>
      </c>
      <c r="D286" s="76" t="s">
        <v>838</v>
      </c>
      <c r="E286" s="78" t="s">
        <v>2823</v>
      </c>
      <c r="F286" s="78" t="s">
        <v>2824</v>
      </c>
      <c r="G286" s="94">
        <v>9.7455720475E10</v>
      </c>
      <c r="H286" s="81" t="s">
        <v>2825</v>
      </c>
      <c r="I286" s="81" t="s">
        <v>37</v>
      </c>
      <c r="J286" s="78"/>
      <c r="K286" s="78" t="s">
        <v>1429</v>
      </c>
      <c r="L286" s="83">
        <v>15000.0</v>
      </c>
      <c r="M286" s="83">
        <v>15000.0</v>
      </c>
      <c r="N286" s="85" t="s">
        <v>2823</v>
      </c>
      <c r="O286" s="85"/>
      <c r="P286" s="85"/>
      <c r="Q286" s="85"/>
      <c r="R286" s="85"/>
      <c r="S286" s="85"/>
      <c r="T286" s="85"/>
      <c r="U286" s="86">
        <f t="shared" si="3"/>
        <v>0</v>
      </c>
      <c r="V286" s="422"/>
      <c r="W286" s="3" t="s">
        <v>46</v>
      </c>
      <c r="X286" s="3"/>
      <c r="Y286" s="3"/>
      <c r="Z286" s="3"/>
      <c r="AA286" s="3"/>
      <c r="AB286" s="3"/>
      <c r="AC286" s="3"/>
    </row>
    <row r="287" hidden="1">
      <c r="A287" s="75">
        <v>297.0</v>
      </c>
      <c r="B287" s="75">
        <v>4.0</v>
      </c>
      <c r="C287" s="75" t="b">
        <v>0</v>
      </c>
      <c r="D287" s="76" t="s">
        <v>838</v>
      </c>
      <c r="E287" s="78" t="s">
        <v>1387</v>
      </c>
      <c r="F287" s="78" t="s">
        <v>2826</v>
      </c>
      <c r="G287" s="94">
        <v>8.001853032E9</v>
      </c>
      <c r="H287" s="81" t="s">
        <v>2827</v>
      </c>
      <c r="I287" s="81" t="s">
        <v>72</v>
      </c>
      <c r="J287" s="78"/>
      <c r="K287" s="78" t="s">
        <v>1429</v>
      </c>
      <c r="L287" s="83">
        <v>20000.0</v>
      </c>
      <c r="M287" s="83">
        <v>2000.0</v>
      </c>
      <c r="N287" s="85" t="s">
        <v>1387</v>
      </c>
      <c r="O287" s="83">
        <v>18000.0</v>
      </c>
      <c r="P287" s="85" t="s">
        <v>2828</v>
      </c>
      <c r="Q287" s="85"/>
      <c r="R287" s="85"/>
      <c r="S287" s="85"/>
      <c r="T287" s="85"/>
      <c r="U287" s="86">
        <f t="shared" si="3"/>
        <v>0</v>
      </c>
      <c r="V287" s="422"/>
      <c r="W287" s="3" t="s">
        <v>46</v>
      </c>
      <c r="X287" s="3"/>
      <c r="Y287" s="3"/>
      <c r="Z287" s="3"/>
      <c r="AA287" s="3"/>
      <c r="AB287" s="3"/>
      <c r="AC287" s="3"/>
    </row>
    <row r="288" hidden="1">
      <c r="A288" s="75">
        <v>298.0</v>
      </c>
      <c r="B288" s="75">
        <v>5.0</v>
      </c>
      <c r="C288" s="75" t="b">
        <v>0</v>
      </c>
      <c r="D288" s="76" t="s">
        <v>838</v>
      </c>
      <c r="E288" s="78" t="s">
        <v>2829</v>
      </c>
      <c r="F288" s="78" t="s">
        <v>2830</v>
      </c>
      <c r="G288" s="94">
        <v>9.67735200042E11</v>
      </c>
      <c r="H288" s="81" t="s">
        <v>2831</v>
      </c>
      <c r="I288" s="81" t="s">
        <v>2419</v>
      </c>
      <c r="J288" s="78"/>
      <c r="K288" s="78" t="s">
        <v>1429</v>
      </c>
      <c r="L288" s="83">
        <v>400.0</v>
      </c>
      <c r="M288" s="83">
        <v>400.0</v>
      </c>
      <c r="N288" s="85" t="s">
        <v>2832</v>
      </c>
      <c r="O288" s="85"/>
      <c r="P288" s="85"/>
      <c r="Q288" s="85"/>
      <c r="R288" s="85"/>
      <c r="S288" s="85"/>
      <c r="T288" s="85"/>
      <c r="U288" s="86">
        <f t="shared" si="3"/>
        <v>0</v>
      </c>
      <c r="V288" s="422"/>
      <c r="W288" s="3" t="s">
        <v>651</v>
      </c>
      <c r="X288" s="3"/>
      <c r="Y288" s="3"/>
      <c r="Z288" s="3"/>
      <c r="AA288" s="3"/>
      <c r="AB288" s="3"/>
      <c r="AC288" s="3"/>
    </row>
    <row r="289" hidden="1">
      <c r="A289" s="75">
        <v>299.0</v>
      </c>
      <c r="B289" s="75">
        <v>6.0</v>
      </c>
      <c r="C289" s="75" t="b">
        <v>0</v>
      </c>
      <c r="D289" s="76" t="s">
        <v>838</v>
      </c>
      <c r="E289" s="78" t="s">
        <v>2829</v>
      </c>
      <c r="F289" s="78" t="s">
        <v>2286</v>
      </c>
      <c r="G289" s="94">
        <v>9.67735200042E11</v>
      </c>
      <c r="H289" s="81" t="s">
        <v>2833</v>
      </c>
      <c r="I289" s="81" t="s">
        <v>2419</v>
      </c>
      <c r="J289" s="78"/>
      <c r="K289" s="78" t="s">
        <v>1429</v>
      </c>
      <c r="L289" s="83">
        <v>400.0</v>
      </c>
      <c r="M289" s="83">
        <v>400.0</v>
      </c>
      <c r="N289" s="85" t="s">
        <v>2832</v>
      </c>
      <c r="O289" s="85"/>
      <c r="P289" s="85"/>
      <c r="Q289" s="85"/>
      <c r="R289" s="85"/>
      <c r="S289" s="85"/>
      <c r="T289" s="85"/>
      <c r="U289" s="86">
        <f t="shared" si="3"/>
        <v>0</v>
      </c>
      <c r="V289" s="422"/>
      <c r="W289" s="3" t="s">
        <v>651</v>
      </c>
      <c r="X289" s="3"/>
      <c r="Y289" s="3"/>
      <c r="Z289" s="3"/>
      <c r="AA289" s="3"/>
      <c r="AB289" s="3"/>
      <c r="AC289" s="3"/>
    </row>
    <row r="290" hidden="1">
      <c r="A290" s="75">
        <v>300.0</v>
      </c>
      <c r="B290" s="75">
        <v>7.0</v>
      </c>
      <c r="C290" s="75" t="b">
        <v>0</v>
      </c>
      <c r="D290" s="76" t="s">
        <v>838</v>
      </c>
      <c r="E290" s="78" t="s">
        <v>1370</v>
      </c>
      <c r="F290" s="78" t="s">
        <v>2834</v>
      </c>
      <c r="G290" s="94">
        <v>9.923184779E9</v>
      </c>
      <c r="H290" s="81" t="s">
        <v>2835</v>
      </c>
      <c r="I290" s="81" t="s">
        <v>72</v>
      </c>
      <c r="J290" s="78"/>
      <c r="K290" s="78" t="s">
        <v>1429</v>
      </c>
      <c r="L290" s="83">
        <v>22500.0</v>
      </c>
      <c r="M290" s="83">
        <v>2000.0</v>
      </c>
      <c r="N290" s="85" t="s">
        <v>1370</v>
      </c>
      <c r="O290" s="83">
        <v>20500.0</v>
      </c>
      <c r="P290" s="85" t="s">
        <v>2836</v>
      </c>
      <c r="Q290" s="85"/>
      <c r="R290" s="85"/>
      <c r="S290" s="85"/>
      <c r="T290" s="85"/>
      <c r="U290" s="86">
        <f t="shared" si="3"/>
        <v>0</v>
      </c>
      <c r="V290" s="422"/>
      <c r="W290" s="3" t="s">
        <v>46</v>
      </c>
      <c r="X290" s="3"/>
      <c r="Y290" s="3"/>
      <c r="Z290" s="3"/>
      <c r="AA290" s="3"/>
      <c r="AB290" s="3"/>
      <c r="AC290" s="3"/>
    </row>
    <row r="291" hidden="1">
      <c r="A291" s="75">
        <v>301.0</v>
      </c>
      <c r="B291" s="75">
        <v>8.0</v>
      </c>
      <c r="C291" s="75" t="b">
        <v>0</v>
      </c>
      <c r="D291" s="76" t="s">
        <v>838</v>
      </c>
      <c r="E291" s="78" t="s">
        <v>2837</v>
      </c>
      <c r="F291" s="78" t="s">
        <v>2838</v>
      </c>
      <c r="G291" s="94">
        <v>9.533209383E9</v>
      </c>
      <c r="H291" s="81" t="s">
        <v>2839</v>
      </c>
      <c r="I291" s="81" t="s">
        <v>176</v>
      </c>
      <c r="J291" s="78"/>
      <c r="K291" s="78" t="s">
        <v>6</v>
      </c>
      <c r="L291" s="83">
        <v>22500.0</v>
      </c>
      <c r="M291" s="83">
        <v>2000.0</v>
      </c>
      <c r="N291" s="85" t="s">
        <v>2837</v>
      </c>
      <c r="O291" s="83">
        <v>20233.91</v>
      </c>
      <c r="P291" s="85" t="s">
        <v>2840</v>
      </c>
      <c r="Q291" s="83">
        <v>266.09</v>
      </c>
      <c r="R291" s="85"/>
      <c r="S291" s="85"/>
      <c r="T291" s="85"/>
      <c r="U291" s="86">
        <f t="shared" si="3"/>
        <v>0</v>
      </c>
      <c r="V291" s="422"/>
      <c r="W291" s="3" t="s">
        <v>651</v>
      </c>
      <c r="X291" s="3"/>
      <c r="Y291" s="3"/>
      <c r="Z291" s="3"/>
      <c r="AA291" s="3"/>
      <c r="AB291" s="3"/>
      <c r="AC291" s="3"/>
    </row>
    <row r="292" hidden="1">
      <c r="A292" s="75">
        <v>302.0</v>
      </c>
      <c r="B292" s="75">
        <v>9.0</v>
      </c>
      <c r="C292" s="75" t="b">
        <v>0</v>
      </c>
      <c r="D292" s="76" t="s">
        <v>838</v>
      </c>
      <c r="E292" s="78" t="s">
        <v>1407</v>
      </c>
      <c r="F292" s="78" t="s">
        <v>2841</v>
      </c>
      <c r="G292" s="94">
        <v>7.00305215E9</v>
      </c>
      <c r="H292" s="81" t="s">
        <v>2842</v>
      </c>
      <c r="I292" s="81" t="s">
        <v>118</v>
      </c>
      <c r="J292" s="78"/>
      <c r="K292" s="78" t="s">
        <v>1429</v>
      </c>
      <c r="L292" s="83">
        <v>28000.0</v>
      </c>
      <c r="M292" s="83">
        <v>2000.0</v>
      </c>
      <c r="N292" s="85" t="s">
        <v>1407</v>
      </c>
      <c r="O292" s="83">
        <v>10000.0</v>
      </c>
      <c r="P292" s="85" t="s">
        <v>1494</v>
      </c>
      <c r="Q292" s="83">
        <v>16000.0</v>
      </c>
      <c r="R292" s="85" t="s">
        <v>2843</v>
      </c>
      <c r="S292" s="85"/>
      <c r="T292" s="85"/>
      <c r="U292" s="86">
        <f t="shared" si="3"/>
        <v>0</v>
      </c>
      <c r="V292" s="576" t="s">
        <v>2844</v>
      </c>
      <c r="W292" s="3" t="s">
        <v>651</v>
      </c>
      <c r="X292" s="3"/>
      <c r="Y292" s="3"/>
      <c r="Z292" s="3"/>
      <c r="AA292" s="3"/>
      <c r="AB292" s="3"/>
      <c r="AC292" s="3"/>
    </row>
    <row r="293" hidden="1">
      <c r="A293" s="75">
        <v>303.0</v>
      </c>
      <c r="B293" s="196">
        <v>10.0</v>
      </c>
      <c r="C293" s="196" t="b">
        <v>0</v>
      </c>
      <c r="D293" s="76" t="s">
        <v>838</v>
      </c>
      <c r="E293" s="78" t="s">
        <v>1425</v>
      </c>
      <c r="F293" s="78" t="s">
        <v>2845</v>
      </c>
      <c r="G293" s="94">
        <f>6581684519</f>
        <v>6581684519</v>
      </c>
      <c r="H293" s="81" t="s">
        <v>2846</v>
      </c>
      <c r="I293" s="81" t="s">
        <v>300</v>
      </c>
      <c r="J293" s="81" t="s">
        <v>2127</v>
      </c>
      <c r="K293" s="78" t="s">
        <v>6</v>
      </c>
      <c r="L293" s="83">
        <v>100000.0</v>
      </c>
      <c r="M293" s="83">
        <v>10000.0</v>
      </c>
      <c r="N293" s="85" t="s">
        <v>1425</v>
      </c>
      <c r="O293" s="83">
        <v>40000.0</v>
      </c>
      <c r="P293" s="85" t="s">
        <v>1431</v>
      </c>
      <c r="Q293" s="83">
        <v>20000.0</v>
      </c>
      <c r="R293" s="85" t="s">
        <v>2847</v>
      </c>
      <c r="S293" s="83">
        <v>30000.0</v>
      </c>
      <c r="T293" s="85"/>
      <c r="U293" s="86">
        <f t="shared" si="3"/>
        <v>0</v>
      </c>
      <c r="V293" s="422"/>
      <c r="W293" s="3" t="s">
        <v>651</v>
      </c>
      <c r="X293" s="3"/>
      <c r="Y293" s="3"/>
      <c r="Z293" s="3"/>
      <c r="AA293" s="3"/>
      <c r="AB293" s="3"/>
      <c r="AC293" s="3"/>
    </row>
    <row r="294" hidden="1">
      <c r="A294" s="75">
        <v>303.0</v>
      </c>
      <c r="B294" s="75">
        <v>1.0</v>
      </c>
      <c r="C294" s="75" t="b">
        <v>0</v>
      </c>
      <c r="D294" s="76" t="s">
        <v>887</v>
      </c>
      <c r="E294" s="78" t="s">
        <v>2848</v>
      </c>
      <c r="F294" s="78" t="s">
        <v>2849</v>
      </c>
      <c r="G294" s="94">
        <v>7.622848802E9</v>
      </c>
      <c r="H294" s="81" t="s">
        <v>2850</v>
      </c>
      <c r="I294" s="81" t="s">
        <v>72</v>
      </c>
      <c r="J294" s="78"/>
      <c r="K294" s="78" t="s">
        <v>1429</v>
      </c>
      <c r="L294" s="83">
        <v>30000.0</v>
      </c>
      <c r="M294" s="83">
        <v>2000.0</v>
      </c>
      <c r="N294" s="85" t="s">
        <v>2848</v>
      </c>
      <c r="O294" s="83">
        <v>10000.0</v>
      </c>
      <c r="P294" s="85" t="s">
        <v>2851</v>
      </c>
      <c r="Q294" s="83">
        <v>10000.0</v>
      </c>
      <c r="R294" s="85" t="s">
        <v>1438</v>
      </c>
      <c r="S294" s="83">
        <v>8000.0</v>
      </c>
      <c r="T294" s="85"/>
      <c r="U294" s="86">
        <f t="shared" si="3"/>
        <v>0</v>
      </c>
      <c r="V294" s="422"/>
      <c r="W294" s="3" t="s">
        <v>651</v>
      </c>
      <c r="X294" s="3"/>
      <c r="Y294" s="3"/>
      <c r="Z294" s="3"/>
      <c r="AA294" s="3"/>
      <c r="AB294" s="3"/>
      <c r="AC294" s="3"/>
    </row>
    <row r="295" hidden="1">
      <c r="A295" s="173">
        <v>304.0</v>
      </c>
      <c r="B295" s="173">
        <v>2.0</v>
      </c>
      <c r="C295" s="173" t="b">
        <v>0</v>
      </c>
      <c r="D295" s="174" t="s">
        <v>887</v>
      </c>
      <c r="E295" s="176" t="s">
        <v>2810</v>
      </c>
      <c r="F295" s="176" t="s">
        <v>2852</v>
      </c>
      <c r="G295" s="177">
        <v>9.840254896E9</v>
      </c>
      <c r="H295" s="179" t="s">
        <v>2853</v>
      </c>
      <c r="I295" s="179" t="s">
        <v>176</v>
      </c>
      <c r="J295" s="179" t="s">
        <v>123</v>
      </c>
      <c r="K295" s="176" t="s">
        <v>6</v>
      </c>
      <c r="L295" s="181">
        <v>45000.0</v>
      </c>
      <c r="M295" s="181">
        <v>2000.0</v>
      </c>
      <c r="N295" s="182" t="s">
        <v>2810</v>
      </c>
      <c r="O295" s="181">
        <v>21500.0</v>
      </c>
      <c r="P295" s="182" t="s">
        <v>1459</v>
      </c>
      <c r="Q295" s="182"/>
      <c r="R295" s="182"/>
      <c r="S295" s="182"/>
      <c r="T295" s="182"/>
      <c r="U295" s="512">
        <f t="shared" si="3"/>
        <v>21500</v>
      </c>
      <c r="V295" s="575" t="s">
        <v>67</v>
      </c>
      <c r="W295" s="3" t="s">
        <v>742</v>
      </c>
      <c r="X295" s="3"/>
      <c r="Y295" s="3"/>
      <c r="Z295" s="3"/>
      <c r="AA295" s="3"/>
      <c r="AB295" s="3"/>
      <c r="AC295" s="3"/>
    </row>
    <row r="296" hidden="1">
      <c r="A296" s="75">
        <v>305.0</v>
      </c>
      <c r="B296" s="75">
        <v>3.0</v>
      </c>
      <c r="C296" s="75" t="b">
        <v>0</v>
      </c>
      <c r="D296" s="76" t="s">
        <v>887</v>
      </c>
      <c r="E296" s="78" t="s">
        <v>1435</v>
      </c>
      <c r="F296" s="78" t="s">
        <v>2854</v>
      </c>
      <c r="G296" s="94">
        <v>8.200386344E9</v>
      </c>
      <c r="H296" s="81" t="s">
        <v>2855</v>
      </c>
      <c r="I296" s="81" t="s">
        <v>72</v>
      </c>
      <c r="J296" s="78"/>
      <c r="K296" s="78" t="s">
        <v>1429</v>
      </c>
      <c r="L296" s="83">
        <v>22500.0</v>
      </c>
      <c r="M296" s="83">
        <v>5000.0</v>
      </c>
      <c r="N296" s="85" t="s">
        <v>1435</v>
      </c>
      <c r="O296" s="83">
        <v>17500.0</v>
      </c>
      <c r="P296" s="85" t="s">
        <v>2847</v>
      </c>
      <c r="Q296" s="85"/>
      <c r="R296" s="85"/>
      <c r="S296" s="85"/>
      <c r="T296" s="85"/>
      <c r="U296" s="86">
        <f t="shared" si="3"/>
        <v>0</v>
      </c>
      <c r="V296" s="422"/>
      <c r="W296" s="3" t="s">
        <v>651</v>
      </c>
      <c r="X296" s="3"/>
      <c r="Y296" s="3"/>
      <c r="Z296" s="3"/>
      <c r="AA296" s="3"/>
      <c r="AB296" s="3"/>
      <c r="AC296" s="3"/>
    </row>
    <row r="297" hidden="1">
      <c r="A297" s="75">
        <v>306.0</v>
      </c>
      <c r="B297" s="75">
        <v>4.0</v>
      </c>
      <c r="C297" s="75" t="b">
        <v>0</v>
      </c>
      <c r="D297" s="76" t="s">
        <v>887</v>
      </c>
      <c r="E297" s="78" t="s">
        <v>1435</v>
      </c>
      <c r="F297" s="78" t="s">
        <v>2856</v>
      </c>
      <c r="G297" s="94">
        <v>1.3065528984E10</v>
      </c>
      <c r="H297" s="81" t="s">
        <v>2857</v>
      </c>
      <c r="I297" s="81" t="s">
        <v>72</v>
      </c>
      <c r="J297" s="78"/>
      <c r="K297" s="78" t="s">
        <v>1429</v>
      </c>
      <c r="L297" s="83">
        <v>600.0</v>
      </c>
      <c r="M297" s="83">
        <v>600.0</v>
      </c>
      <c r="N297" s="85" t="s">
        <v>1435</v>
      </c>
      <c r="O297" s="85"/>
      <c r="P297" s="85"/>
      <c r="Q297" s="85"/>
      <c r="R297" s="85"/>
      <c r="S297" s="85"/>
      <c r="T297" s="85"/>
      <c r="U297" s="86">
        <f t="shared" si="3"/>
        <v>0</v>
      </c>
      <c r="V297" s="576" t="s">
        <v>2858</v>
      </c>
      <c r="W297" s="3" t="s">
        <v>651</v>
      </c>
      <c r="X297" s="3"/>
      <c r="Y297" s="3"/>
      <c r="Z297" s="3"/>
      <c r="AA297" s="3"/>
      <c r="AB297" s="3"/>
      <c r="AC297" s="3"/>
    </row>
    <row r="298" hidden="1">
      <c r="A298" s="173">
        <v>307.0</v>
      </c>
      <c r="B298" s="173">
        <v>5.0</v>
      </c>
      <c r="C298" s="173" t="b">
        <v>0</v>
      </c>
      <c r="D298" s="174" t="s">
        <v>887</v>
      </c>
      <c r="E298" s="176" t="s">
        <v>1435</v>
      </c>
      <c r="F298" s="176" t="s">
        <v>2859</v>
      </c>
      <c r="G298" s="177">
        <v>7.02182997E9</v>
      </c>
      <c r="H298" s="179" t="s">
        <v>2860</v>
      </c>
      <c r="I298" s="179" t="s">
        <v>2127</v>
      </c>
      <c r="J298" s="176"/>
      <c r="K298" s="176" t="s">
        <v>1429</v>
      </c>
      <c r="L298" s="181">
        <v>50000.0</v>
      </c>
      <c r="M298" s="181">
        <v>25000.0</v>
      </c>
      <c r="N298" s="182" t="s">
        <v>1435</v>
      </c>
      <c r="O298" s="182"/>
      <c r="P298" s="182"/>
      <c r="Q298" s="182"/>
      <c r="R298" s="182"/>
      <c r="S298" s="182"/>
      <c r="T298" s="182"/>
      <c r="U298" s="512">
        <f t="shared" si="3"/>
        <v>25000</v>
      </c>
      <c r="V298" s="575" t="s">
        <v>2032</v>
      </c>
      <c r="W298" s="3" t="s">
        <v>742</v>
      </c>
      <c r="X298" s="3"/>
      <c r="Y298" s="3"/>
      <c r="Z298" s="3"/>
      <c r="AA298" s="3"/>
      <c r="AB298" s="3"/>
      <c r="AC298" s="3"/>
    </row>
    <row r="299" hidden="1">
      <c r="A299" s="75">
        <v>308.0</v>
      </c>
      <c r="B299" s="75">
        <v>6.0</v>
      </c>
      <c r="C299" s="75" t="b">
        <v>0</v>
      </c>
      <c r="D299" s="76" t="s">
        <v>887</v>
      </c>
      <c r="E299" s="78" t="s">
        <v>2861</v>
      </c>
      <c r="F299" s="78" t="s">
        <v>2862</v>
      </c>
      <c r="G299" s="170" t="s">
        <v>2863</v>
      </c>
      <c r="H299" s="81" t="s">
        <v>2864</v>
      </c>
      <c r="I299" s="81" t="s">
        <v>76</v>
      </c>
      <c r="J299" s="78"/>
      <c r="K299" s="78" t="s">
        <v>6</v>
      </c>
      <c r="L299" s="83">
        <v>53000.0</v>
      </c>
      <c r="M299" s="83">
        <v>5000.0</v>
      </c>
      <c r="N299" s="85" t="s">
        <v>2861</v>
      </c>
      <c r="O299" s="83">
        <v>49000.0</v>
      </c>
      <c r="P299" s="85" t="s">
        <v>1434</v>
      </c>
      <c r="Q299" s="85"/>
      <c r="R299" s="85"/>
      <c r="S299" s="85"/>
      <c r="T299" s="85"/>
      <c r="U299" s="86">
        <f t="shared" si="3"/>
        <v>-1000</v>
      </c>
      <c r="V299" s="576" t="s">
        <v>2865</v>
      </c>
      <c r="W299" s="3" t="s">
        <v>46</v>
      </c>
      <c r="X299" s="3"/>
      <c r="Y299" s="3"/>
      <c r="Z299" s="3"/>
      <c r="AA299" s="3"/>
      <c r="AB299" s="3"/>
      <c r="AC299" s="3"/>
    </row>
    <row r="300">
      <c r="A300" s="57">
        <v>309.0</v>
      </c>
      <c r="B300" s="57">
        <v>7.0</v>
      </c>
      <c r="C300" s="238" t="b">
        <v>1</v>
      </c>
      <c r="D300" s="58" t="s">
        <v>887</v>
      </c>
      <c r="E300" s="60" t="s">
        <v>1435</v>
      </c>
      <c r="F300" s="60" t="s">
        <v>243</v>
      </c>
      <c r="G300" s="61">
        <v>9.713191569E9</v>
      </c>
      <c r="H300" s="64" t="s">
        <v>2866</v>
      </c>
      <c r="I300" s="64" t="s">
        <v>123</v>
      </c>
      <c r="J300" s="60"/>
      <c r="K300" s="60" t="s">
        <v>1429</v>
      </c>
      <c r="L300" s="69">
        <v>22500.0</v>
      </c>
      <c r="M300" s="69">
        <v>2000.0</v>
      </c>
      <c r="N300" s="71" t="s">
        <v>1435</v>
      </c>
      <c r="O300" s="69">
        <v>5000.0</v>
      </c>
      <c r="P300" s="71" t="s">
        <v>1289</v>
      </c>
      <c r="Q300" s="71"/>
      <c r="R300" s="71"/>
      <c r="S300" s="71"/>
      <c r="T300" s="71"/>
      <c r="U300" s="72">
        <f t="shared" si="3"/>
        <v>15500</v>
      </c>
      <c r="V300" s="200"/>
      <c r="W300" s="74" t="s">
        <v>150</v>
      </c>
      <c r="X300" s="74" t="s">
        <v>2867</v>
      </c>
      <c r="Y300" s="3" t="s">
        <v>2868</v>
      </c>
      <c r="Z300" s="74" t="s">
        <v>274</v>
      </c>
      <c r="AA300" s="3"/>
      <c r="AB300" s="3"/>
      <c r="AC300" s="74" t="s">
        <v>2869</v>
      </c>
    </row>
    <row r="301" hidden="1">
      <c r="A301" s="75">
        <v>310.0</v>
      </c>
      <c r="B301" s="75">
        <v>8.0</v>
      </c>
      <c r="C301" s="75" t="b">
        <v>0</v>
      </c>
      <c r="D301" s="76" t="s">
        <v>887</v>
      </c>
      <c r="E301" s="78" t="s">
        <v>1434</v>
      </c>
      <c r="F301" s="78" t="s">
        <v>2870</v>
      </c>
      <c r="G301" s="94">
        <v>7.702730907E9</v>
      </c>
      <c r="H301" s="81" t="s">
        <v>2871</v>
      </c>
      <c r="I301" s="81" t="s">
        <v>76</v>
      </c>
      <c r="J301" s="78"/>
      <c r="K301" s="78" t="s">
        <v>6</v>
      </c>
      <c r="L301" s="83">
        <v>56000.0</v>
      </c>
      <c r="M301" s="83">
        <v>2000.0</v>
      </c>
      <c r="N301" s="85" t="s">
        <v>1434</v>
      </c>
      <c r="O301" s="83">
        <v>25000.0</v>
      </c>
      <c r="P301" s="85" t="s">
        <v>2872</v>
      </c>
      <c r="Q301" s="83">
        <v>29000.0</v>
      </c>
      <c r="R301" s="85" t="s">
        <v>1424</v>
      </c>
      <c r="S301" s="85"/>
      <c r="T301" s="85"/>
      <c r="U301" s="86">
        <f t="shared" si="3"/>
        <v>0</v>
      </c>
      <c r="V301" s="422"/>
      <c r="W301" s="3" t="s">
        <v>651</v>
      </c>
      <c r="X301" s="3"/>
      <c r="Y301" s="3"/>
      <c r="Z301" s="3"/>
      <c r="AA301" s="3"/>
      <c r="AB301" s="3"/>
      <c r="AC301" s="3"/>
    </row>
    <row r="302" hidden="1">
      <c r="A302" s="75">
        <v>311.0</v>
      </c>
      <c r="B302" s="75">
        <v>9.0</v>
      </c>
      <c r="C302" s="75" t="b">
        <v>0</v>
      </c>
      <c r="D302" s="76" t="s">
        <v>887</v>
      </c>
      <c r="E302" s="78" t="s">
        <v>2872</v>
      </c>
      <c r="F302" s="78" t="s">
        <v>2873</v>
      </c>
      <c r="G302" s="78"/>
      <c r="H302" s="81" t="s">
        <v>2874</v>
      </c>
      <c r="I302" s="81" t="s">
        <v>818</v>
      </c>
      <c r="J302" s="78"/>
      <c r="K302" s="78" t="s">
        <v>6</v>
      </c>
      <c r="L302" s="83">
        <v>37500.0</v>
      </c>
      <c r="M302" s="83">
        <v>20000.0</v>
      </c>
      <c r="N302" s="85" t="s">
        <v>2872</v>
      </c>
      <c r="O302" s="83">
        <v>17500.0</v>
      </c>
      <c r="P302" s="85" t="s">
        <v>1289</v>
      </c>
      <c r="Q302" s="85"/>
      <c r="R302" s="85"/>
      <c r="S302" s="85"/>
      <c r="T302" s="85"/>
      <c r="U302" s="86">
        <f t="shared" si="3"/>
        <v>0</v>
      </c>
      <c r="V302" s="422"/>
      <c r="W302" s="3" t="s">
        <v>46</v>
      </c>
      <c r="X302" s="3"/>
      <c r="Y302" s="3"/>
      <c r="Z302" s="3"/>
      <c r="AA302" s="3"/>
      <c r="AB302" s="3"/>
      <c r="AC302" s="3"/>
    </row>
    <row r="303" hidden="1">
      <c r="A303" s="75">
        <v>312.0</v>
      </c>
      <c r="B303" s="75">
        <v>10.0</v>
      </c>
      <c r="C303" s="75" t="b">
        <v>0</v>
      </c>
      <c r="D303" s="76" t="s">
        <v>887</v>
      </c>
      <c r="E303" s="78" t="s">
        <v>2828</v>
      </c>
      <c r="F303" s="78" t="s">
        <v>2875</v>
      </c>
      <c r="G303" s="94">
        <v>9.655887628E9</v>
      </c>
      <c r="H303" s="81" t="s">
        <v>2876</v>
      </c>
      <c r="I303" s="81" t="s">
        <v>44</v>
      </c>
      <c r="J303" s="78"/>
      <c r="K303" s="78" t="s">
        <v>6</v>
      </c>
      <c r="L303" s="83">
        <v>35000.0</v>
      </c>
      <c r="M303" s="83">
        <v>2000.0</v>
      </c>
      <c r="N303" s="85" t="s">
        <v>2828</v>
      </c>
      <c r="O303" s="83">
        <v>15000.0</v>
      </c>
      <c r="P303" s="85" t="s">
        <v>2877</v>
      </c>
      <c r="Q303" s="83">
        <v>15000.0</v>
      </c>
      <c r="R303" s="85" t="s">
        <v>947</v>
      </c>
      <c r="S303" s="83">
        <v>3000.0</v>
      </c>
      <c r="T303" s="85"/>
      <c r="U303" s="86">
        <f t="shared" si="3"/>
        <v>0</v>
      </c>
      <c r="V303" s="422"/>
      <c r="W303" s="3" t="s">
        <v>651</v>
      </c>
      <c r="X303" s="3"/>
      <c r="Y303" s="3"/>
      <c r="Z303" s="3"/>
      <c r="AA303" s="3"/>
      <c r="AB303" s="3"/>
      <c r="AC303" s="3"/>
    </row>
    <row r="304" hidden="1">
      <c r="A304" s="75">
        <v>313.0</v>
      </c>
      <c r="B304" s="75">
        <v>11.0</v>
      </c>
      <c r="C304" s="75" t="b">
        <v>0</v>
      </c>
      <c r="D304" s="76" t="s">
        <v>887</v>
      </c>
      <c r="E304" s="78" t="s">
        <v>1439</v>
      </c>
      <c r="F304" s="78" t="s">
        <v>2878</v>
      </c>
      <c r="G304" s="94">
        <v>9.962861372E9</v>
      </c>
      <c r="H304" s="81" t="s">
        <v>2879</v>
      </c>
      <c r="I304" s="81" t="s">
        <v>44</v>
      </c>
      <c r="J304" s="78"/>
      <c r="K304" s="78" t="s">
        <v>6</v>
      </c>
      <c r="L304" s="83">
        <v>35000.0</v>
      </c>
      <c r="M304" s="83">
        <v>17500.0</v>
      </c>
      <c r="N304" s="85" t="s">
        <v>1439</v>
      </c>
      <c r="O304" s="83">
        <v>17500.0</v>
      </c>
      <c r="P304" s="85" t="s">
        <v>1424</v>
      </c>
      <c r="Q304" s="85"/>
      <c r="R304" s="85"/>
      <c r="S304" s="85"/>
      <c r="T304" s="85"/>
      <c r="U304" s="86">
        <f t="shared" si="3"/>
        <v>0</v>
      </c>
      <c r="V304" s="422"/>
      <c r="W304" s="3" t="s">
        <v>651</v>
      </c>
      <c r="X304" s="3"/>
      <c r="Y304" s="3"/>
      <c r="Z304" s="3"/>
      <c r="AA304" s="3"/>
      <c r="AB304" s="3"/>
      <c r="AC304" s="3"/>
    </row>
    <row r="305" hidden="1">
      <c r="A305" s="75">
        <v>314.0</v>
      </c>
      <c r="B305" s="75">
        <v>12.0</v>
      </c>
      <c r="C305" s="75" t="b">
        <v>0</v>
      </c>
      <c r="D305" s="76" t="s">
        <v>887</v>
      </c>
      <c r="E305" s="78" t="s">
        <v>2880</v>
      </c>
      <c r="F305" s="78" t="s">
        <v>2881</v>
      </c>
      <c r="G305" s="94">
        <v>6.1433770958E10</v>
      </c>
      <c r="H305" s="81" t="s">
        <v>2882</v>
      </c>
      <c r="I305" s="81" t="s">
        <v>72</v>
      </c>
      <c r="J305" s="78"/>
      <c r="K305" s="78" t="s">
        <v>1429</v>
      </c>
      <c r="L305" s="83">
        <v>30000.0</v>
      </c>
      <c r="M305" s="83">
        <v>10000.0</v>
      </c>
      <c r="N305" s="85" t="s">
        <v>2880</v>
      </c>
      <c r="O305" s="83">
        <v>20000.0</v>
      </c>
      <c r="P305" s="85" t="s">
        <v>1424</v>
      </c>
      <c r="Q305" s="85"/>
      <c r="R305" s="85"/>
      <c r="S305" s="85"/>
      <c r="T305" s="85"/>
      <c r="U305" s="86">
        <f t="shared" si="3"/>
        <v>0</v>
      </c>
      <c r="V305" s="422"/>
      <c r="W305" s="3" t="s">
        <v>46</v>
      </c>
      <c r="X305" s="3"/>
      <c r="Y305" s="3"/>
      <c r="Z305" s="3"/>
      <c r="AA305" s="3"/>
      <c r="AB305" s="3"/>
      <c r="AC305" s="3"/>
    </row>
    <row r="306">
      <c r="A306" s="57">
        <v>315.0</v>
      </c>
      <c r="B306" s="57">
        <v>13.0</v>
      </c>
      <c r="C306" s="238" t="b">
        <v>1</v>
      </c>
      <c r="D306" s="58" t="s">
        <v>887</v>
      </c>
      <c r="E306" s="60" t="s">
        <v>1443</v>
      </c>
      <c r="F306" s="60" t="s">
        <v>2883</v>
      </c>
      <c r="G306" s="61">
        <v>9.150667305E9</v>
      </c>
      <c r="H306" s="64" t="s">
        <v>2884</v>
      </c>
      <c r="I306" s="64" t="s">
        <v>44</v>
      </c>
      <c r="J306" s="60"/>
      <c r="K306" s="60" t="s">
        <v>6</v>
      </c>
      <c r="L306" s="69">
        <v>32500.0</v>
      </c>
      <c r="M306" s="69">
        <v>2000.0</v>
      </c>
      <c r="N306" s="71" t="s">
        <v>1443</v>
      </c>
      <c r="O306" s="68">
        <v>12000.0</v>
      </c>
      <c r="P306" s="70" t="s">
        <v>2885</v>
      </c>
      <c r="Q306" s="71"/>
      <c r="R306" s="71"/>
      <c r="S306" s="71"/>
      <c r="T306" s="71"/>
      <c r="U306" s="72">
        <f t="shared" si="3"/>
        <v>18500</v>
      </c>
      <c r="V306" s="594" t="s">
        <v>2886</v>
      </c>
      <c r="W306" s="74" t="s">
        <v>2887</v>
      </c>
      <c r="X306" s="3" t="s">
        <v>2342</v>
      </c>
      <c r="Y306" s="74" t="s">
        <v>2888</v>
      </c>
      <c r="Z306" s="3"/>
      <c r="AA306" s="3"/>
      <c r="AB306" s="3"/>
      <c r="AC306" s="74" t="s">
        <v>2889</v>
      </c>
    </row>
    <row r="307" hidden="1">
      <c r="A307" s="75">
        <v>316.0</v>
      </c>
      <c r="B307" s="75">
        <v>14.0</v>
      </c>
      <c r="C307" s="75" t="b">
        <v>0</v>
      </c>
      <c r="D307" s="76" t="s">
        <v>887</v>
      </c>
      <c r="E307" s="78" t="s">
        <v>1445</v>
      </c>
      <c r="F307" s="78" t="s">
        <v>2890</v>
      </c>
      <c r="G307" s="94">
        <v>8.777096273E9</v>
      </c>
      <c r="H307" s="81" t="s">
        <v>2891</v>
      </c>
      <c r="I307" s="81" t="s">
        <v>44</v>
      </c>
      <c r="J307" s="78"/>
      <c r="K307" s="78" t="s">
        <v>1429</v>
      </c>
      <c r="L307" s="83">
        <v>59000.0</v>
      </c>
      <c r="M307" s="83">
        <v>59000.0</v>
      </c>
      <c r="N307" s="85" t="s">
        <v>1445</v>
      </c>
      <c r="O307" s="85"/>
      <c r="P307" s="85"/>
      <c r="Q307" s="85"/>
      <c r="R307" s="85"/>
      <c r="S307" s="85"/>
      <c r="T307" s="85"/>
      <c r="U307" s="86">
        <f t="shared" si="3"/>
        <v>0</v>
      </c>
      <c r="V307" s="422"/>
      <c r="W307" s="3" t="s">
        <v>46</v>
      </c>
      <c r="X307" s="3"/>
      <c r="Y307" s="3"/>
      <c r="Z307" s="3"/>
      <c r="AA307" s="3"/>
      <c r="AB307" s="3"/>
      <c r="AC307" s="3"/>
    </row>
    <row r="308" hidden="1">
      <c r="A308" s="75">
        <v>317.0</v>
      </c>
      <c r="B308" s="75">
        <v>15.0</v>
      </c>
      <c r="C308" s="75" t="b">
        <v>0</v>
      </c>
      <c r="D308" s="76" t="s">
        <v>887</v>
      </c>
      <c r="E308" s="78" t="s">
        <v>1445</v>
      </c>
      <c r="F308" s="78" t="s">
        <v>2892</v>
      </c>
      <c r="G308" s="94">
        <v>7.407293228E9</v>
      </c>
      <c r="H308" s="81" t="s">
        <v>2893</v>
      </c>
      <c r="I308" s="81" t="s">
        <v>44</v>
      </c>
      <c r="J308" s="78"/>
      <c r="K308" s="78" t="s">
        <v>1429</v>
      </c>
      <c r="L308" s="83">
        <v>59000.0</v>
      </c>
      <c r="M308" s="83">
        <v>59000.0</v>
      </c>
      <c r="N308" s="85" t="s">
        <v>1445</v>
      </c>
      <c r="O308" s="85"/>
      <c r="P308" s="85"/>
      <c r="Q308" s="85"/>
      <c r="R308" s="85"/>
      <c r="S308" s="85"/>
      <c r="T308" s="85"/>
      <c r="U308" s="86">
        <f t="shared" si="3"/>
        <v>0</v>
      </c>
      <c r="V308" s="422"/>
      <c r="W308" s="3" t="s">
        <v>46</v>
      </c>
      <c r="X308" s="3"/>
      <c r="Y308" s="3"/>
      <c r="Z308" s="3"/>
      <c r="AA308" s="3"/>
      <c r="AB308" s="3"/>
      <c r="AC308" s="3"/>
    </row>
    <row r="309" hidden="1">
      <c r="A309" s="173">
        <v>318.0</v>
      </c>
      <c r="B309" s="173">
        <v>16.0</v>
      </c>
      <c r="C309" s="173" t="b">
        <v>0</v>
      </c>
      <c r="D309" s="174" t="s">
        <v>887</v>
      </c>
      <c r="E309" s="176" t="s">
        <v>1455</v>
      </c>
      <c r="F309" s="176" t="s">
        <v>2894</v>
      </c>
      <c r="G309" s="177">
        <v>8.072525292E9</v>
      </c>
      <c r="H309" s="179" t="s">
        <v>2895</v>
      </c>
      <c r="I309" s="179" t="s">
        <v>76</v>
      </c>
      <c r="J309" s="176"/>
      <c r="K309" s="176" t="s">
        <v>6</v>
      </c>
      <c r="L309" s="181">
        <v>52000.0</v>
      </c>
      <c r="M309" s="181">
        <v>1000.0</v>
      </c>
      <c r="N309" s="182" t="s">
        <v>1455</v>
      </c>
      <c r="O309" s="182"/>
      <c r="P309" s="182"/>
      <c r="Q309" s="182"/>
      <c r="R309" s="182"/>
      <c r="S309" s="182"/>
      <c r="T309" s="182"/>
      <c r="U309" s="512">
        <f t="shared" si="3"/>
        <v>51000</v>
      </c>
      <c r="V309" s="575" t="s">
        <v>67</v>
      </c>
      <c r="W309" s="3" t="s">
        <v>742</v>
      </c>
      <c r="X309" s="3" t="s">
        <v>2896</v>
      </c>
      <c r="Y309" s="3"/>
      <c r="Z309" s="3"/>
      <c r="AA309" s="3"/>
      <c r="AB309" s="3"/>
      <c r="AC309" s="3"/>
    </row>
    <row r="310" hidden="1">
      <c r="A310" s="75">
        <v>319.0</v>
      </c>
      <c r="B310" s="196">
        <v>17.0</v>
      </c>
      <c r="C310" s="196" t="b">
        <v>0</v>
      </c>
      <c r="D310" s="76" t="s">
        <v>887</v>
      </c>
      <c r="E310" s="78" t="s">
        <v>1455</v>
      </c>
      <c r="F310" s="78" t="s">
        <v>2897</v>
      </c>
      <c r="G310" s="94">
        <v>6.383284832E9</v>
      </c>
      <c r="H310" s="81" t="s">
        <v>2898</v>
      </c>
      <c r="I310" s="81" t="s">
        <v>44</v>
      </c>
      <c r="J310" s="78"/>
      <c r="K310" s="78" t="s">
        <v>6</v>
      </c>
      <c r="L310" s="83">
        <v>30000.0</v>
      </c>
      <c r="M310" s="83">
        <v>30000.0</v>
      </c>
      <c r="N310" s="85" t="s">
        <v>1455</v>
      </c>
      <c r="O310" s="85"/>
      <c r="P310" s="85"/>
      <c r="Q310" s="85"/>
      <c r="R310" s="85"/>
      <c r="S310" s="85"/>
      <c r="T310" s="85"/>
      <c r="U310" s="86">
        <f t="shared" si="3"/>
        <v>0</v>
      </c>
      <c r="V310" s="422"/>
      <c r="W310" s="3" t="s">
        <v>46</v>
      </c>
      <c r="X310" s="3"/>
      <c r="Y310" s="3"/>
      <c r="Z310" s="3"/>
      <c r="AA310" s="3"/>
      <c r="AB310" s="3"/>
      <c r="AC310" s="3"/>
    </row>
    <row r="311" hidden="1">
      <c r="A311" s="75">
        <v>320.0</v>
      </c>
      <c r="B311" s="75">
        <v>1.0</v>
      </c>
      <c r="C311" s="75" t="b">
        <v>0</v>
      </c>
      <c r="D311" s="76" t="s">
        <v>903</v>
      </c>
      <c r="E311" s="78" t="s">
        <v>2899</v>
      </c>
      <c r="F311" s="78" t="s">
        <v>2900</v>
      </c>
      <c r="G311" s="94">
        <f>971581295764</f>
        <v>971581295764</v>
      </c>
      <c r="H311" s="81" t="s">
        <v>2901</v>
      </c>
      <c r="I311" s="81" t="s">
        <v>176</v>
      </c>
      <c r="J311" s="78"/>
      <c r="K311" s="78" t="s">
        <v>6</v>
      </c>
      <c r="L311" s="83">
        <v>22500.0</v>
      </c>
      <c r="M311" s="83">
        <v>2000.0</v>
      </c>
      <c r="N311" s="85" t="s">
        <v>2899</v>
      </c>
      <c r="O311" s="83">
        <v>20500.0</v>
      </c>
      <c r="P311" s="85" t="s">
        <v>2902</v>
      </c>
      <c r="Q311" s="85"/>
      <c r="R311" s="85"/>
      <c r="S311" s="85"/>
      <c r="T311" s="85"/>
      <c r="U311" s="86">
        <f t="shared" si="3"/>
        <v>0</v>
      </c>
      <c r="V311" s="422"/>
      <c r="W311" s="3" t="s">
        <v>651</v>
      </c>
      <c r="X311" s="3"/>
      <c r="Y311" s="3"/>
      <c r="Z311" s="3"/>
      <c r="AA311" s="3"/>
      <c r="AB311" s="3"/>
      <c r="AC311" s="3"/>
    </row>
    <row r="312" hidden="1">
      <c r="A312" s="75">
        <v>321.0</v>
      </c>
      <c r="B312" s="75">
        <v>2.0</v>
      </c>
      <c r="C312" s="75" t="b">
        <v>0</v>
      </c>
      <c r="D312" s="76" t="s">
        <v>903</v>
      </c>
      <c r="E312" s="78" t="s">
        <v>2899</v>
      </c>
      <c r="F312" s="78" t="s">
        <v>2903</v>
      </c>
      <c r="G312" s="94">
        <f>353879537197</f>
        <v>353879537197</v>
      </c>
      <c r="H312" s="81" t="s">
        <v>2904</v>
      </c>
      <c r="I312" s="81" t="s">
        <v>118</v>
      </c>
      <c r="J312" s="78"/>
      <c r="K312" s="78" t="s">
        <v>6</v>
      </c>
      <c r="L312" s="83">
        <v>35000.0</v>
      </c>
      <c r="M312" s="83">
        <v>35000.0</v>
      </c>
      <c r="N312" s="85" t="s">
        <v>2899</v>
      </c>
      <c r="O312" s="85"/>
      <c r="P312" s="85"/>
      <c r="Q312" s="85"/>
      <c r="R312" s="85"/>
      <c r="S312" s="85"/>
      <c r="T312" s="85"/>
      <c r="U312" s="86">
        <f t="shared" si="3"/>
        <v>0</v>
      </c>
      <c r="V312" s="422"/>
      <c r="W312" s="3" t="s">
        <v>46</v>
      </c>
      <c r="X312" s="3"/>
      <c r="Y312" s="3"/>
      <c r="Z312" s="3"/>
      <c r="AA312" s="3"/>
      <c r="AB312" s="3"/>
      <c r="AC312" s="3"/>
    </row>
    <row r="313" hidden="1">
      <c r="A313" s="75">
        <v>322.0</v>
      </c>
      <c r="B313" s="75">
        <v>3.0</v>
      </c>
      <c r="C313" s="75" t="b">
        <v>0</v>
      </c>
      <c r="D313" s="76" t="s">
        <v>903</v>
      </c>
      <c r="E313" s="78" t="s">
        <v>2905</v>
      </c>
      <c r="F313" s="78" t="s">
        <v>2906</v>
      </c>
      <c r="G313" s="94">
        <v>9.773477811E9</v>
      </c>
      <c r="H313" s="81" t="s">
        <v>2907</v>
      </c>
      <c r="I313" s="81" t="s">
        <v>300</v>
      </c>
      <c r="J313" s="78"/>
      <c r="K313" s="78" t="s">
        <v>6</v>
      </c>
      <c r="L313" s="83">
        <v>55000.0</v>
      </c>
      <c r="M313" s="83">
        <v>2000.0</v>
      </c>
      <c r="N313" s="85" t="s">
        <v>2905</v>
      </c>
      <c r="O313" s="99">
        <v>53000.0</v>
      </c>
      <c r="P313" s="99" t="s">
        <v>2908</v>
      </c>
      <c r="Q313" s="85"/>
      <c r="R313" s="85"/>
      <c r="S313" s="85"/>
      <c r="T313" s="85"/>
      <c r="U313" s="86">
        <f t="shared" si="3"/>
        <v>0</v>
      </c>
      <c r="V313" s="596"/>
      <c r="W313" s="101" t="s">
        <v>61</v>
      </c>
      <c r="X313" s="101"/>
      <c r="Y313" s="101"/>
      <c r="Z313" s="101"/>
      <c r="AA313" s="101"/>
      <c r="AB313" s="101"/>
      <c r="AC313" s="101"/>
    </row>
    <row r="314" hidden="1">
      <c r="A314" s="75">
        <v>323.0</v>
      </c>
      <c r="B314" s="75">
        <v>4.0</v>
      </c>
      <c r="C314" s="75" t="b">
        <v>0</v>
      </c>
      <c r="D314" s="76" t="s">
        <v>903</v>
      </c>
      <c r="E314" s="78" t="s">
        <v>2877</v>
      </c>
      <c r="F314" s="78" t="s">
        <v>2909</v>
      </c>
      <c r="G314" s="94">
        <v>9.6475014711E12</v>
      </c>
      <c r="H314" s="81" t="s">
        <v>2910</v>
      </c>
      <c r="I314" s="81" t="s">
        <v>72</v>
      </c>
      <c r="J314" s="78"/>
      <c r="K314" s="78" t="s">
        <v>1429</v>
      </c>
      <c r="L314" s="83">
        <v>25000.0</v>
      </c>
      <c r="M314" s="83">
        <v>25000.0</v>
      </c>
      <c r="N314" s="85" t="s">
        <v>2877</v>
      </c>
      <c r="O314" s="85"/>
      <c r="P314" s="85"/>
      <c r="Q314" s="85"/>
      <c r="R314" s="85"/>
      <c r="S314" s="85"/>
      <c r="T314" s="85"/>
      <c r="U314" s="86">
        <f t="shared" si="3"/>
        <v>0</v>
      </c>
      <c r="V314" s="422"/>
      <c r="W314" s="3" t="s">
        <v>46</v>
      </c>
      <c r="X314" s="3"/>
      <c r="Y314" s="3"/>
      <c r="Z314" s="3"/>
      <c r="AA314" s="3"/>
      <c r="AB314" s="3"/>
      <c r="AC314" s="3"/>
    </row>
    <row r="315" hidden="1">
      <c r="A315" s="173">
        <v>324.0</v>
      </c>
      <c r="B315" s="173">
        <v>5.0</v>
      </c>
      <c r="C315" s="173" t="b">
        <v>0</v>
      </c>
      <c r="D315" s="174" t="s">
        <v>903</v>
      </c>
      <c r="E315" s="176" t="s">
        <v>2911</v>
      </c>
      <c r="F315" s="176" t="s">
        <v>2912</v>
      </c>
      <c r="G315" s="177">
        <v>9.438887997E9</v>
      </c>
      <c r="H315" s="179" t="s">
        <v>2913</v>
      </c>
      <c r="I315" s="179" t="s">
        <v>44</v>
      </c>
      <c r="J315" s="176"/>
      <c r="K315" s="176" t="s">
        <v>1429</v>
      </c>
      <c r="L315" s="181">
        <v>50000.0</v>
      </c>
      <c r="M315" s="181">
        <v>2000.0</v>
      </c>
      <c r="N315" s="182" t="s">
        <v>2911</v>
      </c>
      <c r="O315" s="182"/>
      <c r="P315" s="182"/>
      <c r="Q315" s="182"/>
      <c r="R315" s="182"/>
      <c r="S315" s="182"/>
      <c r="T315" s="182"/>
      <c r="U315" s="512">
        <f t="shared" si="3"/>
        <v>48000</v>
      </c>
      <c r="V315" s="575" t="s">
        <v>67</v>
      </c>
      <c r="W315" s="3" t="s">
        <v>742</v>
      </c>
      <c r="X315" s="3"/>
      <c r="Y315" s="3"/>
      <c r="Z315" s="3"/>
      <c r="AA315" s="3"/>
      <c r="AB315" s="3"/>
      <c r="AC315" s="3"/>
    </row>
    <row r="316" hidden="1">
      <c r="A316" s="75">
        <v>325.0</v>
      </c>
      <c r="B316" s="75">
        <v>6.0</v>
      </c>
      <c r="C316" s="75" t="b">
        <v>0</v>
      </c>
      <c r="D316" s="76" t="s">
        <v>903</v>
      </c>
      <c r="E316" s="78" t="s">
        <v>1438</v>
      </c>
      <c r="F316" s="78" t="s">
        <v>2914</v>
      </c>
      <c r="G316" s="94">
        <v>9.533761315E9</v>
      </c>
      <c r="H316" s="81" t="s">
        <v>2915</v>
      </c>
      <c r="I316" s="81" t="s">
        <v>44</v>
      </c>
      <c r="J316" s="78"/>
      <c r="K316" s="78" t="s">
        <v>6</v>
      </c>
      <c r="L316" s="83">
        <v>32500.0</v>
      </c>
      <c r="M316" s="83">
        <v>2000.0</v>
      </c>
      <c r="N316" s="85" t="s">
        <v>1438</v>
      </c>
      <c r="O316" s="83">
        <v>15000.0</v>
      </c>
      <c r="P316" s="85" t="s">
        <v>2916</v>
      </c>
      <c r="Q316" s="83">
        <v>15500.0</v>
      </c>
      <c r="R316" s="85" t="s">
        <v>2917</v>
      </c>
      <c r="S316" s="85"/>
      <c r="T316" s="85"/>
      <c r="U316" s="86">
        <f t="shared" si="3"/>
        <v>0</v>
      </c>
      <c r="V316" s="422"/>
      <c r="W316" s="3" t="s">
        <v>651</v>
      </c>
      <c r="X316" s="3"/>
      <c r="Y316" s="3"/>
      <c r="Z316" s="3"/>
      <c r="AA316" s="3"/>
      <c r="AB316" s="3"/>
      <c r="AC316" s="3"/>
    </row>
    <row r="317">
      <c r="A317" s="57">
        <v>326.0</v>
      </c>
      <c r="B317" s="57">
        <v>7.0</v>
      </c>
      <c r="C317" s="238" t="b">
        <v>1</v>
      </c>
      <c r="D317" s="58" t="s">
        <v>903</v>
      </c>
      <c r="E317" s="60" t="s">
        <v>1438</v>
      </c>
      <c r="F317" s="60" t="s">
        <v>2918</v>
      </c>
      <c r="G317" s="61">
        <v>9.403122658E9</v>
      </c>
      <c r="H317" s="64" t="s">
        <v>2919</v>
      </c>
      <c r="I317" s="64" t="s">
        <v>123</v>
      </c>
      <c r="J317" s="60"/>
      <c r="K317" s="60" t="s">
        <v>1429</v>
      </c>
      <c r="L317" s="69">
        <v>30000.0</v>
      </c>
      <c r="M317" s="69">
        <v>15000.0</v>
      </c>
      <c r="N317" s="71" t="s">
        <v>1438</v>
      </c>
      <c r="O317" s="71"/>
      <c r="P317" s="71"/>
      <c r="Q317" s="71"/>
      <c r="R317" s="71"/>
      <c r="S317" s="71"/>
      <c r="T317" s="71"/>
      <c r="U317" s="72">
        <f t="shared" si="3"/>
        <v>15000</v>
      </c>
      <c r="V317" s="594" t="s">
        <v>67</v>
      </c>
      <c r="W317" s="3" t="s">
        <v>668</v>
      </c>
      <c r="X317" s="3"/>
      <c r="Y317" s="3"/>
      <c r="Z317" s="3"/>
      <c r="AA317" s="3"/>
      <c r="AB317" s="3"/>
      <c r="AC317" s="74" t="s">
        <v>2920</v>
      </c>
    </row>
    <row r="318">
      <c r="A318" s="57">
        <v>327.0</v>
      </c>
      <c r="B318" s="57">
        <v>8.0</v>
      </c>
      <c r="C318" s="238" t="b">
        <v>1</v>
      </c>
      <c r="D318" s="58" t="s">
        <v>903</v>
      </c>
      <c r="E318" s="60" t="s">
        <v>2921</v>
      </c>
      <c r="F318" s="60" t="s">
        <v>2922</v>
      </c>
      <c r="G318" s="61">
        <v>9.7433875507E10</v>
      </c>
      <c r="H318" s="64" t="s">
        <v>2923</v>
      </c>
      <c r="I318" s="64" t="s">
        <v>172</v>
      </c>
      <c r="J318" s="60"/>
      <c r="K318" s="60" t="s">
        <v>1429</v>
      </c>
      <c r="L318" s="69">
        <v>160000.0</v>
      </c>
      <c r="M318" s="69">
        <v>1150.0</v>
      </c>
      <c r="N318" s="71" t="s">
        <v>2921</v>
      </c>
      <c r="O318" s="71"/>
      <c r="P318" s="71"/>
      <c r="Q318" s="71"/>
      <c r="R318" s="71"/>
      <c r="S318" s="71"/>
      <c r="T318" s="71"/>
      <c r="U318" s="72">
        <f t="shared" si="3"/>
        <v>158850</v>
      </c>
      <c r="V318" s="594" t="s">
        <v>67</v>
      </c>
      <c r="W318" s="3" t="s">
        <v>668</v>
      </c>
      <c r="X318" s="3"/>
      <c r="Y318" s="3"/>
      <c r="Z318" s="3"/>
      <c r="AA318" s="3"/>
      <c r="AB318" s="3"/>
      <c r="AC318" s="74" t="s">
        <v>2924</v>
      </c>
    </row>
    <row r="319" hidden="1">
      <c r="A319" s="75">
        <v>328.0</v>
      </c>
      <c r="B319" s="75">
        <v>9.0</v>
      </c>
      <c r="C319" s="75" t="b">
        <v>0</v>
      </c>
      <c r="D319" s="76" t="s">
        <v>903</v>
      </c>
      <c r="E319" s="78" t="s">
        <v>2925</v>
      </c>
      <c r="F319" s="78" t="s">
        <v>2926</v>
      </c>
      <c r="G319" s="94">
        <v>9.6597108112E10</v>
      </c>
      <c r="H319" s="81" t="s">
        <v>2927</v>
      </c>
      <c r="I319" s="81" t="s">
        <v>72</v>
      </c>
      <c r="J319" s="78"/>
      <c r="K319" s="78" t="s">
        <v>1429</v>
      </c>
      <c r="L319" s="83">
        <v>22500.0</v>
      </c>
      <c r="M319" s="83">
        <v>11000.0</v>
      </c>
      <c r="N319" s="85" t="s">
        <v>2925</v>
      </c>
      <c r="O319" s="83">
        <v>11500.0</v>
      </c>
      <c r="P319" s="85" t="s">
        <v>1464</v>
      </c>
      <c r="Q319" s="85"/>
      <c r="R319" s="85"/>
      <c r="S319" s="85"/>
      <c r="T319" s="85"/>
      <c r="U319" s="86">
        <f t="shared" si="3"/>
        <v>0</v>
      </c>
      <c r="V319" s="576" t="s">
        <v>2928</v>
      </c>
      <c r="W319" s="3" t="s">
        <v>651</v>
      </c>
      <c r="X319" s="3"/>
      <c r="Y319" s="3"/>
      <c r="Z319" s="3"/>
      <c r="AA319" s="3"/>
      <c r="AB319" s="3"/>
      <c r="AC319" s="3"/>
    </row>
    <row r="320" hidden="1">
      <c r="A320" s="173">
        <v>329.0</v>
      </c>
      <c r="B320" s="173">
        <v>10.0</v>
      </c>
      <c r="C320" s="173" t="b">
        <v>0</v>
      </c>
      <c r="D320" s="174" t="s">
        <v>903</v>
      </c>
      <c r="E320" s="176" t="s">
        <v>2929</v>
      </c>
      <c r="F320" s="176" t="s">
        <v>2930</v>
      </c>
      <c r="G320" s="177">
        <v>9.591920293E9</v>
      </c>
      <c r="H320" s="179" t="s">
        <v>2931</v>
      </c>
      <c r="I320" s="179" t="s">
        <v>118</v>
      </c>
      <c r="J320" s="179" t="s">
        <v>123</v>
      </c>
      <c r="K320" s="176" t="s">
        <v>6</v>
      </c>
      <c r="L320" s="181">
        <v>53000.0</v>
      </c>
      <c r="M320" s="181">
        <v>5000.0</v>
      </c>
      <c r="N320" s="182" t="s">
        <v>2929</v>
      </c>
      <c r="O320" s="181">
        <v>23688.48</v>
      </c>
      <c r="P320" s="182" t="s">
        <v>2932</v>
      </c>
      <c r="Q320" s="181">
        <v>6000.0</v>
      </c>
      <c r="R320" s="182" t="s">
        <v>1486</v>
      </c>
      <c r="S320" s="182"/>
      <c r="T320" s="182"/>
      <c r="U320" s="512">
        <f t="shared" si="3"/>
        <v>18311.52</v>
      </c>
      <c r="V320" s="176" t="s">
        <v>741</v>
      </c>
      <c r="W320" s="3" t="s">
        <v>668</v>
      </c>
      <c r="X320" s="3" t="s">
        <v>66</v>
      </c>
      <c r="Y320" s="3"/>
      <c r="Z320" s="3"/>
      <c r="AA320" s="3"/>
      <c r="AB320" s="3"/>
      <c r="AC320" s="3"/>
    </row>
    <row r="321" hidden="1">
      <c r="A321" s="75">
        <v>330.0</v>
      </c>
      <c r="B321" s="75">
        <v>11.0</v>
      </c>
      <c r="C321" s="75" t="b">
        <v>0</v>
      </c>
      <c r="D321" s="76" t="s">
        <v>903</v>
      </c>
      <c r="E321" s="78" t="s">
        <v>2933</v>
      </c>
      <c r="F321" s="78" t="s">
        <v>2934</v>
      </c>
      <c r="G321" s="94">
        <v>9.677025141E9</v>
      </c>
      <c r="H321" s="81" t="s">
        <v>2935</v>
      </c>
      <c r="I321" s="81" t="s">
        <v>44</v>
      </c>
      <c r="J321" s="78"/>
      <c r="K321" s="78" t="s">
        <v>6</v>
      </c>
      <c r="L321" s="83">
        <v>30000.0</v>
      </c>
      <c r="M321" s="83">
        <v>2000.0</v>
      </c>
      <c r="N321" s="85" t="s">
        <v>2933</v>
      </c>
      <c r="O321" s="83">
        <v>28000.0</v>
      </c>
      <c r="P321" s="85" t="s">
        <v>2899</v>
      </c>
      <c r="Q321" s="85"/>
      <c r="R321" s="85"/>
      <c r="S321" s="85"/>
      <c r="T321" s="85"/>
      <c r="U321" s="86">
        <f t="shared" si="3"/>
        <v>0</v>
      </c>
      <c r="V321" s="576" t="s">
        <v>2936</v>
      </c>
      <c r="W321" s="3" t="s">
        <v>46</v>
      </c>
      <c r="X321" s="3"/>
      <c r="Y321" s="3"/>
      <c r="Z321" s="3"/>
      <c r="AA321" s="3"/>
      <c r="AB321" s="3"/>
      <c r="AC321" s="3"/>
    </row>
    <row r="322" hidden="1">
      <c r="A322" s="57">
        <v>331.0</v>
      </c>
      <c r="B322" s="57">
        <v>12.0</v>
      </c>
      <c r="C322" s="57" t="b">
        <v>0</v>
      </c>
      <c r="D322" s="58" t="s">
        <v>903</v>
      </c>
      <c r="E322" s="60" t="s">
        <v>2937</v>
      </c>
      <c r="F322" s="60" t="s">
        <v>2938</v>
      </c>
      <c r="G322" s="61">
        <v>9.71509543342E11</v>
      </c>
      <c r="H322" s="64" t="s">
        <v>2939</v>
      </c>
      <c r="I322" s="64" t="s">
        <v>76</v>
      </c>
      <c r="J322" s="60"/>
      <c r="K322" s="60" t="s">
        <v>6</v>
      </c>
      <c r="L322" s="69">
        <v>52000.0</v>
      </c>
      <c r="M322" s="69">
        <v>2000.0</v>
      </c>
      <c r="N322" s="71" t="s">
        <v>2937</v>
      </c>
      <c r="O322" s="71"/>
      <c r="P322" s="71"/>
      <c r="Q322" s="71"/>
      <c r="R322" s="71"/>
      <c r="S322" s="71"/>
      <c r="T322" s="71"/>
      <c r="U322" s="72">
        <f t="shared" si="3"/>
        <v>50000</v>
      </c>
      <c r="V322" s="597" t="s">
        <v>2940</v>
      </c>
      <c r="W322" s="3" t="s">
        <v>61</v>
      </c>
      <c r="X322" s="3" t="s">
        <v>2342</v>
      </c>
      <c r="Y322" s="3"/>
      <c r="Z322" s="3"/>
      <c r="AA322" s="3"/>
      <c r="AB322" s="3"/>
      <c r="AC322" s="3"/>
    </row>
    <row r="323" hidden="1">
      <c r="A323" s="173">
        <v>332.0</v>
      </c>
      <c r="B323" s="196">
        <v>13.0</v>
      </c>
      <c r="C323" s="196" t="b">
        <v>0</v>
      </c>
      <c r="D323" s="174" t="s">
        <v>903</v>
      </c>
      <c r="E323" s="176" t="s">
        <v>2937</v>
      </c>
      <c r="F323" s="176" t="s">
        <v>2941</v>
      </c>
      <c r="G323" s="177">
        <v>9.344148743E9</v>
      </c>
      <c r="H323" s="179" t="s">
        <v>2942</v>
      </c>
      <c r="I323" s="179" t="s">
        <v>44</v>
      </c>
      <c r="J323" s="176"/>
      <c r="K323" s="176" t="s">
        <v>6</v>
      </c>
      <c r="L323" s="181">
        <v>25000.0</v>
      </c>
      <c r="M323" s="181">
        <v>2000.0</v>
      </c>
      <c r="N323" s="182" t="s">
        <v>2937</v>
      </c>
      <c r="O323" s="182"/>
      <c r="P323" s="182"/>
      <c r="Q323" s="182"/>
      <c r="R323" s="182"/>
      <c r="S323" s="182"/>
      <c r="T323" s="182"/>
      <c r="U323" s="512">
        <f t="shared" si="3"/>
        <v>23000</v>
      </c>
      <c r="V323" s="575" t="s">
        <v>2943</v>
      </c>
      <c r="W323" s="3" t="s">
        <v>742</v>
      </c>
      <c r="X323" s="3"/>
      <c r="Y323" s="3"/>
      <c r="Z323" s="3"/>
      <c r="AA323" s="3"/>
      <c r="AB323" s="3"/>
      <c r="AC323" s="3"/>
    </row>
    <row r="324" hidden="1">
      <c r="A324" s="75">
        <v>333.0</v>
      </c>
      <c r="B324" s="75">
        <v>1.0</v>
      </c>
      <c r="C324" s="75" t="b">
        <v>0</v>
      </c>
      <c r="D324" s="76" t="s">
        <v>30</v>
      </c>
      <c r="E324" s="78" t="s">
        <v>2944</v>
      </c>
      <c r="F324" s="78" t="s">
        <v>2945</v>
      </c>
      <c r="G324" s="94">
        <v>2.43995025666E11</v>
      </c>
      <c r="H324" s="81" t="s">
        <v>2946</v>
      </c>
      <c r="I324" s="81" t="s">
        <v>2947</v>
      </c>
      <c r="J324" s="81" t="s">
        <v>326</v>
      </c>
      <c r="K324" s="78" t="s">
        <v>1429</v>
      </c>
      <c r="L324" s="83">
        <v>24798.3</v>
      </c>
      <c r="M324" s="83">
        <v>24798.3</v>
      </c>
      <c r="N324" s="85" t="s">
        <v>2944</v>
      </c>
      <c r="O324" s="85"/>
      <c r="P324" s="85"/>
      <c r="Q324" s="85"/>
      <c r="R324" s="85"/>
      <c r="S324" s="85"/>
      <c r="T324" s="85"/>
      <c r="U324" s="86">
        <f t="shared" si="3"/>
        <v>0</v>
      </c>
      <c r="V324" s="585">
        <v>300.0</v>
      </c>
      <c r="W324" s="3" t="s">
        <v>46</v>
      </c>
      <c r="X324" s="3"/>
      <c r="Y324" s="3"/>
      <c r="Z324" s="3"/>
      <c r="AA324" s="3"/>
      <c r="AB324" s="3"/>
      <c r="AC324" s="3"/>
    </row>
    <row r="325" hidden="1">
      <c r="A325" s="75">
        <v>334.0</v>
      </c>
      <c r="B325" s="75">
        <v>2.0</v>
      </c>
      <c r="C325" s="75" t="b">
        <v>0</v>
      </c>
      <c r="D325" s="76" t="s">
        <v>30</v>
      </c>
      <c r="E325" s="78" t="s">
        <v>2944</v>
      </c>
      <c r="F325" s="78" t="s">
        <v>2948</v>
      </c>
      <c r="G325" s="94">
        <v>9.71566829971E11</v>
      </c>
      <c r="H325" s="81" t="s">
        <v>2949</v>
      </c>
      <c r="I325" s="81" t="s">
        <v>37</v>
      </c>
      <c r="J325" s="78"/>
      <c r="K325" s="78" t="s">
        <v>1429</v>
      </c>
      <c r="L325" s="83">
        <v>15000.0</v>
      </c>
      <c r="M325" s="83">
        <v>15000.0</v>
      </c>
      <c r="N325" s="85" t="s">
        <v>2944</v>
      </c>
      <c r="O325" s="85"/>
      <c r="P325" s="85"/>
      <c r="Q325" s="85"/>
      <c r="R325" s="85"/>
      <c r="S325" s="85"/>
      <c r="T325" s="85"/>
      <c r="U325" s="86">
        <f t="shared" si="3"/>
        <v>0</v>
      </c>
      <c r="V325" s="422"/>
      <c r="W325" s="3" t="s">
        <v>46</v>
      </c>
      <c r="X325" s="3"/>
      <c r="Y325" s="3"/>
      <c r="Z325" s="3"/>
      <c r="AA325" s="3"/>
      <c r="AB325" s="3"/>
      <c r="AC325" s="3"/>
    </row>
    <row r="326">
      <c r="A326" s="57">
        <v>335.0</v>
      </c>
      <c r="B326" s="57">
        <v>3.0</v>
      </c>
      <c r="C326" s="238" t="b">
        <v>1</v>
      </c>
      <c r="D326" s="58" t="s">
        <v>30</v>
      </c>
      <c r="E326" s="60" t="s">
        <v>2885</v>
      </c>
      <c r="F326" s="60" t="s">
        <v>2950</v>
      </c>
      <c r="G326" s="61">
        <v>8.763145224E9</v>
      </c>
      <c r="H326" s="64" t="s">
        <v>2951</v>
      </c>
      <c r="I326" s="64" t="s">
        <v>72</v>
      </c>
      <c r="J326" s="60"/>
      <c r="K326" s="60" t="s">
        <v>6</v>
      </c>
      <c r="L326" s="69">
        <v>22500.0</v>
      </c>
      <c r="M326" s="69">
        <v>2000.0</v>
      </c>
      <c r="N326" s="71" t="s">
        <v>2885</v>
      </c>
      <c r="O326" s="71"/>
      <c r="P326" s="71"/>
      <c r="Q326" s="71"/>
      <c r="R326" s="71"/>
      <c r="S326" s="71"/>
      <c r="T326" s="71"/>
      <c r="U326" s="72">
        <f t="shared" si="3"/>
        <v>20500</v>
      </c>
      <c r="V326" s="594" t="s">
        <v>1760</v>
      </c>
      <c r="W326" s="74" t="s">
        <v>2952</v>
      </c>
      <c r="X326" s="3" t="s">
        <v>2342</v>
      </c>
      <c r="Y326" s="3"/>
      <c r="Z326" s="3"/>
      <c r="AA326" s="3"/>
      <c r="AB326" s="3"/>
      <c r="AC326" s="74" t="s">
        <v>2953</v>
      </c>
    </row>
    <row r="327" hidden="1">
      <c r="A327" s="173">
        <v>336.0</v>
      </c>
      <c r="B327" s="173">
        <v>4.0</v>
      </c>
      <c r="C327" s="173" t="b">
        <v>0</v>
      </c>
      <c r="D327" s="174" t="s">
        <v>30</v>
      </c>
      <c r="E327" s="176" t="s">
        <v>2885</v>
      </c>
      <c r="F327" s="176" t="s">
        <v>1240</v>
      </c>
      <c r="G327" s="177">
        <v>9.789777939E9</v>
      </c>
      <c r="H327" s="179" t="s">
        <v>2954</v>
      </c>
      <c r="I327" s="179" t="s">
        <v>37</v>
      </c>
      <c r="J327" s="176"/>
      <c r="K327" s="176" t="s">
        <v>2955</v>
      </c>
      <c r="L327" s="181">
        <v>13500.0</v>
      </c>
      <c r="M327" s="181">
        <v>2000.0</v>
      </c>
      <c r="N327" s="182" t="s">
        <v>2885</v>
      </c>
      <c r="O327" s="182"/>
      <c r="P327" s="182"/>
      <c r="Q327" s="182"/>
      <c r="R327" s="182"/>
      <c r="S327" s="182"/>
      <c r="T327" s="182"/>
      <c r="U327" s="512">
        <f t="shared" si="3"/>
        <v>11500</v>
      </c>
      <c r="V327" s="575" t="s">
        <v>2956</v>
      </c>
      <c r="W327" s="3" t="s">
        <v>742</v>
      </c>
      <c r="X327" s="3"/>
      <c r="Y327" s="3"/>
      <c r="Z327" s="3"/>
      <c r="AA327" s="3"/>
      <c r="AB327" s="3"/>
      <c r="AC327" s="3"/>
    </row>
    <row r="328" hidden="1">
      <c r="A328" s="173">
        <v>337.0</v>
      </c>
      <c r="B328" s="173">
        <v>5.0</v>
      </c>
      <c r="C328" s="173" t="b">
        <v>0</v>
      </c>
      <c r="D328" s="174" t="s">
        <v>30</v>
      </c>
      <c r="E328" s="176" t="s">
        <v>1289</v>
      </c>
      <c r="F328" s="176" t="s">
        <v>2957</v>
      </c>
      <c r="G328" s="177">
        <v>9.6599073036E10</v>
      </c>
      <c r="H328" s="179" t="s">
        <v>2958</v>
      </c>
      <c r="I328" s="179" t="s">
        <v>72</v>
      </c>
      <c r="J328" s="176"/>
      <c r="K328" s="176" t="s">
        <v>1429</v>
      </c>
      <c r="L328" s="181">
        <v>22500.0</v>
      </c>
      <c r="M328" s="181">
        <v>2000.0</v>
      </c>
      <c r="N328" s="182" t="s">
        <v>1289</v>
      </c>
      <c r="O328" s="181">
        <v>18000.0</v>
      </c>
      <c r="P328" s="182" t="s">
        <v>2959</v>
      </c>
      <c r="Q328" s="182"/>
      <c r="R328" s="182"/>
      <c r="S328" s="182"/>
      <c r="T328" s="182"/>
      <c r="U328" s="512">
        <f t="shared" si="3"/>
        <v>2500</v>
      </c>
      <c r="V328" s="575" t="s">
        <v>2960</v>
      </c>
      <c r="W328" s="3" t="s">
        <v>742</v>
      </c>
      <c r="X328" s="3" t="s">
        <v>2679</v>
      </c>
      <c r="Y328" s="3" t="s">
        <v>2342</v>
      </c>
      <c r="Z328" s="3"/>
      <c r="AA328" s="3"/>
      <c r="AB328" s="3"/>
      <c r="AC328" s="3"/>
    </row>
    <row r="329" hidden="1">
      <c r="A329" s="75">
        <v>338.0</v>
      </c>
      <c r="B329" s="75">
        <v>6.0</v>
      </c>
      <c r="C329" s="75" t="b">
        <v>0</v>
      </c>
      <c r="D329" s="76" t="s">
        <v>30</v>
      </c>
      <c r="E329" s="78" t="s">
        <v>1310</v>
      </c>
      <c r="F329" s="78" t="s">
        <v>2961</v>
      </c>
      <c r="G329" s="94">
        <v>8.130905468E9</v>
      </c>
      <c r="H329" s="81" t="s">
        <v>2962</v>
      </c>
      <c r="I329" s="81" t="s">
        <v>44</v>
      </c>
      <c r="J329" s="78"/>
      <c r="K329" s="78" t="s">
        <v>1429</v>
      </c>
      <c r="L329" s="83">
        <v>37500.0</v>
      </c>
      <c r="M329" s="83">
        <v>5000.0</v>
      </c>
      <c r="N329" s="85" t="s">
        <v>1310</v>
      </c>
      <c r="O329" s="83">
        <v>5000.0</v>
      </c>
      <c r="P329" s="85" t="s">
        <v>2916</v>
      </c>
      <c r="Q329" s="83">
        <v>15000.0</v>
      </c>
      <c r="R329" s="85" t="s">
        <v>1507</v>
      </c>
      <c r="S329" s="83">
        <v>12500.0</v>
      </c>
      <c r="T329" s="85"/>
      <c r="U329" s="86">
        <f t="shared" si="3"/>
        <v>0</v>
      </c>
      <c r="V329" s="422"/>
      <c r="W329" s="3" t="s">
        <v>651</v>
      </c>
      <c r="X329" s="3"/>
      <c r="Y329" s="3"/>
      <c r="Z329" s="3"/>
      <c r="AA329" s="3"/>
      <c r="AB329" s="3"/>
      <c r="AC329" s="3"/>
    </row>
    <row r="330" hidden="1">
      <c r="A330" s="75">
        <v>339.0</v>
      </c>
      <c r="B330" s="75">
        <v>7.0</v>
      </c>
      <c r="C330" s="75" t="b">
        <v>0</v>
      </c>
      <c r="D330" s="76" t="s">
        <v>30</v>
      </c>
      <c r="E330" s="78" t="s">
        <v>2963</v>
      </c>
      <c r="F330" s="78" t="s">
        <v>2964</v>
      </c>
      <c r="G330" s="94">
        <v>9.647719914494E12</v>
      </c>
      <c r="H330" s="81" t="s">
        <v>2965</v>
      </c>
      <c r="I330" s="81" t="s">
        <v>118</v>
      </c>
      <c r="J330" s="78"/>
      <c r="K330" s="78" t="s">
        <v>1429</v>
      </c>
      <c r="L330" s="83">
        <v>35000.0</v>
      </c>
      <c r="M330" s="83">
        <v>35000.0</v>
      </c>
      <c r="N330" s="85" t="s">
        <v>2963</v>
      </c>
      <c r="O330" s="85"/>
      <c r="P330" s="85"/>
      <c r="Q330" s="85"/>
      <c r="R330" s="85"/>
      <c r="S330" s="85"/>
      <c r="T330" s="85"/>
      <c r="U330" s="86">
        <f t="shared" si="3"/>
        <v>0</v>
      </c>
      <c r="V330" s="576" t="s">
        <v>2966</v>
      </c>
      <c r="W330" s="3" t="s">
        <v>46</v>
      </c>
      <c r="X330" s="3"/>
      <c r="Y330" s="3"/>
      <c r="Z330" s="3"/>
      <c r="AA330" s="3"/>
      <c r="AB330" s="3"/>
      <c r="AC330" s="3"/>
    </row>
    <row r="331" hidden="1">
      <c r="A331" s="75">
        <v>340.0</v>
      </c>
      <c r="B331" s="75">
        <v>8.0</v>
      </c>
      <c r="C331" s="75" t="b">
        <v>0</v>
      </c>
      <c r="D331" s="76" t="s">
        <v>30</v>
      </c>
      <c r="E331" s="78" t="s">
        <v>2963</v>
      </c>
      <c r="F331" s="78" t="s">
        <v>2967</v>
      </c>
      <c r="G331" s="94">
        <v>9.7455312882E10</v>
      </c>
      <c r="H331" s="81" t="s">
        <v>2968</v>
      </c>
      <c r="I331" s="81" t="s">
        <v>65</v>
      </c>
      <c r="J331" s="78"/>
      <c r="K331" s="78" t="s">
        <v>1429</v>
      </c>
      <c r="L331" s="83">
        <v>22500.0</v>
      </c>
      <c r="M331" s="83">
        <v>5000.0</v>
      </c>
      <c r="N331" s="85" t="s">
        <v>2963</v>
      </c>
      <c r="O331" s="83">
        <v>7500.0</v>
      </c>
      <c r="P331" s="85" t="s">
        <v>1486</v>
      </c>
      <c r="Q331" s="83">
        <v>5000.0</v>
      </c>
      <c r="R331" s="85" t="s">
        <v>2969</v>
      </c>
      <c r="S331" s="83">
        <v>5000.0</v>
      </c>
      <c r="T331" s="85"/>
      <c r="U331" s="86">
        <f t="shared" si="3"/>
        <v>0</v>
      </c>
      <c r="V331" s="576" t="s">
        <v>2970</v>
      </c>
      <c r="W331" s="3" t="s">
        <v>46</v>
      </c>
      <c r="X331" s="3"/>
      <c r="Y331" s="3"/>
      <c r="Z331" s="3"/>
      <c r="AA331" s="3"/>
      <c r="AB331" s="3"/>
      <c r="AC331" s="3"/>
    </row>
    <row r="332" hidden="1">
      <c r="A332" s="75">
        <v>341.0</v>
      </c>
      <c r="B332" s="75">
        <v>9.0</v>
      </c>
      <c r="C332" s="75" t="b">
        <v>0</v>
      </c>
      <c r="D332" s="76" t="s">
        <v>30</v>
      </c>
      <c r="E332" s="78" t="s">
        <v>1462</v>
      </c>
      <c r="F332" s="78" t="s">
        <v>2971</v>
      </c>
      <c r="G332" s="94">
        <v>9.823219994E9</v>
      </c>
      <c r="H332" s="81" t="s">
        <v>2972</v>
      </c>
      <c r="I332" s="81" t="s">
        <v>72</v>
      </c>
      <c r="J332" s="78"/>
      <c r="K332" s="78" t="s">
        <v>1429</v>
      </c>
      <c r="L332" s="83">
        <v>22500.0</v>
      </c>
      <c r="M332" s="83">
        <v>1000.0</v>
      </c>
      <c r="N332" s="85" t="s">
        <v>1462</v>
      </c>
      <c r="O332" s="83">
        <v>5000.0</v>
      </c>
      <c r="P332" s="85" t="s">
        <v>2973</v>
      </c>
      <c r="Q332" s="83">
        <v>10000.0</v>
      </c>
      <c r="R332" s="85" t="s">
        <v>2974</v>
      </c>
      <c r="S332" s="83">
        <v>6500.0</v>
      </c>
      <c r="T332" s="85"/>
      <c r="U332" s="86">
        <f t="shared" si="3"/>
        <v>0</v>
      </c>
      <c r="V332" s="422"/>
      <c r="W332" s="3" t="s">
        <v>651</v>
      </c>
      <c r="X332" s="3"/>
      <c r="Y332" s="3"/>
      <c r="Z332" s="3"/>
      <c r="AA332" s="3"/>
      <c r="AB332" s="3"/>
      <c r="AC332" s="3"/>
    </row>
    <row r="333" hidden="1">
      <c r="A333" s="75">
        <v>342.0</v>
      </c>
      <c r="B333" s="75">
        <v>10.0</v>
      </c>
      <c r="C333" s="75" t="b">
        <v>0</v>
      </c>
      <c r="D333" s="76" t="s">
        <v>30</v>
      </c>
      <c r="E333" s="78" t="s">
        <v>2975</v>
      </c>
      <c r="F333" s="78" t="s">
        <v>2976</v>
      </c>
      <c r="G333" s="94">
        <f>966530979344</f>
        <v>966530979344</v>
      </c>
      <c r="H333" s="81" t="s">
        <v>2977</v>
      </c>
      <c r="I333" s="81" t="s">
        <v>326</v>
      </c>
      <c r="J333" s="78"/>
      <c r="K333" s="78" t="s">
        <v>6</v>
      </c>
      <c r="L333" s="83">
        <v>13000.0</v>
      </c>
      <c r="M333" s="83">
        <v>13000.0</v>
      </c>
      <c r="N333" s="85" t="s">
        <v>2975</v>
      </c>
      <c r="O333" s="85"/>
      <c r="P333" s="85"/>
      <c r="Q333" s="85"/>
      <c r="R333" s="85"/>
      <c r="S333" s="85"/>
      <c r="T333" s="85"/>
      <c r="U333" s="86">
        <f t="shared" si="3"/>
        <v>0</v>
      </c>
      <c r="V333" s="422"/>
      <c r="W333" s="3" t="s">
        <v>46</v>
      </c>
      <c r="X333" s="3"/>
      <c r="Y333" s="3"/>
      <c r="Z333" s="3"/>
      <c r="AA333" s="3"/>
      <c r="AB333" s="3"/>
      <c r="AC333" s="3"/>
    </row>
    <row r="334" hidden="1">
      <c r="A334" s="75">
        <v>343.0</v>
      </c>
      <c r="B334" s="196">
        <v>11.0</v>
      </c>
      <c r="C334" s="196" t="b">
        <v>0</v>
      </c>
      <c r="D334" s="76" t="s">
        <v>30</v>
      </c>
      <c r="E334" s="78" t="s">
        <v>2916</v>
      </c>
      <c r="F334" s="78" t="s">
        <v>2978</v>
      </c>
      <c r="G334" s="94">
        <v>9.036617575E9</v>
      </c>
      <c r="H334" s="81" t="s">
        <v>2979</v>
      </c>
      <c r="I334" s="81" t="s">
        <v>123</v>
      </c>
      <c r="J334" s="78"/>
      <c r="K334" s="78" t="s">
        <v>6</v>
      </c>
      <c r="L334" s="83">
        <v>173300.0</v>
      </c>
      <c r="M334" s="83">
        <v>173300.0</v>
      </c>
      <c r="N334" s="85" t="s">
        <v>2916</v>
      </c>
      <c r="O334" s="85"/>
      <c r="P334" s="85"/>
      <c r="Q334" s="85"/>
      <c r="R334" s="85"/>
      <c r="S334" s="85"/>
      <c r="T334" s="85"/>
      <c r="U334" s="86">
        <f t="shared" si="3"/>
        <v>0</v>
      </c>
      <c r="V334" s="576" t="s">
        <v>2980</v>
      </c>
      <c r="W334" s="3" t="s">
        <v>651</v>
      </c>
      <c r="X334" s="3"/>
      <c r="Y334" s="3"/>
      <c r="Z334" s="3"/>
      <c r="AA334" s="3"/>
      <c r="AB334" s="3"/>
      <c r="AC334" s="3"/>
    </row>
    <row r="335" hidden="1">
      <c r="A335" s="173">
        <v>344.0</v>
      </c>
      <c r="B335" s="173">
        <v>1.0</v>
      </c>
      <c r="C335" s="173" t="b">
        <v>0</v>
      </c>
      <c r="D335" s="174" t="s">
        <v>151</v>
      </c>
      <c r="E335" s="176" t="s">
        <v>1487</v>
      </c>
      <c r="F335" s="176" t="s">
        <v>2981</v>
      </c>
      <c r="G335" s="177">
        <v>2.137955793E11</v>
      </c>
      <c r="H335" s="179" t="s">
        <v>2982</v>
      </c>
      <c r="I335" s="179" t="s">
        <v>176</v>
      </c>
      <c r="J335" s="179" t="s">
        <v>123</v>
      </c>
      <c r="K335" s="176" t="s">
        <v>1429</v>
      </c>
      <c r="L335" s="181">
        <v>800.0</v>
      </c>
      <c r="M335" s="181">
        <v>100.0</v>
      </c>
      <c r="N335" s="182" t="s">
        <v>1487</v>
      </c>
      <c r="O335" s="181">
        <v>350.0</v>
      </c>
      <c r="P335" s="182" t="s">
        <v>1470</v>
      </c>
      <c r="Q335" s="182"/>
      <c r="R335" s="182"/>
      <c r="S335" s="182"/>
      <c r="T335" s="182"/>
      <c r="U335" s="512">
        <f t="shared" si="3"/>
        <v>350</v>
      </c>
      <c r="V335" s="575" t="s">
        <v>2983</v>
      </c>
      <c r="W335" s="3" t="s">
        <v>742</v>
      </c>
      <c r="X335" s="3"/>
      <c r="Y335" s="3"/>
      <c r="Z335" s="3"/>
      <c r="AA335" s="3"/>
      <c r="AB335" s="3"/>
      <c r="AC335" s="3"/>
    </row>
    <row r="336" hidden="1">
      <c r="A336" s="75">
        <v>355.0</v>
      </c>
      <c r="B336" s="75">
        <v>2.0</v>
      </c>
      <c r="C336" s="75" t="b">
        <v>0</v>
      </c>
      <c r="D336" s="76" t="s">
        <v>151</v>
      </c>
      <c r="E336" s="78" t="s">
        <v>2843</v>
      </c>
      <c r="F336" s="78" t="s">
        <v>2984</v>
      </c>
      <c r="G336" s="94">
        <v>6.39663845854E11</v>
      </c>
      <c r="H336" s="81" t="s">
        <v>2985</v>
      </c>
      <c r="I336" s="81" t="s">
        <v>1206</v>
      </c>
      <c r="J336" s="78"/>
      <c r="K336" s="78" t="s">
        <v>1429</v>
      </c>
      <c r="L336" s="83">
        <v>19900.0</v>
      </c>
      <c r="M336" s="83">
        <v>19900.0</v>
      </c>
      <c r="N336" s="85" t="s">
        <v>2843</v>
      </c>
      <c r="O336" s="85"/>
      <c r="P336" s="85"/>
      <c r="Q336" s="85"/>
      <c r="R336" s="85"/>
      <c r="S336" s="85"/>
      <c r="T336" s="85"/>
      <c r="U336" s="86">
        <f t="shared" si="3"/>
        <v>0</v>
      </c>
      <c r="V336" s="422"/>
      <c r="W336" s="3" t="s">
        <v>46</v>
      </c>
      <c r="X336" s="3"/>
      <c r="Y336" s="3"/>
      <c r="Z336" s="3"/>
      <c r="AA336" s="3"/>
      <c r="AB336" s="3"/>
      <c r="AC336" s="3"/>
    </row>
    <row r="337" hidden="1">
      <c r="A337" s="75">
        <v>355.0</v>
      </c>
      <c r="B337" s="75">
        <v>3.0</v>
      </c>
      <c r="C337" s="75" t="b">
        <v>0</v>
      </c>
      <c r="D337" s="76" t="s">
        <v>151</v>
      </c>
      <c r="E337" s="78" t="s">
        <v>1495</v>
      </c>
      <c r="F337" s="78" t="s">
        <v>2379</v>
      </c>
      <c r="G337" s="94">
        <v>8.136792607E9</v>
      </c>
      <c r="H337" s="81" t="s">
        <v>2986</v>
      </c>
      <c r="I337" s="81" t="s">
        <v>76</v>
      </c>
      <c r="J337" s="78"/>
      <c r="K337" s="78" t="s">
        <v>6</v>
      </c>
      <c r="L337" s="83">
        <v>52000.0</v>
      </c>
      <c r="M337" s="83">
        <v>2000.0</v>
      </c>
      <c r="N337" s="85" t="s">
        <v>1495</v>
      </c>
      <c r="O337" s="83">
        <v>25000.0</v>
      </c>
      <c r="P337" s="85" t="s">
        <v>1311</v>
      </c>
      <c r="Q337" s="83">
        <v>25000.0</v>
      </c>
      <c r="R337" s="85" t="s">
        <v>2987</v>
      </c>
      <c r="S337" s="85"/>
      <c r="T337" s="85"/>
      <c r="U337" s="86">
        <f t="shared" si="3"/>
        <v>0</v>
      </c>
      <c r="V337" s="422"/>
      <c r="W337" s="3" t="s">
        <v>651</v>
      </c>
      <c r="X337" s="3"/>
      <c r="Y337" s="3"/>
      <c r="Z337" s="3"/>
      <c r="AA337" s="3"/>
      <c r="AB337" s="3"/>
      <c r="AC337" s="3"/>
    </row>
    <row r="338" hidden="1">
      <c r="A338" s="75">
        <v>356.0</v>
      </c>
      <c r="B338" s="75">
        <v>4.0</v>
      </c>
      <c r="C338" s="75" t="b">
        <v>0</v>
      </c>
      <c r="D338" s="76" t="s">
        <v>151</v>
      </c>
      <c r="E338" s="78" t="s">
        <v>2974</v>
      </c>
      <c r="F338" s="78" t="s">
        <v>2988</v>
      </c>
      <c r="G338" s="94">
        <f>96599190561</f>
        <v>96599190561</v>
      </c>
      <c r="H338" s="81" t="s">
        <v>2989</v>
      </c>
      <c r="I338" s="81" t="s">
        <v>72</v>
      </c>
      <c r="J338" s="78"/>
      <c r="K338" s="78" t="s">
        <v>6</v>
      </c>
      <c r="L338" s="83">
        <v>22500.0</v>
      </c>
      <c r="M338" s="83">
        <v>22500.0</v>
      </c>
      <c r="N338" s="85" t="s">
        <v>2974</v>
      </c>
      <c r="O338" s="85"/>
      <c r="P338" s="85"/>
      <c r="Q338" s="85"/>
      <c r="R338" s="85"/>
      <c r="S338" s="85"/>
      <c r="T338" s="85"/>
      <c r="U338" s="86">
        <f t="shared" si="3"/>
        <v>0</v>
      </c>
      <c r="V338" s="422"/>
      <c r="W338" s="3" t="s">
        <v>46</v>
      </c>
      <c r="X338" s="3"/>
      <c r="Y338" s="3"/>
      <c r="Z338" s="3"/>
      <c r="AA338" s="3"/>
      <c r="AB338" s="3"/>
      <c r="AC338" s="3"/>
    </row>
    <row r="339">
      <c r="A339" s="57">
        <v>357.0</v>
      </c>
      <c r="B339" s="57">
        <v>5.0</v>
      </c>
      <c r="C339" s="238" t="b">
        <v>1</v>
      </c>
      <c r="D339" s="58" t="s">
        <v>151</v>
      </c>
      <c r="E339" s="60" t="s">
        <v>2990</v>
      </c>
      <c r="F339" s="60" t="s">
        <v>2991</v>
      </c>
      <c r="G339" s="61">
        <v>6.586711801E9</v>
      </c>
      <c r="H339" s="64" t="s">
        <v>2992</v>
      </c>
      <c r="I339" s="64" t="s">
        <v>300</v>
      </c>
      <c r="J339" s="64" t="s">
        <v>2127</v>
      </c>
      <c r="K339" s="60" t="s">
        <v>6</v>
      </c>
      <c r="L339" s="69">
        <v>100000.0</v>
      </c>
      <c r="M339" s="69">
        <v>2000.0</v>
      </c>
      <c r="N339" s="71" t="s">
        <v>2990</v>
      </c>
      <c r="O339" s="71"/>
      <c r="P339" s="71"/>
      <c r="Q339" s="71"/>
      <c r="R339" s="71"/>
      <c r="S339" s="71"/>
      <c r="T339" s="71"/>
      <c r="U339" s="72">
        <f t="shared" si="3"/>
        <v>98000</v>
      </c>
      <c r="V339" s="598" t="s">
        <v>2993</v>
      </c>
      <c r="W339" s="74" t="s">
        <v>2994</v>
      </c>
      <c r="X339" s="3" t="s">
        <v>2342</v>
      </c>
      <c r="Y339" s="74" t="s">
        <v>2995</v>
      </c>
      <c r="Z339" s="3"/>
      <c r="AA339" s="3"/>
      <c r="AB339" s="3"/>
      <c r="AC339" s="74" t="s">
        <v>2996</v>
      </c>
    </row>
    <row r="340" hidden="1">
      <c r="A340" s="75">
        <v>358.0</v>
      </c>
      <c r="B340" s="75">
        <v>6.0</v>
      </c>
      <c r="C340" s="75" t="b">
        <v>0</v>
      </c>
      <c r="D340" s="76" t="s">
        <v>151</v>
      </c>
      <c r="E340" s="78" t="s">
        <v>2990</v>
      </c>
      <c r="F340" s="78" t="s">
        <v>2997</v>
      </c>
      <c r="G340" s="94">
        <v>7.356708658E9</v>
      </c>
      <c r="H340" s="81" t="s">
        <v>2998</v>
      </c>
      <c r="I340" s="81" t="s">
        <v>118</v>
      </c>
      <c r="J340" s="78"/>
      <c r="K340" s="78" t="s">
        <v>6</v>
      </c>
      <c r="L340" s="83">
        <v>35000.0</v>
      </c>
      <c r="M340" s="83">
        <v>20000.0</v>
      </c>
      <c r="N340" s="85" t="s">
        <v>2990</v>
      </c>
      <c r="O340" s="83">
        <v>15000.0</v>
      </c>
      <c r="P340" s="85" t="s">
        <v>2999</v>
      </c>
      <c r="Q340" s="85"/>
      <c r="R340" s="85"/>
      <c r="S340" s="85"/>
      <c r="T340" s="85"/>
      <c r="U340" s="86">
        <f t="shared" si="3"/>
        <v>0</v>
      </c>
      <c r="V340" s="78"/>
      <c r="W340" s="3" t="s">
        <v>651</v>
      </c>
      <c r="X340" s="3"/>
      <c r="Y340" s="3"/>
      <c r="Z340" s="3"/>
      <c r="AA340" s="3"/>
      <c r="AB340" s="3"/>
      <c r="AC340" s="3"/>
    </row>
    <row r="341" hidden="1">
      <c r="A341" s="75">
        <v>359.0</v>
      </c>
      <c r="B341" s="75">
        <v>7.0</v>
      </c>
      <c r="C341" s="75" t="b">
        <v>0</v>
      </c>
      <c r="D341" s="76" t="s">
        <v>151</v>
      </c>
      <c r="E341" s="78" t="s">
        <v>2990</v>
      </c>
      <c r="F341" s="78" t="s">
        <v>3000</v>
      </c>
      <c r="G341" s="94">
        <v>9.819963356E9</v>
      </c>
      <c r="H341" s="81" t="s">
        <v>3001</v>
      </c>
      <c r="I341" s="81" t="s">
        <v>44</v>
      </c>
      <c r="J341" s="78"/>
      <c r="K341" s="78" t="s">
        <v>6</v>
      </c>
      <c r="L341" s="83">
        <v>32500.0</v>
      </c>
      <c r="M341" s="83">
        <v>2000.0</v>
      </c>
      <c r="N341" s="85" t="s">
        <v>2990</v>
      </c>
      <c r="O341" s="83">
        <v>10000.0</v>
      </c>
      <c r="P341" s="85" t="s">
        <v>3002</v>
      </c>
      <c r="Q341" s="83">
        <v>10500.0</v>
      </c>
      <c r="R341" s="85" t="s">
        <v>3003</v>
      </c>
      <c r="S341" s="83">
        <v>10000.0</v>
      </c>
      <c r="T341" s="85"/>
      <c r="U341" s="86">
        <f t="shared" si="3"/>
        <v>0</v>
      </c>
      <c r="V341" s="78"/>
      <c r="W341" s="3" t="s">
        <v>651</v>
      </c>
      <c r="X341" s="3"/>
      <c r="Y341" s="3"/>
      <c r="Z341" s="3"/>
      <c r="AA341" s="3"/>
      <c r="AB341" s="3"/>
      <c r="AC341" s="3"/>
    </row>
    <row r="342" hidden="1">
      <c r="A342" s="75">
        <v>360.0</v>
      </c>
      <c r="B342" s="75">
        <v>8.0</v>
      </c>
      <c r="C342" s="75" t="b">
        <v>0</v>
      </c>
      <c r="D342" s="76" t="s">
        <v>151</v>
      </c>
      <c r="E342" s="78" t="s">
        <v>1311</v>
      </c>
      <c r="F342" s="78" t="s">
        <v>3004</v>
      </c>
      <c r="G342" s="94">
        <v>8.838492373E9</v>
      </c>
      <c r="H342" s="81" t="s">
        <v>3005</v>
      </c>
      <c r="I342" s="81" t="s">
        <v>326</v>
      </c>
      <c r="J342" s="78"/>
      <c r="K342" s="78" t="s">
        <v>6</v>
      </c>
      <c r="L342" s="83">
        <v>13000.0</v>
      </c>
      <c r="M342" s="83">
        <v>13000.0</v>
      </c>
      <c r="N342" s="85" t="s">
        <v>1311</v>
      </c>
      <c r="O342" s="85"/>
      <c r="P342" s="85"/>
      <c r="Q342" s="85"/>
      <c r="R342" s="85"/>
      <c r="S342" s="85"/>
      <c r="T342" s="85"/>
      <c r="U342" s="86">
        <f t="shared" si="3"/>
        <v>0</v>
      </c>
      <c r="V342" s="78"/>
      <c r="W342" s="3" t="s">
        <v>46</v>
      </c>
      <c r="X342" s="3"/>
      <c r="Y342" s="3"/>
      <c r="Z342" s="3"/>
      <c r="AA342" s="3"/>
      <c r="AB342" s="3"/>
      <c r="AC342" s="3"/>
    </row>
    <row r="343" hidden="1">
      <c r="A343" s="75">
        <v>361.0</v>
      </c>
      <c r="B343" s="75">
        <v>9.0</v>
      </c>
      <c r="C343" s="75" t="b">
        <v>0</v>
      </c>
      <c r="D343" s="76" t="s">
        <v>151</v>
      </c>
      <c r="E343" s="78" t="s">
        <v>3006</v>
      </c>
      <c r="F343" s="78" t="s">
        <v>3007</v>
      </c>
      <c r="G343" s="94">
        <v>9.647702586369E12</v>
      </c>
      <c r="H343" s="81" t="s">
        <v>3008</v>
      </c>
      <c r="I343" s="81" t="s">
        <v>123</v>
      </c>
      <c r="J343" s="78"/>
      <c r="K343" s="78" t="s">
        <v>6</v>
      </c>
      <c r="L343" s="83">
        <v>41500.0</v>
      </c>
      <c r="M343" s="83">
        <v>41500.0</v>
      </c>
      <c r="N343" s="85" t="s">
        <v>3006</v>
      </c>
      <c r="O343" s="85"/>
      <c r="P343" s="85"/>
      <c r="Q343" s="85"/>
      <c r="R343" s="85"/>
      <c r="S343" s="85"/>
      <c r="T343" s="85"/>
      <c r="U343" s="86">
        <f t="shared" si="3"/>
        <v>0</v>
      </c>
      <c r="V343" s="78"/>
      <c r="W343" s="3" t="s">
        <v>46</v>
      </c>
      <c r="X343" s="3"/>
      <c r="Y343" s="3"/>
      <c r="Z343" s="3"/>
      <c r="AA343" s="3"/>
      <c r="AB343" s="3"/>
      <c r="AC343" s="3"/>
    </row>
    <row r="344" hidden="1">
      <c r="A344" s="75">
        <v>362.0</v>
      </c>
      <c r="B344" s="75">
        <v>10.0</v>
      </c>
      <c r="C344" s="75" t="b">
        <v>0</v>
      </c>
      <c r="D344" s="76" t="s">
        <v>151</v>
      </c>
      <c r="E344" s="78" t="s">
        <v>1521</v>
      </c>
      <c r="F344" s="78" t="s">
        <v>3009</v>
      </c>
      <c r="G344" s="94">
        <v>8.010852185E9</v>
      </c>
      <c r="H344" s="81" t="s">
        <v>3010</v>
      </c>
      <c r="I344" s="81" t="s">
        <v>2127</v>
      </c>
      <c r="J344" s="78"/>
      <c r="K344" s="78" t="s">
        <v>6</v>
      </c>
      <c r="L344" s="83">
        <v>50000.0</v>
      </c>
      <c r="M344" s="83">
        <v>5000.0</v>
      </c>
      <c r="N344" s="85" t="s">
        <v>1521</v>
      </c>
      <c r="O344" s="83">
        <v>45000.0</v>
      </c>
      <c r="P344" s="85" t="s">
        <v>1531</v>
      </c>
      <c r="Q344" s="85"/>
      <c r="R344" s="85"/>
      <c r="S344" s="85"/>
      <c r="T344" s="85"/>
      <c r="U344" s="86">
        <f t="shared" si="3"/>
        <v>0</v>
      </c>
      <c r="V344" s="434" t="s">
        <v>3011</v>
      </c>
      <c r="W344" s="3" t="s">
        <v>46</v>
      </c>
      <c r="X344" s="3"/>
      <c r="Y344" s="3"/>
      <c r="Z344" s="3"/>
      <c r="AA344" s="3"/>
      <c r="AB344" s="3"/>
      <c r="AC344" s="3"/>
    </row>
    <row r="345" hidden="1">
      <c r="A345" s="75">
        <v>363.0</v>
      </c>
      <c r="B345" s="196">
        <v>11.0</v>
      </c>
      <c r="C345" s="196" t="b">
        <v>0</v>
      </c>
      <c r="D345" s="76" t="s">
        <v>151</v>
      </c>
      <c r="E345" s="78" t="s">
        <v>1528</v>
      </c>
      <c r="F345" s="78" t="s">
        <v>3012</v>
      </c>
      <c r="G345" s="94">
        <f>35699116994</f>
        <v>35699116994</v>
      </c>
      <c r="H345" s="81" t="s">
        <v>3013</v>
      </c>
      <c r="I345" s="81" t="s">
        <v>44</v>
      </c>
      <c r="J345" s="81" t="s">
        <v>326</v>
      </c>
      <c r="K345" s="78" t="s">
        <v>6</v>
      </c>
      <c r="L345" s="83">
        <v>45500.0</v>
      </c>
      <c r="M345" s="83">
        <v>20000.0</v>
      </c>
      <c r="N345" s="85" t="s">
        <v>1528</v>
      </c>
      <c r="O345" s="83">
        <v>25500.0</v>
      </c>
      <c r="P345" s="85" t="s">
        <v>1555</v>
      </c>
      <c r="Q345" s="85"/>
      <c r="R345" s="85"/>
      <c r="S345" s="85"/>
      <c r="T345" s="85"/>
      <c r="U345" s="86">
        <f t="shared" si="3"/>
        <v>0</v>
      </c>
      <c r="V345" s="434" t="s">
        <v>3011</v>
      </c>
      <c r="W345" s="3" t="s">
        <v>651</v>
      </c>
      <c r="X345" s="3"/>
      <c r="Y345" s="3"/>
      <c r="Z345" s="3"/>
      <c r="AA345" s="3"/>
      <c r="AB345" s="3"/>
      <c r="AC345" s="3"/>
    </row>
    <row r="346" hidden="1">
      <c r="A346" s="75">
        <v>364.0</v>
      </c>
      <c r="B346" s="75">
        <v>1.0</v>
      </c>
      <c r="C346" s="75" t="b">
        <v>0</v>
      </c>
      <c r="D346" s="76" t="s">
        <v>217</v>
      </c>
      <c r="E346" s="78" t="s">
        <v>1531</v>
      </c>
      <c r="F346" s="78" t="s">
        <v>3014</v>
      </c>
      <c r="G346" s="94">
        <v>9.747270749E9</v>
      </c>
      <c r="H346" s="81" t="s">
        <v>3015</v>
      </c>
      <c r="I346" s="81" t="s">
        <v>72</v>
      </c>
      <c r="J346" s="78"/>
      <c r="K346" s="78" t="s">
        <v>6</v>
      </c>
      <c r="L346" s="83">
        <v>22500.0</v>
      </c>
      <c r="M346" s="83">
        <v>2000.0</v>
      </c>
      <c r="N346" s="85" t="s">
        <v>1531</v>
      </c>
      <c r="O346" s="83">
        <v>20500.0</v>
      </c>
      <c r="P346" s="85" t="s">
        <v>1571</v>
      </c>
      <c r="Q346" s="85"/>
      <c r="R346" s="85"/>
      <c r="S346" s="85"/>
      <c r="T346" s="85"/>
      <c r="U346" s="86">
        <f t="shared" si="3"/>
        <v>0</v>
      </c>
      <c r="V346" s="434" t="s">
        <v>2513</v>
      </c>
      <c r="W346" s="3" t="s">
        <v>651</v>
      </c>
      <c r="X346" s="3"/>
      <c r="Y346" s="3"/>
      <c r="Z346" s="3"/>
      <c r="AA346" s="3"/>
      <c r="AB346" s="3"/>
      <c r="AC346" s="3"/>
    </row>
    <row r="347" hidden="1">
      <c r="A347" s="173">
        <v>365.0</v>
      </c>
      <c r="B347" s="173">
        <v>2.0</v>
      </c>
      <c r="C347" s="173" t="b">
        <v>0</v>
      </c>
      <c r="D347" s="174" t="s">
        <v>217</v>
      </c>
      <c r="E347" s="176" t="s">
        <v>2969</v>
      </c>
      <c r="F347" s="176" t="s">
        <v>3016</v>
      </c>
      <c r="G347" s="177">
        <v>9.676938686E9</v>
      </c>
      <c r="H347" s="179" t="s">
        <v>3017</v>
      </c>
      <c r="I347" s="179" t="s">
        <v>1206</v>
      </c>
      <c r="J347" s="176"/>
      <c r="K347" s="176" t="s">
        <v>6</v>
      </c>
      <c r="L347" s="181">
        <v>15000.0</v>
      </c>
      <c r="M347" s="181">
        <v>2000.0</v>
      </c>
      <c r="N347" s="182" t="s">
        <v>2969</v>
      </c>
      <c r="O347" s="182"/>
      <c r="P347" s="182"/>
      <c r="Q347" s="182"/>
      <c r="R347" s="182"/>
      <c r="S347" s="182"/>
      <c r="T347" s="182"/>
      <c r="U347" s="512">
        <f t="shared" si="3"/>
        <v>13000</v>
      </c>
      <c r="V347" s="176" t="s">
        <v>741</v>
      </c>
      <c r="W347" s="3" t="s">
        <v>668</v>
      </c>
      <c r="X347" s="3" t="s">
        <v>66</v>
      </c>
      <c r="Y347" s="3"/>
      <c r="Z347" s="3"/>
      <c r="AA347" s="3"/>
      <c r="AB347" s="3"/>
      <c r="AC347" s="3"/>
    </row>
    <row r="348" hidden="1">
      <c r="A348" s="173">
        <v>366.0</v>
      </c>
      <c r="B348" s="173">
        <v>3.0</v>
      </c>
      <c r="C348" s="173" t="b">
        <v>0</v>
      </c>
      <c r="D348" s="174" t="s">
        <v>217</v>
      </c>
      <c r="E348" s="176" t="s">
        <v>3018</v>
      </c>
      <c r="F348" s="176" t="s">
        <v>3019</v>
      </c>
      <c r="G348" s="177">
        <v>8.233232056E9</v>
      </c>
      <c r="H348" s="179" t="s">
        <v>3020</v>
      </c>
      <c r="I348" s="179" t="s">
        <v>123</v>
      </c>
      <c r="J348" s="176"/>
      <c r="K348" s="176" t="s">
        <v>3021</v>
      </c>
      <c r="L348" s="181">
        <v>23000.0</v>
      </c>
      <c r="M348" s="181">
        <v>4000.0</v>
      </c>
      <c r="N348" s="182" t="s">
        <v>3018</v>
      </c>
      <c r="O348" s="181">
        <v>7000.0</v>
      </c>
      <c r="P348" s="182" t="s">
        <v>3022</v>
      </c>
      <c r="Q348" s="182"/>
      <c r="R348" s="182"/>
      <c r="S348" s="182"/>
      <c r="T348" s="182"/>
      <c r="U348" s="512">
        <f t="shared" si="3"/>
        <v>12000</v>
      </c>
      <c r="V348" s="176" t="s">
        <v>741</v>
      </c>
      <c r="W348" s="3" t="s">
        <v>668</v>
      </c>
      <c r="X348" s="3"/>
      <c r="Y348" s="3"/>
      <c r="Z348" s="3"/>
      <c r="AA348" s="3"/>
      <c r="AB348" s="3"/>
      <c r="AC348" s="3"/>
    </row>
    <row r="349" hidden="1">
      <c r="A349" s="75">
        <v>367.0</v>
      </c>
      <c r="B349" s="75">
        <v>4.0</v>
      </c>
      <c r="C349" s="75" t="b">
        <v>0</v>
      </c>
      <c r="D349" s="76" t="s">
        <v>217</v>
      </c>
      <c r="E349" s="78" t="s">
        <v>1539</v>
      </c>
      <c r="F349" s="78" t="s">
        <v>3023</v>
      </c>
      <c r="G349" s="94">
        <f>27743099319</f>
        <v>27743099319</v>
      </c>
      <c r="H349" s="81" t="s">
        <v>3024</v>
      </c>
      <c r="I349" s="81" t="s">
        <v>44</v>
      </c>
      <c r="J349" s="78"/>
      <c r="K349" s="78" t="s">
        <v>1429</v>
      </c>
      <c r="L349" s="83">
        <v>800.0</v>
      </c>
      <c r="M349" s="83">
        <v>400.0</v>
      </c>
      <c r="N349" s="85" t="s">
        <v>1539</v>
      </c>
      <c r="O349" s="83">
        <v>400.0</v>
      </c>
      <c r="P349" s="85" t="s">
        <v>3025</v>
      </c>
      <c r="Q349" s="85"/>
      <c r="R349" s="85"/>
      <c r="S349" s="85"/>
      <c r="T349" s="85"/>
      <c r="U349" s="86">
        <f t="shared" si="3"/>
        <v>0</v>
      </c>
      <c r="V349" s="434" t="s">
        <v>2917</v>
      </c>
      <c r="W349" s="3" t="s">
        <v>46</v>
      </c>
      <c r="X349" s="3"/>
      <c r="Y349" s="3"/>
      <c r="Z349" s="3"/>
      <c r="AA349" s="3"/>
      <c r="AB349" s="3"/>
      <c r="AC349" s="3"/>
    </row>
    <row r="350" hidden="1">
      <c r="A350" s="173">
        <v>368.0</v>
      </c>
      <c r="B350" s="173">
        <v>5.0</v>
      </c>
      <c r="C350" s="173" t="b">
        <v>0</v>
      </c>
      <c r="D350" s="174" t="s">
        <v>217</v>
      </c>
      <c r="E350" s="176" t="s">
        <v>3022</v>
      </c>
      <c r="F350" s="176" t="s">
        <v>3026</v>
      </c>
      <c r="G350" s="177">
        <v>8.75828495E9</v>
      </c>
      <c r="H350" s="179" t="s">
        <v>3027</v>
      </c>
      <c r="I350" s="179" t="s">
        <v>123</v>
      </c>
      <c r="J350" s="176"/>
      <c r="K350" s="176" t="s">
        <v>3021</v>
      </c>
      <c r="L350" s="181">
        <v>23000.0</v>
      </c>
      <c r="M350" s="181">
        <v>11000.0</v>
      </c>
      <c r="N350" s="182" t="s">
        <v>3022</v>
      </c>
      <c r="O350" s="182"/>
      <c r="P350" s="182"/>
      <c r="Q350" s="182"/>
      <c r="R350" s="182"/>
      <c r="S350" s="182"/>
      <c r="T350" s="182"/>
      <c r="U350" s="512">
        <f t="shared" si="3"/>
        <v>12000</v>
      </c>
      <c r="V350" s="176" t="s">
        <v>741</v>
      </c>
      <c r="W350" s="3" t="s">
        <v>668</v>
      </c>
      <c r="X350" s="3"/>
      <c r="Y350" s="3"/>
      <c r="Z350" s="3"/>
      <c r="AA350" s="3"/>
      <c r="AB350" s="3"/>
      <c r="AC350" s="3"/>
    </row>
    <row r="351" hidden="1">
      <c r="A351" s="75">
        <v>369.0</v>
      </c>
      <c r="B351" s="75">
        <v>6.0</v>
      </c>
      <c r="C351" s="75" t="b">
        <v>0</v>
      </c>
      <c r="D351" s="76" t="s">
        <v>217</v>
      </c>
      <c r="E351" s="78" t="s">
        <v>2999</v>
      </c>
      <c r="F351" s="78" t="s">
        <v>3028</v>
      </c>
      <c r="G351" s="94">
        <f>18103946264</f>
        <v>18103946264</v>
      </c>
      <c r="H351" s="81" t="s">
        <v>3029</v>
      </c>
      <c r="I351" s="81" t="s">
        <v>818</v>
      </c>
      <c r="J351" s="78"/>
      <c r="K351" s="78" t="s">
        <v>6</v>
      </c>
      <c r="L351" s="83">
        <v>35000.0</v>
      </c>
      <c r="M351" s="83">
        <v>35000.0</v>
      </c>
      <c r="N351" s="85" t="s">
        <v>2999</v>
      </c>
      <c r="O351" s="85"/>
      <c r="P351" s="85"/>
      <c r="Q351" s="85"/>
      <c r="R351" s="85"/>
      <c r="S351" s="85"/>
      <c r="T351" s="85"/>
      <c r="U351" s="86">
        <f t="shared" si="3"/>
        <v>0</v>
      </c>
      <c r="V351" s="78"/>
      <c r="W351" s="3" t="s">
        <v>46</v>
      </c>
      <c r="X351" s="3"/>
      <c r="Y351" s="3"/>
      <c r="Z351" s="3"/>
      <c r="AA351" s="3"/>
      <c r="AB351" s="3"/>
      <c r="AC351" s="3"/>
    </row>
    <row r="352" hidden="1">
      <c r="A352" s="75">
        <v>369.0</v>
      </c>
      <c r="B352" s="75">
        <v>7.0</v>
      </c>
      <c r="C352" s="75" t="b">
        <v>0</v>
      </c>
      <c r="D352" s="76" t="s">
        <v>217</v>
      </c>
      <c r="E352" s="78" t="s">
        <v>3030</v>
      </c>
      <c r="F352" s="78" t="s">
        <v>3031</v>
      </c>
      <c r="G352" s="94">
        <v>6.3820873E9</v>
      </c>
      <c r="H352" s="81" t="s">
        <v>3032</v>
      </c>
      <c r="I352" s="81" t="s">
        <v>44</v>
      </c>
      <c r="J352" s="78"/>
      <c r="K352" s="78" t="s">
        <v>6</v>
      </c>
      <c r="L352" s="83">
        <v>32500.0</v>
      </c>
      <c r="M352" s="83">
        <v>8000.0</v>
      </c>
      <c r="N352" s="85" t="s">
        <v>3030</v>
      </c>
      <c r="O352" s="83">
        <v>12000.0</v>
      </c>
      <c r="P352" s="85" t="s">
        <v>3030</v>
      </c>
      <c r="Q352" s="83">
        <v>12500.0</v>
      </c>
      <c r="R352" s="85" t="s">
        <v>1598</v>
      </c>
      <c r="S352" s="85"/>
      <c r="T352" s="85"/>
      <c r="U352" s="86">
        <f t="shared" si="3"/>
        <v>0</v>
      </c>
      <c r="V352" s="78"/>
      <c r="W352" s="3" t="s">
        <v>46</v>
      </c>
      <c r="X352" s="3"/>
      <c r="Y352" s="3"/>
      <c r="Z352" s="3"/>
      <c r="AA352" s="3"/>
      <c r="AB352" s="3"/>
      <c r="AC352" s="3"/>
    </row>
    <row r="353" hidden="1">
      <c r="A353" s="75">
        <v>370.0</v>
      </c>
      <c r="B353" s="75">
        <v>8.0</v>
      </c>
      <c r="C353" s="75" t="b">
        <v>0</v>
      </c>
      <c r="D353" s="76" t="s">
        <v>217</v>
      </c>
      <c r="E353" s="78" t="s">
        <v>1549</v>
      </c>
      <c r="F353" s="78" t="s">
        <v>3033</v>
      </c>
      <c r="G353" s="94">
        <v>9.66540556006E11</v>
      </c>
      <c r="H353" s="81" t="s">
        <v>3034</v>
      </c>
      <c r="I353" s="81" t="s">
        <v>2947</v>
      </c>
      <c r="J353" s="78"/>
      <c r="K353" s="78" t="s">
        <v>1429</v>
      </c>
      <c r="L353" s="83">
        <v>20615.83</v>
      </c>
      <c r="M353" s="83">
        <v>20615.83</v>
      </c>
      <c r="N353" s="85" t="s">
        <v>1549</v>
      </c>
      <c r="O353" s="85"/>
      <c r="P353" s="85"/>
      <c r="Q353" s="85"/>
      <c r="R353" s="85"/>
      <c r="S353" s="85"/>
      <c r="T353" s="85"/>
      <c r="U353" s="86">
        <f t="shared" si="3"/>
        <v>0</v>
      </c>
      <c r="V353" s="434" t="s">
        <v>3035</v>
      </c>
      <c r="W353" s="3" t="s">
        <v>46</v>
      </c>
      <c r="X353" s="3"/>
      <c r="Y353" s="3"/>
      <c r="Z353" s="3"/>
      <c r="AA353" s="3"/>
      <c r="AB353" s="3"/>
      <c r="AC353" s="3"/>
    </row>
    <row r="354" hidden="1">
      <c r="A354" s="75">
        <v>371.0</v>
      </c>
      <c r="B354" s="75">
        <v>9.0</v>
      </c>
      <c r="C354" s="75" t="b">
        <v>0</v>
      </c>
      <c r="D354" s="76" t="s">
        <v>217</v>
      </c>
      <c r="E354" s="78" t="s">
        <v>3036</v>
      </c>
      <c r="F354" s="78" t="s">
        <v>3037</v>
      </c>
      <c r="G354" s="94">
        <v>9.585224137E9</v>
      </c>
      <c r="H354" s="81" t="s">
        <v>3038</v>
      </c>
      <c r="I354" s="81" t="s">
        <v>44</v>
      </c>
      <c r="J354" s="78"/>
      <c r="K354" s="78" t="s">
        <v>6</v>
      </c>
      <c r="L354" s="83">
        <v>32500.0</v>
      </c>
      <c r="M354" s="83">
        <v>2000.0</v>
      </c>
      <c r="N354" s="85" t="s">
        <v>3036</v>
      </c>
      <c r="O354" s="83">
        <v>15000.0</v>
      </c>
      <c r="P354" s="85" t="s">
        <v>3039</v>
      </c>
      <c r="Q354" s="83">
        <v>15000.0</v>
      </c>
      <c r="R354" s="85" t="s">
        <v>1586</v>
      </c>
      <c r="S354" s="83">
        <v>500.0</v>
      </c>
      <c r="T354" s="85" t="s">
        <v>3040</v>
      </c>
      <c r="U354" s="86">
        <f t="shared" si="3"/>
        <v>0</v>
      </c>
      <c r="V354" s="78"/>
      <c r="W354" s="3" t="s">
        <v>651</v>
      </c>
      <c r="X354" s="3"/>
      <c r="Y354" s="3"/>
      <c r="Z354" s="3"/>
      <c r="AA354" s="3"/>
      <c r="AB354" s="3"/>
      <c r="AC354" s="3"/>
    </row>
    <row r="355" hidden="1">
      <c r="A355" s="75">
        <v>372.0</v>
      </c>
      <c r="B355" s="75">
        <v>10.0</v>
      </c>
      <c r="C355" s="75" t="b">
        <v>0</v>
      </c>
      <c r="D355" s="76" t="s">
        <v>217</v>
      </c>
      <c r="E355" s="78" t="s">
        <v>3041</v>
      </c>
      <c r="F355" s="78" t="s">
        <v>3042</v>
      </c>
      <c r="G355" s="94">
        <v>9.79003375E9</v>
      </c>
      <c r="H355" s="81" t="s">
        <v>3043</v>
      </c>
      <c r="I355" s="81" t="s">
        <v>176</v>
      </c>
      <c r="J355" s="81" t="s">
        <v>326</v>
      </c>
      <c r="K355" s="78" t="s">
        <v>6</v>
      </c>
      <c r="L355" s="83">
        <v>33500.0</v>
      </c>
      <c r="M355" s="83">
        <v>2000.0</v>
      </c>
      <c r="N355" s="85" t="s">
        <v>3041</v>
      </c>
      <c r="O355" s="83">
        <v>20000.0</v>
      </c>
      <c r="P355" s="85" t="s">
        <v>3044</v>
      </c>
      <c r="Q355" s="83">
        <v>11500.0</v>
      </c>
      <c r="R355" s="85" t="s">
        <v>1576</v>
      </c>
      <c r="S355" s="85"/>
      <c r="T355" s="85"/>
      <c r="U355" s="86">
        <f t="shared" si="3"/>
        <v>0</v>
      </c>
      <c r="V355" s="434" t="s">
        <v>3044</v>
      </c>
      <c r="W355" s="3" t="s">
        <v>46</v>
      </c>
      <c r="X355" s="3"/>
      <c r="Y355" s="3"/>
      <c r="Z355" s="3"/>
      <c r="AA355" s="3"/>
      <c r="AB355" s="3"/>
      <c r="AC355" s="3"/>
    </row>
    <row r="356" hidden="1">
      <c r="A356" s="75">
        <v>373.0</v>
      </c>
      <c r="B356" s="75">
        <v>11.0</v>
      </c>
      <c r="C356" s="75" t="b">
        <v>0</v>
      </c>
      <c r="D356" s="76" t="s">
        <v>217</v>
      </c>
      <c r="E356" s="78" t="s">
        <v>1557</v>
      </c>
      <c r="F356" s="78" t="s">
        <v>3045</v>
      </c>
      <c r="G356" s="94">
        <v>9.647816885344E12</v>
      </c>
      <c r="H356" s="81" t="s">
        <v>3046</v>
      </c>
      <c r="I356" s="81" t="s">
        <v>118</v>
      </c>
      <c r="J356" s="78"/>
      <c r="K356" s="78" t="s">
        <v>1429</v>
      </c>
      <c r="L356" s="83">
        <v>700.0</v>
      </c>
      <c r="M356" s="83">
        <v>700.0</v>
      </c>
      <c r="N356" s="85" t="s">
        <v>1557</v>
      </c>
      <c r="O356" s="85"/>
      <c r="P356" s="85"/>
      <c r="Q356" s="85"/>
      <c r="R356" s="85"/>
      <c r="S356" s="85"/>
      <c r="T356" s="85"/>
      <c r="U356" s="86">
        <f t="shared" si="3"/>
        <v>0</v>
      </c>
      <c r="V356" s="434" t="s">
        <v>3047</v>
      </c>
      <c r="W356" s="3" t="s">
        <v>46</v>
      </c>
      <c r="X356" s="3"/>
      <c r="Y356" s="3"/>
      <c r="Z356" s="3"/>
      <c r="AA356" s="3"/>
      <c r="AB356" s="3"/>
      <c r="AC356" s="3"/>
    </row>
    <row r="357" hidden="1">
      <c r="A357" s="75">
        <v>374.0</v>
      </c>
      <c r="B357" s="75">
        <v>12.0</v>
      </c>
      <c r="C357" s="75" t="b">
        <v>0</v>
      </c>
      <c r="D357" s="76" t="s">
        <v>217</v>
      </c>
      <c r="E357" s="78" t="s">
        <v>1557</v>
      </c>
      <c r="F357" s="78" t="s">
        <v>3048</v>
      </c>
      <c r="G357" s="94">
        <v>1.2108536367E10</v>
      </c>
      <c r="H357" s="81" t="s">
        <v>3049</v>
      </c>
      <c r="I357" s="81" t="s">
        <v>172</v>
      </c>
      <c r="J357" s="81" t="s">
        <v>2127</v>
      </c>
      <c r="K357" s="78" t="s">
        <v>1429</v>
      </c>
      <c r="L357" s="83">
        <v>126000.0</v>
      </c>
      <c r="M357" s="83">
        <v>5000.0</v>
      </c>
      <c r="N357" s="85" t="s">
        <v>1557</v>
      </c>
      <c r="O357" s="83">
        <v>37000.0</v>
      </c>
      <c r="P357" s="85" t="s">
        <v>1524</v>
      </c>
      <c r="Q357" s="83">
        <v>36200.0</v>
      </c>
      <c r="R357" s="85" t="s">
        <v>1655</v>
      </c>
      <c r="S357" s="83">
        <v>57800.0</v>
      </c>
      <c r="T357" s="85" t="s">
        <v>1659</v>
      </c>
      <c r="U357" s="86">
        <f t="shared" si="3"/>
        <v>-10000</v>
      </c>
      <c r="V357" s="422"/>
      <c r="W357" s="3" t="s">
        <v>651</v>
      </c>
      <c r="X357" s="3"/>
      <c r="Y357" s="3"/>
      <c r="Z357" s="3"/>
      <c r="AA357" s="3"/>
      <c r="AB357" s="3"/>
      <c r="AC357" s="3"/>
    </row>
    <row r="358" hidden="1">
      <c r="A358" s="75">
        <v>375.0</v>
      </c>
      <c r="B358" s="75">
        <v>13.0</v>
      </c>
      <c r="C358" s="75" t="b">
        <v>0</v>
      </c>
      <c r="D358" s="76" t="s">
        <v>217</v>
      </c>
      <c r="E358" s="78" t="s">
        <v>3050</v>
      </c>
      <c r="F358" s="78" t="s">
        <v>3051</v>
      </c>
      <c r="G358" s="94">
        <v>2.250554895313E12</v>
      </c>
      <c r="H358" s="81" t="s">
        <v>3052</v>
      </c>
      <c r="I358" s="81" t="s">
        <v>44</v>
      </c>
      <c r="J358" s="78"/>
      <c r="K358" s="78" t="s">
        <v>1429</v>
      </c>
      <c r="L358" s="83">
        <v>550.0</v>
      </c>
      <c r="M358" s="83">
        <v>11400.0</v>
      </c>
      <c r="N358" s="85" t="s">
        <v>1557</v>
      </c>
      <c r="O358" s="83">
        <v>15000.0</v>
      </c>
      <c r="P358" s="85" t="s">
        <v>3053</v>
      </c>
      <c r="Q358" s="83">
        <v>15700.0</v>
      </c>
      <c r="R358" s="85" t="s">
        <v>3054</v>
      </c>
      <c r="S358" s="85"/>
      <c r="T358" s="85"/>
      <c r="U358" s="86">
        <f t="shared" si="3"/>
        <v>-41550</v>
      </c>
      <c r="V358" s="434" t="s">
        <v>3055</v>
      </c>
      <c r="W358" s="3" t="s">
        <v>46</v>
      </c>
      <c r="X358" s="3"/>
      <c r="Y358" s="3"/>
      <c r="Z358" s="3"/>
      <c r="AA358" s="3"/>
      <c r="AB358" s="3"/>
      <c r="AC358" s="3"/>
    </row>
    <row r="359" hidden="1">
      <c r="A359" s="75">
        <v>376.0</v>
      </c>
      <c r="B359" s="196">
        <v>14.0</v>
      </c>
      <c r="C359" s="196" t="b">
        <v>0</v>
      </c>
      <c r="D359" s="76" t="s">
        <v>217</v>
      </c>
      <c r="E359" s="78" t="s">
        <v>1555</v>
      </c>
      <c r="F359" s="78" t="s">
        <v>3056</v>
      </c>
      <c r="G359" s="94">
        <v>8.939952578E9</v>
      </c>
      <c r="H359" s="81" t="s">
        <v>3057</v>
      </c>
      <c r="I359" s="81" t="s">
        <v>72</v>
      </c>
      <c r="J359" s="78"/>
      <c r="K359" s="78" t="s">
        <v>6</v>
      </c>
      <c r="L359" s="83">
        <v>22500.0</v>
      </c>
      <c r="M359" s="83">
        <v>2000.0</v>
      </c>
      <c r="N359" s="85" t="s">
        <v>1555</v>
      </c>
      <c r="O359" s="83">
        <v>10000.0</v>
      </c>
      <c r="P359" s="85" t="s">
        <v>3025</v>
      </c>
      <c r="Q359" s="83">
        <v>10500.0</v>
      </c>
      <c r="R359" s="85" t="s">
        <v>1603</v>
      </c>
      <c r="S359" s="85"/>
      <c r="T359" s="85"/>
      <c r="U359" s="86">
        <f t="shared" si="3"/>
        <v>0</v>
      </c>
      <c r="V359" s="434" t="s">
        <v>3058</v>
      </c>
      <c r="W359" s="3" t="s">
        <v>46</v>
      </c>
      <c r="X359" s="3"/>
      <c r="Y359" s="3"/>
      <c r="Z359" s="3"/>
      <c r="AA359" s="3"/>
      <c r="AB359" s="3"/>
      <c r="AC359" s="3"/>
    </row>
    <row r="360" hidden="1">
      <c r="A360" s="75">
        <v>377.0</v>
      </c>
      <c r="B360" s="75">
        <v>1.0</v>
      </c>
      <c r="C360" s="75" t="b">
        <v>0</v>
      </c>
      <c r="D360" s="76" t="s">
        <v>2592</v>
      </c>
      <c r="E360" s="78" t="s">
        <v>1534</v>
      </c>
      <c r="F360" s="78" t="s">
        <v>3059</v>
      </c>
      <c r="G360" s="94">
        <v>7.276792579E9</v>
      </c>
      <c r="H360" s="81" t="s">
        <v>3060</v>
      </c>
      <c r="I360" s="81" t="s">
        <v>118</v>
      </c>
      <c r="J360" s="78"/>
      <c r="K360" s="78" t="s">
        <v>3021</v>
      </c>
      <c r="L360" s="83">
        <v>35000.0</v>
      </c>
      <c r="M360" s="83">
        <v>2000.0</v>
      </c>
      <c r="N360" s="85" t="s">
        <v>1534</v>
      </c>
      <c r="O360" s="83">
        <v>15000.0</v>
      </c>
      <c r="P360" s="85" t="s">
        <v>3061</v>
      </c>
      <c r="Q360" s="83">
        <v>17000.0</v>
      </c>
      <c r="R360" s="85" t="s">
        <v>3025</v>
      </c>
      <c r="S360" s="83">
        <v>1000.0</v>
      </c>
      <c r="T360" s="85"/>
      <c r="U360" s="86">
        <f t="shared" si="3"/>
        <v>0</v>
      </c>
      <c r="V360" s="447" t="s">
        <v>3062</v>
      </c>
      <c r="W360" s="3" t="s">
        <v>651</v>
      </c>
      <c r="X360" s="3"/>
      <c r="Y360" s="3"/>
      <c r="Z360" s="3"/>
      <c r="AA360" s="3"/>
      <c r="AB360" s="3"/>
      <c r="AC360" s="3"/>
    </row>
    <row r="361" hidden="1">
      <c r="A361" s="75">
        <v>378.0</v>
      </c>
      <c r="B361" s="75">
        <v>2.0</v>
      </c>
      <c r="C361" s="75" t="b">
        <v>0</v>
      </c>
      <c r="D361" s="76" t="s">
        <v>2592</v>
      </c>
      <c r="E361" s="78" t="s">
        <v>1511</v>
      </c>
      <c r="F361" s="434" t="s">
        <v>3063</v>
      </c>
      <c r="G361" s="94">
        <v>8.857069757E9</v>
      </c>
      <c r="H361" s="81" t="s">
        <v>3064</v>
      </c>
      <c r="I361" s="81" t="s">
        <v>2419</v>
      </c>
      <c r="J361" s="78"/>
      <c r="K361" s="78" t="s">
        <v>1429</v>
      </c>
      <c r="L361" s="83">
        <v>22500.0</v>
      </c>
      <c r="M361" s="83">
        <v>20000.0</v>
      </c>
      <c r="N361" s="85" t="s">
        <v>1511</v>
      </c>
      <c r="O361" s="83">
        <v>2500.0</v>
      </c>
      <c r="P361" s="85" t="s">
        <v>1607</v>
      </c>
      <c r="Q361" s="85"/>
      <c r="R361" s="85"/>
      <c r="S361" s="85"/>
      <c r="T361" s="85"/>
      <c r="U361" s="86">
        <f t="shared" si="3"/>
        <v>0</v>
      </c>
      <c r="V361" s="434" t="s">
        <v>3065</v>
      </c>
      <c r="W361" s="3" t="s">
        <v>651</v>
      </c>
      <c r="X361" s="3"/>
      <c r="Y361" s="3"/>
      <c r="Z361" s="3"/>
      <c r="AA361" s="3"/>
      <c r="AB361" s="3"/>
      <c r="AC361" s="3"/>
    </row>
    <row r="362" hidden="1">
      <c r="A362" s="75">
        <v>379.0</v>
      </c>
      <c r="B362" s="75">
        <v>3.0</v>
      </c>
      <c r="C362" s="75" t="b">
        <v>0</v>
      </c>
      <c r="D362" s="76" t="s">
        <v>2592</v>
      </c>
      <c r="E362" s="78" t="s">
        <v>1511</v>
      </c>
      <c r="F362" s="78" t="s">
        <v>3066</v>
      </c>
      <c r="G362" s="94">
        <v>9.538849977E9</v>
      </c>
      <c r="H362" s="81" t="s">
        <v>3067</v>
      </c>
      <c r="I362" s="81" t="s">
        <v>2044</v>
      </c>
      <c r="J362" s="78"/>
      <c r="K362" s="78" t="s">
        <v>6</v>
      </c>
      <c r="L362" s="83">
        <v>13000.0</v>
      </c>
      <c r="M362" s="83">
        <v>13000.0</v>
      </c>
      <c r="N362" s="85" t="s">
        <v>1511</v>
      </c>
      <c r="O362" s="85"/>
      <c r="P362" s="85"/>
      <c r="Q362" s="85"/>
      <c r="R362" s="85"/>
      <c r="S362" s="85"/>
      <c r="T362" s="85"/>
      <c r="U362" s="86">
        <f t="shared" si="3"/>
        <v>0</v>
      </c>
      <c r="V362" s="434" t="s">
        <v>3068</v>
      </c>
      <c r="W362" s="3" t="s">
        <v>46</v>
      </c>
      <c r="X362" s="3"/>
      <c r="Y362" s="3"/>
      <c r="Z362" s="3"/>
      <c r="AA362" s="3"/>
      <c r="AB362" s="3"/>
      <c r="AC362" s="3"/>
    </row>
    <row r="363" hidden="1">
      <c r="A363" s="173">
        <v>380.0</v>
      </c>
      <c r="B363" s="173">
        <v>4.0</v>
      </c>
      <c r="C363" s="173" t="b">
        <v>0</v>
      </c>
      <c r="D363" s="174" t="s">
        <v>2592</v>
      </c>
      <c r="E363" s="176" t="s">
        <v>3069</v>
      </c>
      <c r="F363" s="176" t="s">
        <v>3070</v>
      </c>
      <c r="G363" s="177">
        <v>8.148927324E9</v>
      </c>
      <c r="H363" s="179" t="s">
        <v>3071</v>
      </c>
      <c r="I363" s="179" t="s">
        <v>818</v>
      </c>
      <c r="J363" s="176"/>
      <c r="K363" s="176" t="s">
        <v>6</v>
      </c>
      <c r="L363" s="181">
        <v>35000.0</v>
      </c>
      <c r="M363" s="181">
        <v>15000.0</v>
      </c>
      <c r="N363" s="182" t="s">
        <v>3069</v>
      </c>
      <c r="O363" s="182"/>
      <c r="P363" s="182"/>
      <c r="Q363" s="182"/>
      <c r="R363" s="182"/>
      <c r="S363" s="182"/>
      <c r="T363" s="182"/>
      <c r="U363" s="512">
        <f t="shared" si="3"/>
        <v>20000</v>
      </c>
      <c r="V363" s="176" t="s">
        <v>741</v>
      </c>
      <c r="W363" s="3" t="s">
        <v>668</v>
      </c>
      <c r="X363" s="3" t="s">
        <v>3072</v>
      </c>
      <c r="Y363" s="3"/>
      <c r="Z363" s="3"/>
      <c r="AA363" s="3"/>
      <c r="AB363" s="3"/>
      <c r="AC363" s="3"/>
    </row>
    <row r="364" hidden="1">
      <c r="A364" s="75">
        <v>381.0</v>
      </c>
      <c r="B364" s="75">
        <v>5.0</v>
      </c>
      <c r="C364" s="75" t="b">
        <v>0</v>
      </c>
      <c r="D364" s="76" t="s">
        <v>2592</v>
      </c>
      <c r="E364" s="78" t="s">
        <v>1561</v>
      </c>
      <c r="F364" s="78" t="s">
        <v>3073</v>
      </c>
      <c r="G364" s="94">
        <v>8.925225325E9</v>
      </c>
      <c r="H364" s="81" t="s">
        <v>3074</v>
      </c>
      <c r="I364" s="81" t="s">
        <v>44</v>
      </c>
      <c r="J364" s="78"/>
      <c r="K364" s="78" t="s">
        <v>6</v>
      </c>
      <c r="L364" s="83">
        <v>32500.0</v>
      </c>
      <c r="M364" s="83">
        <v>2000.0</v>
      </c>
      <c r="N364" s="85" t="s">
        <v>1561</v>
      </c>
      <c r="O364" s="83">
        <v>10000.0</v>
      </c>
      <c r="P364" s="85" t="s">
        <v>3075</v>
      </c>
      <c r="Q364" s="83">
        <v>10000.0</v>
      </c>
      <c r="R364" s="85" t="s">
        <v>1629</v>
      </c>
      <c r="S364" s="83">
        <v>10500.0</v>
      </c>
      <c r="T364" s="85" t="s">
        <v>3076</v>
      </c>
      <c r="U364" s="86">
        <f t="shared" si="3"/>
        <v>0</v>
      </c>
      <c r="V364" s="434" t="s">
        <v>3062</v>
      </c>
      <c r="W364" s="3" t="s">
        <v>651</v>
      </c>
      <c r="X364" s="3"/>
      <c r="Y364" s="3"/>
      <c r="Z364" s="3"/>
      <c r="AA364" s="3"/>
      <c r="AB364" s="3"/>
      <c r="AC364" s="3"/>
    </row>
    <row r="365" hidden="1">
      <c r="A365" s="75">
        <v>382.0</v>
      </c>
      <c r="B365" s="75">
        <v>6.0</v>
      </c>
      <c r="C365" s="75" t="b">
        <v>0</v>
      </c>
      <c r="D365" s="76" t="s">
        <v>2592</v>
      </c>
      <c r="E365" s="78" t="s">
        <v>1561</v>
      </c>
      <c r="F365" s="78" t="s">
        <v>3077</v>
      </c>
      <c r="G365" s="94">
        <v>6.385590904E9</v>
      </c>
      <c r="H365" s="81" t="s">
        <v>3078</v>
      </c>
      <c r="I365" s="81" t="s">
        <v>44</v>
      </c>
      <c r="J365" s="78"/>
      <c r="K365" s="78" t="s">
        <v>6</v>
      </c>
      <c r="L365" s="83">
        <v>32500.0</v>
      </c>
      <c r="M365" s="83">
        <v>2000.0</v>
      </c>
      <c r="N365" s="85" t="s">
        <v>1561</v>
      </c>
      <c r="O365" s="83">
        <v>15000.0</v>
      </c>
      <c r="P365" s="85" t="s">
        <v>1524</v>
      </c>
      <c r="Q365" s="83">
        <v>15500.0</v>
      </c>
      <c r="R365" s="85" t="s">
        <v>3079</v>
      </c>
      <c r="S365" s="85"/>
      <c r="T365" s="85"/>
      <c r="U365" s="86">
        <f t="shared" si="3"/>
        <v>0</v>
      </c>
      <c r="V365" s="434" t="s">
        <v>3062</v>
      </c>
      <c r="W365" s="3" t="s">
        <v>651</v>
      </c>
      <c r="X365" s="3"/>
      <c r="Y365" s="3"/>
      <c r="Z365" s="3"/>
      <c r="AA365" s="3"/>
      <c r="AB365" s="3"/>
      <c r="AC365" s="3"/>
    </row>
    <row r="366" hidden="1">
      <c r="A366" s="75">
        <v>383.0</v>
      </c>
      <c r="B366" s="75">
        <v>7.0</v>
      </c>
      <c r="C366" s="75" t="b">
        <v>0</v>
      </c>
      <c r="D366" s="76" t="s">
        <v>2592</v>
      </c>
      <c r="E366" s="78" t="s">
        <v>1579</v>
      </c>
      <c r="F366" s="78" t="s">
        <v>3080</v>
      </c>
      <c r="G366" s="94">
        <v>9.566030548E9</v>
      </c>
      <c r="H366" s="81" t="s">
        <v>3081</v>
      </c>
      <c r="I366" s="81" t="s">
        <v>37</v>
      </c>
      <c r="J366" s="81" t="s">
        <v>2044</v>
      </c>
      <c r="K366" s="78" t="s">
        <v>1429</v>
      </c>
      <c r="L366" s="83">
        <v>20000.0</v>
      </c>
      <c r="M366" s="83">
        <v>2000.0</v>
      </c>
      <c r="N366" s="85" t="s">
        <v>1579</v>
      </c>
      <c r="O366" s="83">
        <v>10000.0</v>
      </c>
      <c r="P366" s="85" t="s">
        <v>3075</v>
      </c>
      <c r="Q366" s="83">
        <v>8000.0</v>
      </c>
      <c r="R366" s="85" t="s">
        <v>1580</v>
      </c>
      <c r="S366" s="85"/>
      <c r="T366" s="85"/>
      <c r="U366" s="86">
        <f t="shared" si="3"/>
        <v>0</v>
      </c>
      <c r="V366" s="434" t="s">
        <v>3082</v>
      </c>
      <c r="W366" s="3" t="s">
        <v>651</v>
      </c>
      <c r="X366" s="3"/>
      <c r="Y366" s="3"/>
      <c r="Z366" s="3"/>
      <c r="AA366" s="3"/>
      <c r="AB366" s="3"/>
      <c r="AC366" s="3"/>
    </row>
    <row r="367" hidden="1">
      <c r="A367" s="75">
        <v>384.0</v>
      </c>
      <c r="B367" s="75">
        <v>8.0</v>
      </c>
      <c r="C367" s="75" t="b">
        <v>0</v>
      </c>
      <c r="D367" s="76" t="s">
        <v>2592</v>
      </c>
      <c r="E367" s="78" t="s">
        <v>1586</v>
      </c>
      <c r="F367" s="78" t="s">
        <v>3083</v>
      </c>
      <c r="G367" s="94">
        <v>6.381344973E9</v>
      </c>
      <c r="H367" s="81" t="s">
        <v>3084</v>
      </c>
      <c r="I367" s="81" t="s">
        <v>123</v>
      </c>
      <c r="J367" s="78"/>
      <c r="K367" s="78" t="s">
        <v>6</v>
      </c>
      <c r="L367" s="83">
        <v>22500.0</v>
      </c>
      <c r="M367" s="83">
        <v>2000.0</v>
      </c>
      <c r="N367" s="85" t="s">
        <v>1586</v>
      </c>
      <c r="O367" s="83">
        <v>20500.0</v>
      </c>
      <c r="P367" s="85" t="s">
        <v>1589</v>
      </c>
      <c r="Q367" s="85"/>
      <c r="R367" s="85"/>
      <c r="S367" s="85"/>
      <c r="T367" s="85"/>
      <c r="U367" s="86">
        <f t="shared" si="3"/>
        <v>0</v>
      </c>
      <c r="V367" s="434" t="s">
        <v>3085</v>
      </c>
      <c r="W367" s="3" t="s">
        <v>651</v>
      </c>
      <c r="X367" s="3"/>
      <c r="Y367" s="3"/>
      <c r="Z367" s="3"/>
      <c r="AA367" s="3"/>
      <c r="AB367" s="3"/>
      <c r="AC367" s="3"/>
    </row>
    <row r="368" hidden="1">
      <c r="A368" s="75">
        <v>385.0</v>
      </c>
      <c r="B368" s="75">
        <v>9.0</v>
      </c>
      <c r="C368" s="75" t="b">
        <v>0</v>
      </c>
      <c r="D368" s="76" t="s">
        <v>2592</v>
      </c>
      <c r="E368" s="78" t="s">
        <v>1589</v>
      </c>
      <c r="F368" s="78" t="s">
        <v>3086</v>
      </c>
      <c r="G368" s="94">
        <v>8.801720405332E12</v>
      </c>
      <c r="H368" s="81" t="s">
        <v>3087</v>
      </c>
      <c r="I368" s="81" t="s">
        <v>37</v>
      </c>
      <c r="J368" s="78"/>
      <c r="K368" s="78" t="s">
        <v>1429</v>
      </c>
      <c r="L368" s="83">
        <v>15000.0</v>
      </c>
      <c r="M368" s="83">
        <v>15000.0</v>
      </c>
      <c r="N368" s="85" t="s">
        <v>1589</v>
      </c>
      <c r="O368" s="85"/>
      <c r="P368" s="85"/>
      <c r="Q368" s="85"/>
      <c r="R368" s="85"/>
      <c r="S368" s="85"/>
      <c r="T368" s="85"/>
      <c r="U368" s="86">
        <f t="shared" si="3"/>
        <v>0</v>
      </c>
      <c r="V368" s="434" t="s">
        <v>3088</v>
      </c>
      <c r="W368" s="3" t="s">
        <v>46</v>
      </c>
      <c r="X368" s="3"/>
      <c r="Y368" s="3"/>
      <c r="Z368" s="3"/>
      <c r="AA368" s="3"/>
      <c r="AB368" s="3"/>
      <c r="AC368" s="3"/>
    </row>
    <row r="369" hidden="1">
      <c r="A369" s="173">
        <v>386.0</v>
      </c>
      <c r="B369" s="173">
        <v>10.0</v>
      </c>
      <c r="C369" s="173" t="b">
        <v>0</v>
      </c>
      <c r="D369" s="174" t="s">
        <v>2592</v>
      </c>
      <c r="E369" s="176" t="s">
        <v>1589</v>
      </c>
      <c r="F369" s="176" t="s">
        <v>3089</v>
      </c>
      <c r="G369" s="177">
        <v>9.791431878E9</v>
      </c>
      <c r="H369" s="179" t="s">
        <v>3090</v>
      </c>
      <c r="I369" s="179" t="s">
        <v>44</v>
      </c>
      <c r="J369" s="176"/>
      <c r="K369" s="176" t="s">
        <v>6</v>
      </c>
      <c r="L369" s="181">
        <v>32500.0</v>
      </c>
      <c r="M369" s="181">
        <v>2000.0</v>
      </c>
      <c r="N369" s="182" t="s">
        <v>1589</v>
      </c>
      <c r="O369" s="181">
        <v>15000.0</v>
      </c>
      <c r="P369" s="182" t="s">
        <v>3091</v>
      </c>
      <c r="Q369" s="181">
        <v>2500.0</v>
      </c>
      <c r="R369" s="182" t="s">
        <v>3092</v>
      </c>
      <c r="S369" s="181">
        <v>12500.0</v>
      </c>
      <c r="T369" s="182"/>
      <c r="U369" s="512">
        <f t="shared" si="3"/>
        <v>500</v>
      </c>
      <c r="V369" s="453" t="s">
        <v>741</v>
      </c>
      <c r="W369" s="3" t="s">
        <v>742</v>
      </c>
      <c r="X369" s="3"/>
      <c r="Y369" s="3"/>
      <c r="Z369" s="3"/>
      <c r="AA369" s="3"/>
      <c r="AB369" s="3"/>
      <c r="AC369" s="3"/>
    </row>
    <row r="370" hidden="1">
      <c r="A370" s="75">
        <v>387.0</v>
      </c>
      <c r="B370" s="75">
        <v>11.0</v>
      </c>
      <c r="C370" s="75" t="b">
        <v>0</v>
      </c>
      <c r="D370" s="76" t="s">
        <v>2592</v>
      </c>
      <c r="E370" s="78" t="s">
        <v>1515</v>
      </c>
      <c r="F370" s="78" t="s">
        <v>3093</v>
      </c>
      <c r="G370" s="94">
        <v>8.637083138E9</v>
      </c>
      <c r="H370" s="81" t="s">
        <v>3094</v>
      </c>
      <c r="I370" s="81" t="s">
        <v>72</v>
      </c>
      <c r="J370" s="78"/>
      <c r="K370" s="78" t="s">
        <v>3021</v>
      </c>
      <c r="L370" s="83">
        <v>22500.0</v>
      </c>
      <c r="M370" s="83">
        <v>2500.0</v>
      </c>
      <c r="N370" s="85" t="s">
        <v>1515</v>
      </c>
      <c r="O370" s="83">
        <v>10000.0</v>
      </c>
      <c r="P370" s="85" t="s">
        <v>1621</v>
      </c>
      <c r="Q370" s="83">
        <v>10000.0</v>
      </c>
      <c r="R370" s="85" t="s">
        <v>1654</v>
      </c>
      <c r="S370" s="85"/>
      <c r="T370" s="85"/>
      <c r="U370" s="86">
        <f t="shared" si="3"/>
        <v>0</v>
      </c>
      <c r="V370" s="434" t="s">
        <v>3095</v>
      </c>
      <c r="W370" s="3" t="s">
        <v>46</v>
      </c>
      <c r="X370" s="3"/>
      <c r="Y370" s="3"/>
      <c r="Z370" s="3"/>
      <c r="AA370" s="3"/>
      <c r="AB370" s="3"/>
      <c r="AC370" s="3"/>
    </row>
    <row r="371" hidden="1">
      <c r="A371" s="75">
        <v>388.0</v>
      </c>
      <c r="B371" s="75">
        <v>12.0</v>
      </c>
      <c r="C371" s="75" t="b">
        <v>0</v>
      </c>
      <c r="D371" s="76" t="s">
        <v>2592</v>
      </c>
      <c r="E371" s="78" t="s">
        <v>3096</v>
      </c>
      <c r="F371" s="78" t="s">
        <v>3097</v>
      </c>
      <c r="G371" s="94">
        <v>2.0114429959E11</v>
      </c>
      <c r="H371" s="81" t="s">
        <v>3098</v>
      </c>
      <c r="I371" s="81" t="s">
        <v>44</v>
      </c>
      <c r="J371" s="78"/>
      <c r="K371" s="78" t="s">
        <v>1429</v>
      </c>
      <c r="L371" s="83">
        <v>600.0</v>
      </c>
      <c r="M371" s="83">
        <v>100.0</v>
      </c>
      <c r="N371" s="85" t="s">
        <v>3096</v>
      </c>
      <c r="O371" s="83">
        <v>100.0</v>
      </c>
      <c r="P371" s="85" t="s">
        <v>3079</v>
      </c>
      <c r="Q371" s="83">
        <v>100.0</v>
      </c>
      <c r="R371" s="85" t="s">
        <v>3099</v>
      </c>
      <c r="S371" s="83">
        <v>150.0</v>
      </c>
      <c r="T371" s="83">
        <v>150.0</v>
      </c>
      <c r="U371" s="86">
        <v>0.0</v>
      </c>
      <c r="V371" s="78"/>
      <c r="W371" s="3" t="s">
        <v>651</v>
      </c>
      <c r="X371" s="3" t="s">
        <v>3100</v>
      </c>
      <c r="Y371" s="3"/>
      <c r="Z371" s="3"/>
      <c r="AA371" s="3"/>
      <c r="AB371" s="3"/>
      <c r="AC371" s="3"/>
    </row>
    <row r="372" hidden="1">
      <c r="A372" s="75">
        <v>389.0</v>
      </c>
      <c r="B372" s="75">
        <v>13.0</v>
      </c>
      <c r="C372" s="75" t="b">
        <v>0</v>
      </c>
      <c r="D372" s="76" t="s">
        <v>2592</v>
      </c>
      <c r="E372" s="78" t="s">
        <v>1590</v>
      </c>
      <c r="F372" s="78" t="s">
        <v>3101</v>
      </c>
      <c r="G372" s="94">
        <v>9.629724266E9</v>
      </c>
      <c r="H372" s="81" t="s">
        <v>3102</v>
      </c>
      <c r="I372" s="81" t="s">
        <v>76</v>
      </c>
      <c r="J372" s="78"/>
      <c r="K372" s="78" t="s">
        <v>6</v>
      </c>
      <c r="L372" s="83">
        <v>55000.0</v>
      </c>
      <c r="M372" s="83">
        <v>2000.0</v>
      </c>
      <c r="N372" s="85" t="s">
        <v>1590</v>
      </c>
      <c r="O372" s="83">
        <v>5000.0</v>
      </c>
      <c r="P372" s="85" t="s">
        <v>3103</v>
      </c>
      <c r="Q372" s="83">
        <v>8000.0</v>
      </c>
      <c r="R372" s="85" t="s">
        <v>3104</v>
      </c>
      <c r="S372" s="83">
        <v>40000.0</v>
      </c>
      <c r="T372" s="85"/>
      <c r="U372" s="86">
        <f t="shared" ref="U372:U463" si="4">(L372-M372-O372-Q372-S372)</f>
        <v>0</v>
      </c>
      <c r="V372" s="78"/>
      <c r="W372" s="3" t="s">
        <v>651</v>
      </c>
      <c r="X372" s="3"/>
      <c r="Y372" s="3"/>
      <c r="Z372" s="3"/>
      <c r="AA372" s="3"/>
      <c r="AB372" s="3"/>
      <c r="AC372" s="3"/>
    </row>
    <row r="373" hidden="1">
      <c r="A373" s="75">
        <v>390.0</v>
      </c>
      <c r="B373" s="75">
        <v>14.0</v>
      </c>
      <c r="C373" s="75" t="b">
        <v>0</v>
      </c>
      <c r="D373" s="76" t="s">
        <v>2592</v>
      </c>
      <c r="E373" s="78" t="s">
        <v>1590</v>
      </c>
      <c r="F373" s="78" t="s">
        <v>3105</v>
      </c>
      <c r="G373" s="94">
        <v>8.920568692E9</v>
      </c>
      <c r="H373" s="81" t="s">
        <v>3106</v>
      </c>
      <c r="I373" s="81" t="s">
        <v>72</v>
      </c>
      <c r="J373" s="78"/>
      <c r="K373" s="78" t="s">
        <v>3021</v>
      </c>
      <c r="L373" s="83">
        <v>22500.0</v>
      </c>
      <c r="M373" s="83">
        <v>2500.0</v>
      </c>
      <c r="N373" s="85" t="s">
        <v>1590</v>
      </c>
      <c r="O373" s="83">
        <v>10000.0</v>
      </c>
      <c r="P373" s="85" t="s">
        <v>3107</v>
      </c>
      <c r="Q373" s="83">
        <v>10000.0</v>
      </c>
      <c r="R373" s="85"/>
      <c r="S373" s="85"/>
      <c r="T373" s="85"/>
      <c r="U373" s="86">
        <f t="shared" si="4"/>
        <v>0</v>
      </c>
      <c r="V373" s="434" t="s">
        <v>3108</v>
      </c>
      <c r="W373" s="3" t="s">
        <v>651</v>
      </c>
      <c r="X373" s="3"/>
      <c r="Y373" s="3"/>
      <c r="Z373" s="3"/>
      <c r="AA373" s="3"/>
      <c r="AB373" s="3"/>
      <c r="AC373" s="3"/>
    </row>
    <row r="374">
      <c r="A374" s="57">
        <v>391.0</v>
      </c>
      <c r="B374" s="196">
        <v>15.0</v>
      </c>
      <c r="C374" s="243" t="b">
        <v>1</v>
      </c>
      <c r="D374" s="58" t="s">
        <v>2592</v>
      </c>
      <c r="E374" s="60" t="s">
        <v>1590</v>
      </c>
      <c r="F374" s="60" t="s">
        <v>3109</v>
      </c>
      <c r="G374" s="61">
        <v>9.515641228E9</v>
      </c>
      <c r="H374" s="64" t="s">
        <v>3110</v>
      </c>
      <c r="I374" s="64" t="s">
        <v>44</v>
      </c>
      <c r="J374" s="60"/>
      <c r="K374" s="60" t="s">
        <v>6</v>
      </c>
      <c r="L374" s="69">
        <v>32500.0</v>
      </c>
      <c r="M374" s="69">
        <v>2000.0</v>
      </c>
      <c r="N374" s="71" t="s">
        <v>1590</v>
      </c>
      <c r="O374" s="71"/>
      <c r="P374" s="71"/>
      <c r="Q374" s="71"/>
      <c r="R374" s="71"/>
      <c r="S374" s="71"/>
      <c r="T374" s="71"/>
      <c r="U374" s="72">
        <f t="shared" si="4"/>
        <v>30500</v>
      </c>
      <c r="V374" s="599">
        <v>45873.0</v>
      </c>
      <c r="W374" s="74" t="s">
        <v>150</v>
      </c>
      <c r="X374" s="74" t="s">
        <v>150</v>
      </c>
      <c r="Y374" s="74" t="s">
        <v>2725</v>
      </c>
      <c r="Z374" s="3"/>
      <c r="AA374" s="3"/>
      <c r="AB374" s="3"/>
      <c r="AC374" s="74" t="s">
        <v>3111</v>
      </c>
    </row>
    <row r="375" hidden="1">
      <c r="A375" s="75">
        <v>392.0</v>
      </c>
      <c r="B375" s="75">
        <v>1.0</v>
      </c>
      <c r="C375" s="75" t="b">
        <v>0</v>
      </c>
      <c r="D375" s="76" t="s">
        <v>372</v>
      </c>
      <c r="E375" s="78" t="s">
        <v>3079</v>
      </c>
      <c r="F375" s="78" t="s">
        <v>3112</v>
      </c>
      <c r="G375" s="94">
        <v>7.358197491E9</v>
      </c>
      <c r="H375" s="81" t="s">
        <v>3113</v>
      </c>
      <c r="I375" s="81" t="s">
        <v>123</v>
      </c>
      <c r="J375" s="78"/>
      <c r="K375" s="78" t="s">
        <v>6</v>
      </c>
      <c r="L375" s="83">
        <v>22500.0</v>
      </c>
      <c r="M375" s="83">
        <v>2000.0</v>
      </c>
      <c r="N375" s="85" t="s">
        <v>3079</v>
      </c>
      <c r="O375" s="83">
        <v>20500.0</v>
      </c>
      <c r="P375" s="85" t="s">
        <v>1611</v>
      </c>
      <c r="Q375" s="85"/>
      <c r="R375" s="85"/>
      <c r="S375" s="85"/>
      <c r="T375" s="85"/>
      <c r="U375" s="86">
        <f t="shared" si="4"/>
        <v>0</v>
      </c>
      <c r="V375" s="434" t="s">
        <v>1612</v>
      </c>
      <c r="W375" s="3" t="s">
        <v>651</v>
      </c>
      <c r="X375" s="3"/>
      <c r="Y375" s="3"/>
      <c r="Z375" s="3"/>
      <c r="AA375" s="3"/>
      <c r="AB375" s="3"/>
      <c r="AC375" s="3"/>
    </row>
    <row r="376" hidden="1">
      <c r="A376" s="75">
        <v>392.0</v>
      </c>
      <c r="B376" s="75">
        <v>2.0</v>
      </c>
      <c r="C376" s="75" t="b">
        <v>0</v>
      </c>
      <c r="D376" s="76" t="s">
        <v>372</v>
      </c>
      <c r="E376" s="78" t="s">
        <v>3079</v>
      </c>
      <c r="F376" s="78" t="s">
        <v>3114</v>
      </c>
      <c r="G376" s="94">
        <v>1.8078231394E10</v>
      </c>
      <c r="H376" s="81" t="s">
        <v>3115</v>
      </c>
      <c r="I376" s="81" t="s">
        <v>2016</v>
      </c>
      <c r="J376" s="78"/>
      <c r="K376" s="78" t="s">
        <v>3116</v>
      </c>
      <c r="L376" s="83">
        <v>90000.0</v>
      </c>
      <c r="M376" s="83">
        <v>50000.0</v>
      </c>
      <c r="N376" s="85" t="s">
        <v>3079</v>
      </c>
      <c r="O376" s="83">
        <v>40000.0</v>
      </c>
      <c r="P376" s="85" t="s">
        <v>1641</v>
      </c>
      <c r="Q376" s="85"/>
      <c r="R376" s="85"/>
      <c r="S376" s="85"/>
      <c r="T376" s="85"/>
      <c r="U376" s="86">
        <f t="shared" si="4"/>
        <v>0</v>
      </c>
      <c r="V376" s="78"/>
      <c r="W376" s="3" t="s">
        <v>651</v>
      </c>
      <c r="X376" s="3"/>
      <c r="Y376" s="3"/>
      <c r="Z376" s="3"/>
      <c r="AA376" s="3"/>
      <c r="AB376" s="3"/>
      <c r="AC376" s="3"/>
    </row>
    <row r="377" hidden="1">
      <c r="A377" s="75">
        <v>393.0</v>
      </c>
      <c r="B377" s="75">
        <v>3.0</v>
      </c>
      <c r="C377" s="75" t="b">
        <v>0</v>
      </c>
      <c r="D377" s="76" t="s">
        <v>372</v>
      </c>
      <c r="E377" s="78" t="s">
        <v>3117</v>
      </c>
      <c r="F377" s="78" t="s">
        <v>3118</v>
      </c>
      <c r="G377" s="94">
        <v>8.524989854E9</v>
      </c>
      <c r="H377" s="81" t="s">
        <v>3119</v>
      </c>
      <c r="I377" s="81" t="s">
        <v>37</v>
      </c>
      <c r="J377" s="78"/>
      <c r="K377" s="78" t="s">
        <v>6</v>
      </c>
      <c r="L377" s="83">
        <v>15000.0</v>
      </c>
      <c r="M377" s="83">
        <v>2000.0</v>
      </c>
      <c r="N377" s="85" t="s">
        <v>3117</v>
      </c>
      <c r="O377" s="83">
        <v>13000.0</v>
      </c>
      <c r="P377" s="85" t="s">
        <v>3054</v>
      </c>
      <c r="Q377" s="85"/>
      <c r="R377" s="85"/>
      <c r="S377" s="85"/>
      <c r="T377" s="85"/>
      <c r="U377" s="86">
        <f t="shared" si="4"/>
        <v>0</v>
      </c>
      <c r="V377" s="78"/>
      <c r="W377" s="3" t="s">
        <v>651</v>
      </c>
      <c r="X377" s="3"/>
      <c r="Y377" s="3"/>
      <c r="Z377" s="3"/>
      <c r="AA377" s="3"/>
      <c r="AB377" s="3"/>
      <c r="AC377" s="3"/>
    </row>
    <row r="378" hidden="1">
      <c r="A378" s="75">
        <v>394.0</v>
      </c>
      <c r="B378" s="75">
        <v>4.0</v>
      </c>
      <c r="C378" s="75" t="b">
        <v>0</v>
      </c>
      <c r="D378" s="76" t="s">
        <v>372</v>
      </c>
      <c r="E378" s="78" t="s">
        <v>3120</v>
      </c>
      <c r="F378" s="600" t="s">
        <v>3121</v>
      </c>
      <c r="G378" s="94">
        <v>9.342711904E9</v>
      </c>
      <c r="H378" s="81" t="s">
        <v>3122</v>
      </c>
      <c r="I378" s="81" t="s">
        <v>172</v>
      </c>
      <c r="J378" s="78"/>
      <c r="K378" s="78" t="s">
        <v>3116</v>
      </c>
      <c r="L378" s="83">
        <v>150000.0</v>
      </c>
      <c r="M378" s="83">
        <v>10000.0</v>
      </c>
      <c r="N378" s="85" t="s">
        <v>3120</v>
      </c>
      <c r="O378" s="83">
        <v>40000.0</v>
      </c>
      <c r="P378" s="85" t="s">
        <v>3123</v>
      </c>
      <c r="Q378" s="83">
        <v>50000.0</v>
      </c>
      <c r="R378" s="85" t="s">
        <v>3092</v>
      </c>
      <c r="S378" s="83">
        <v>50000.0</v>
      </c>
      <c r="T378" s="85" t="s">
        <v>1716</v>
      </c>
      <c r="U378" s="86">
        <f t="shared" si="4"/>
        <v>0</v>
      </c>
      <c r="V378" s="78"/>
      <c r="W378" s="3" t="s">
        <v>651</v>
      </c>
      <c r="X378" s="3"/>
      <c r="Y378" s="3"/>
      <c r="Z378" s="3"/>
      <c r="AA378" s="3"/>
      <c r="AB378" s="3"/>
      <c r="AC378" s="3"/>
    </row>
    <row r="379" hidden="1">
      <c r="A379" s="75">
        <v>394.0</v>
      </c>
      <c r="B379" s="75">
        <v>5.0</v>
      </c>
      <c r="C379" s="75" t="b">
        <v>0</v>
      </c>
      <c r="D379" s="76" t="s">
        <v>372</v>
      </c>
      <c r="E379" s="78" t="s">
        <v>1471</v>
      </c>
      <c r="F379" s="78" t="s">
        <v>3124</v>
      </c>
      <c r="G379" s="94">
        <v>9.442770786E9</v>
      </c>
      <c r="H379" s="81" t="s">
        <v>3125</v>
      </c>
      <c r="I379" s="81" t="s">
        <v>76</v>
      </c>
      <c r="J379" s="78"/>
      <c r="K379" s="78" t="s">
        <v>3116</v>
      </c>
      <c r="L379" s="83">
        <v>60000.0</v>
      </c>
      <c r="M379" s="83">
        <v>30000.0</v>
      </c>
      <c r="N379" s="85" t="s">
        <v>1471</v>
      </c>
      <c r="O379" s="83">
        <v>30000.0</v>
      </c>
      <c r="P379" s="85" t="s">
        <v>3126</v>
      </c>
      <c r="Q379" s="85"/>
      <c r="R379" s="85"/>
      <c r="S379" s="85"/>
      <c r="T379" s="85"/>
      <c r="U379" s="86">
        <f t="shared" si="4"/>
        <v>0</v>
      </c>
      <c r="V379" s="434" t="s">
        <v>3127</v>
      </c>
      <c r="W379" s="3" t="s">
        <v>651</v>
      </c>
      <c r="X379" s="3"/>
      <c r="Y379" s="3"/>
      <c r="Z379" s="3"/>
      <c r="AA379" s="3"/>
      <c r="AB379" s="3"/>
      <c r="AC379" s="3"/>
    </row>
    <row r="380" hidden="1">
      <c r="A380" s="75">
        <v>395.0</v>
      </c>
      <c r="B380" s="75">
        <v>7.0</v>
      </c>
      <c r="C380" s="75" t="b">
        <v>0</v>
      </c>
      <c r="D380" s="76" t="s">
        <v>372</v>
      </c>
      <c r="E380" s="78" t="s">
        <v>1471</v>
      </c>
      <c r="F380" s="78" t="s">
        <v>3128</v>
      </c>
      <c r="G380" s="94">
        <f>97431684431</f>
        <v>97431684431</v>
      </c>
      <c r="H380" s="81" t="s">
        <v>3129</v>
      </c>
      <c r="I380" s="81" t="s">
        <v>123</v>
      </c>
      <c r="J380" s="78"/>
      <c r="K380" s="78" t="s">
        <v>6</v>
      </c>
      <c r="L380" s="83">
        <v>22500.0</v>
      </c>
      <c r="M380" s="83">
        <v>2000.0</v>
      </c>
      <c r="N380" s="85" t="s">
        <v>1471</v>
      </c>
      <c r="O380" s="83">
        <v>20500.0</v>
      </c>
      <c r="P380" s="85" t="s">
        <v>3130</v>
      </c>
      <c r="Q380" s="85"/>
      <c r="R380" s="85"/>
      <c r="S380" s="85"/>
      <c r="T380" s="85"/>
      <c r="U380" s="86">
        <f t="shared" si="4"/>
        <v>0</v>
      </c>
      <c r="V380" s="434" t="s">
        <v>3131</v>
      </c>
      <c r="W380" s="3" t="s">
        <v>46</v>
      </c>
      <c r="X380" s="3"/>
      <c r="Y380" s="3"/>
      <c r="Z380" s="3"/>
      <c r="AA380" s="3"/>
      <c r="AB380" s="3"/>
      <c r="AC380" s="3"/>
    </row>
    <row r="381" hidden="1">
      <c r="A381" s="75">
        <v>396.0</v>
      </c>
      <c r="B381" s="75">
        <v>8.0</v>
      </c>
      <c r="C381" s="75" t="b">
        <v>0</v>
      </c>
      <c r="D381" s="76" t="s">
        <v>372</v>
      </c>
      <c r="E381" s="78" t="s">
        <v>3132</v>
      </c>
      <c r="F381" s="78" t="s">
        <v>3133</v>
      </c>
      <c r="G381" s="94">
        <v>8.098909048E9</v>
      </c>
      <c r="H381" s="81" t="s">
        <v>3134</v>
      </c>
      <c r="I381" s="81" t="s">
        <v>37</v>
      </c>
      <c r="J381" s="78"/>
      <c r="K381" s="78" t="s">
        <v>6</v>
      </c>
      <c r="L381" s="83">
        <v>15000.0</v>
      </c>
      <c r="M381" s="83">
        <v>15000.0</v>
      </c>
      <c r="N381" s="85" t="s">
        <v>3132</v>
      </c>
      <c r="O381" s="85"/>
      <c r="P381" s="85"/>
      <c r="Q381" s="85"/>
      <c r="R381" s="85"/>
      <c r="S381" s="85"/>
      <c r="T381" s="85"/>
      <c r="U381" s="86">
        <f t="shared" si="4"/>
        <v>0</v>
      </c>
      <c r="V381" s="78"/>
      <c r="W381" s="3" t="s">
        <v>46</v>
      </c>
      <c r="X381" s="3"/>
      <c r="Y381" s="3"/>
      <c r="Z381" s="3"/>
      <c r="AA381" s="3"/>
      <c r="AB381" s="3"/>
      <c r="AC381" s="3"/>
    </row>
    <row r="382" hidden="1">
      <c r="A382" s="75">
        <v>397.0</v>
      </c>
      <c r="B382" s="196">
        <v>9.0</v>
      </c>
      <c r="C382" s="196" t="b">
        <v>0</v>
      </c>
      <c r="D382" s="76" t="s">
        <v>372</v>
      </c>
      <c r="E382" s="78" t="s">
        <v>3104</v>
      </c>
      <c r="F382" s="78" t="s">
        <v>3135</v>
      </c>
      <c r="G382" s="94">
        <v>8.610074493E9</v>
      </c>
      <c r="H382" s="81" t="s">
        <v>3136</v>
      </c>
      <c r="I382" s="81" t="s">
        <v>76</v>
      </c>
      <c r="J382" s="78"/>
      <c r="K382" s="78" t="s">
        <v>6</v>
      </c>
      <c r="L382" s="83">
        <v>52000.0</v>
      </c>
      <c r="M382" s="83">
        <v>15000.0</v>
      </c>
      <c r="N382" s="85" t="s">
        <v>3104</v>
      </c>
      <c r="O382" s="83">
        <v>15000.0</v>
      </c>
      <c r="P382" s="85" t="s">
        <v>3137</v>
      </c>
      <c r="Q382" s="83">
        <v>22000.0</v>
      </c>
      <c r="R382" s="85" t="s">
        <v>3138</v>
      </c>
      <c r="S382" s="85"/>
      <c r="T382" s="85"/>
      <c r="U382" s="86">
        <f t="shared" si="4"/>
        <v>0</v>
      </c>
      <c r="V382" s="78"/>
      <c r="W382" s="3" t="s">
        <v>46</v>
      </c>
      <c r="X382" s="3"/>
      <c r="Y382" s="3"/>
      <c r="Z382" s="3"/>
      <c r="AA382" s="3"/>
      <c r="AB382" s="3"/>
      <c r="AC382" s="3"/>
    </row>
    <row r="383" hidden="1">
      <c r="A383" s="601">
        <v>399.0</v>
      </c>
      <c r="B383" s="601">
        <v>1.0</v>
      </c>
      <c r="C383" s="601" t="b">
        <v>0</v>
      </c>
      <c r="D383" s="602" t="s">
        <v>413</v>
      </c>
      <c r="E383" s="376" t="s">
        <v>3139</v>
      </c>
      <c r="F383" s="376" t="s">
        <v>3140</v>
      </c>
      <c r="G383" s="603">
        <v>8.367576287E9</v>
      </c>
      <c r="H383" s="374" t="s">
        <v>3141</v>
      </c>
      <c r="I383" s="374" t="s">
        <v>76</v>
      </c>
      <c r="J383" s="376"/>
      <c r="K383" s="376" t="s">
        <v>6</v>
      </c>
      <c r="L383" s="604">
        <v>32500.0</v>
      </c>
      <c r="M383" s="604">
        <v>2000.0</v>
      </c>
      <c r="N383" s="379" t="s">
        <v>3139</v>
      </c>
      <c r="O383" s="379"/>
      <c r="P383" s="379"/>
      <c r="Q383" s="379"/>
      <c r="R383" s="379"/>
      <c r="S383" s="379"/>
      <c r="T383" s="379"/>
      <c r="U383" s="605">
        <f t="shared" si="4"/>
        <v>30500</v>
      </c>
      <c r="V383" s="445" t="s">
        <v>3142</v>
      </c>
      <c r="W383" s="382" t="s">
        <v>3143</v>
      </c>
      <c r="X383" s="383" t="s">
        <v>2342</v>
      </c>
      <c r="Y383" s="383"/>
      <c r="Z383" s="383"/>
      <c r="AA383" s="383"/>
      <c r="AB383" s="383"/>
      <c r="AC383" s="383"/>
    </row>
    <row r="384" hidden="1">
      <c r="A384" s="75">
        <v>400.0</v>
      </c>
      <c r="B384" s="75">
        <v>2.0</v>
      </c>
      <c r="C384" s="75" t="b">
        <v>0</v>
      </c>
      <c r="D384" s="76" t="s">
        <v>413</v>
      </c>
      <c r="E384" s="78" t="s">
        <v>3144</v>
      </c>
      <c r="F384" s="78" t="s">
        <v>3145</v>
      </c>
      <c r="G384" s="94">
        <v>9.550086018E9</v>
      </c>
      <c r="H384" s="81" t="s">
        <v>3146</v>
      </c>
      <c r="I384" s="81" t="s">
        <v>44</v>
      </c>
      <c r="J384" s="78"/>
      <c r="K384" s="78" t="s">
        <v>6</v>
      </c>
      <c r="L384" s="83">
        <v>25000.0</v>
      </c>
      <c r="M384" s="83">
        <v>2000.0</v>
      </c>
      <c r="N384" s="85" t="s">
        <v>3144</v>
      </c>
      <c r="O384" s="83">
        <v>13000.0</v>
      </c>
      <c r="P384" s="85" t="s">
        <v>3147</v>
      </c>
      <c r="Q384" s="83">
        <v>10000.0</v>
      </c>
      <c r="R384" s="85" t="s">
        <v>73</v>
      </c>
      <c r="S384" s="85"/>
      <c r="T384" s="85"/>
      <c r="U384" s="86">
        <f t="shared" si="4"/>
        <v>0</v>
      </c>
      <c r="V384" s="434" t="s">
        <v>3148</v>
      </c>
      <c r="W384" s="3" t="s">
        <v>46</v>
      </c>
      <c r="X384" s="3" t="s">
        <v>2342</v>
      </c>
      <c r="Y384" s="3"/>
      <c r="Z384" s="3"/>
      <c r="AA384" s="3"/>
      <c r="AB384" s="3"/>
      <c r="AC384" s="3"/>
    </row>
    <row r="385" hidden="1">
      <c r="A385" s="75">
        <v>401.0</v>
      </c>
      <c r="B385" s="196">
        <v>3.0</v>
      </c>
      <c r="C385" s="196" t="b">
        <v>0</v>
      </c>
      <c r="D385" s="76" t="s">
        <v>413</v>
      </c>
      <c r="E385" s="78" t="s">
        <v>3149</v>
      </c>
      <c r="F385" s="78" t="s">
        <v>3150</v>
      </c>
      <c r="G385" s="94">
        <v>9.544951331E9</v>
      </c>
      <c r="H385" s="81" t="s">
        <v>3151</v>
      </c>
      <c r="I385" s="81" t="s">
        <v>2044</v>
      </c>
      <c r="J385" s="78"/>
      <c r="K385" s="78" t="s">
        <v>3116</v>
      </c>
      <c r="L385" s="83">
        <v>15000.0</v>
      </c>
      <c r="M385" s="83">
        <v>15000.0</v>
      </c>
      <c r="N385" s="85" t="s">
        <v>3149</v>
      </c>
      <c r="O385" s="85"/>
      <c r="P385" s="85"/>
      <c r="Q385" s="85"/>
      <c r="R385" s="85"/>
      <c r="S385" s="85"/>
      <c r="T385" s="85"/>
      <c r="U385" s="86">
        <f t="shared" si="4"/>
        <v>0</v>
      </c>
      <c r="V385" s="434" t="s">
        <v>3152</v>
      </c>
      <c r="W385" s="3" t="s">
        <v>46</v>
      </c>
      <c r="X385" s="3"/>
      <c r="Y385" s="3"/>
      <c r="Z385" s="3"/>
      <c r="AA385" s="3"/>
      <c r="AB385" s="3"/>
      <c r="AC385" s="3"/>
    </row>
    <row r="386" hidden="1">
      <c r="A386" s="75">
        <v>402.0</v>
      </c>
      <c r="B386" s="75">
        <v>1.0</v>
      </c>
      <c r="C386" s="75" t="b">
        <v>0</v>
      </c>
      <c r="D386" s="76" t="s">
        <v>1658</v>
      </c>
      <c r="E386" s="78" t="s">
        <v>1667</v>
      </c>
      <c r="F386" s="78" t="s">
        <v>3153</v>
      </c>
      <c r="G386" s="94">
        <f>6583604219</f>
        <v>6583604219</v>
      </c>
      <c r="H386" s="81" t="s">
        <v>3154</v>
      </c>
      <c r="I386" s="81" t="s">
        <v>172</v>
      </c>
      <c r="J386" s="78"/>
      <c r="K386" s="78" t="s">
        <v>6</v>
      </c>
      <c r="L386" s="83">
        <v>108000.0</v>
      </c>
      <c r="M386" s="83">
        <v>2000.0</v>
      </c>
      <c r="N386" s="85" t="s">
        <v>1667</v>
      </c>
      <c r="O386" s="83">
        <v>30000.0</v>
      </c>
      <c r="P386" s="85" t="s">
        <v>1670</v>
      </c>
      <c r="Q386" s="83">
        <v>20000.0</v>
      </c>
      <c r="R386" s="85" t="s">
        <v>1708</v>
      </c>
      <c r="S386" s="83">
        <v>56000.0</v>
      </c>
      <c r="T386" s="85"/>
      <c r="U386" s="86">
        <f t="shared" si="4"/>
        <v>0</v>
      </c>
      <c r="V386" s="78"/>
      <c r="W386" s="3" t="s">
        <v>651</v>
      </c>
      <c r="X386" s="3"/>
      <c r="Y386" s="3"/>
      <c r="Z386" s="3"/>
      <c r="AA386" s="3"/>
      <c r="AB386" s="3"/>
      <c r="AC386" s="3"/>
    </row>
    <row r="387" hidden="1">
      <c r="A387" s="75">
        <v>403.0</v>
      </c>
      <c r="B387" s="75">
        <v>2.0</v>
      </c>
      <c r="C387" s="75" t="b">
        <v>0</v>
      </c>
      <c r="D387" s="76" t="s">
        <v>1658</v>
      </c>
      <c r="E387" s="78" t="s">
        <v>3155</v>
      </c>
      <c r="F387" s="78" t="s">
        <v>3156</v>
      </c>
      <c r="G387" s="94">
        <v>9.7332208307E10</v>
      </c>
      <c r="H387" s="81" t="s">
        <v>3157</v>
      </c>
      <c r="I387" s="81" t="s">
        <v>172</v>
      </c>
      <c r="J387" s="78"/>
      <c r="K387" s="78" t="s">
        <v>1429</v>
      </c>
      <c r="L387" s="83">
        <v>117000.0</v>
      </c>
      <c r="M387" s="83">
        <v>2000.0</v>
      </c>
      <c r="N387" s="85" t="s">
        <v>3155</v>
      </c>
      <c r="O387" s="83">
        <v>38500.0</v>
      </c>
      <c r="P387" s="85" t="s">
        <v>1564</v>
      </c>
      <c r="Q387" s="83">
        <v>38500.0</v>
      </c>
      <c r="R387" s="85" t="s">
        <v>1732</v>
      </c>
      <c r="S387" s="83">
        <v>38500.0</v>
      </c>
      <c r="T387" s="85"/>
      <c r="U387" s="86">
        <f t="shared" si="4"/>
        <v>-500</v>
      </c>
      <c r="V387" s="78"/>
      <c r="W387" s="3" t="s">
        <v>46</v>
      </c>
      <c r="X387" s="3"/>
      <c r="Y387" s="3"/>
      <c r="Z387" s="3"/>
      <c r="AA387" s="3"/>
      <c r="AB387" s="3"/>
      <c r="AC387" s="3"/>
    </row>
    <row r="388" hidden="1">
      <c r="A388" s="173">
        <v>404.0</v>
      </c>
      <c r="B388" s="173">
        <v>3.0</v>
      </c>
      <c r="C388" s="173" t="b">
        <v>0</v>
      </c>
      <c r="D388" s="174" t="s">
        <v>1658</v>
      </c>
      <c r="E388" s="176" t="s">
        <v>3158</v>
      </c>
      <c r="F388" s="176" t="s">
        <v>3159</v>
      </c>
      <c r="G388" s="177">
        <v>9.477369585E9</v>
      </c>
      <c r="H388" s="179" t="s">
        <v>3160</v>
      </c>
      <c r="I388" s="179" t="s">
        <v>37</v>
      </c>
      <c r="J388" s="176"/>
      <c r="K388" s="176" t="s">
        <v>3161</v>
      </c>
      <c r="L388" s="181">
        <v>25000.0</v>
      </c>
      <c r="M388" s="181">
        <v>4935.1</v>
      </c>
      <c r="N388" s="182" t="s">
        <v>3158</v>
      </c>
      <c r="O388" s="181">
        <v>9870.2</v>
      </c>
      <c r="P388" s="182" t="s">
        <v>1670</v>
      </c>
      <c r="Q388" s="182"/>
      <c r="R388" s="182"/>
      <c r="S388" s="182"/>
      <c r="T388" s="182"/>
      <c r="U388" s="512">
        <f t="shared" si="4"/>
        <v>10194.7</v>
      </c>
      <c r="V388" s="453" t="s">
        <v>741</v>
      </c>
      <c r="W388" s="3" t="s">
        <v>742</v>
      </c>
      <c r="X388" s="3"/>
      <c r="Y388" s="3"/>
      <c r="Z388" s="3"/>
      <c r="AA388" s="3"/>
      <c r="AB388" s="3"/>
      <c r="AC388" s="3"/>
    </row>
    <row r="389" hidden="1">
      <c r="A389" s="75">
        <v>405.0</v>
      </c>
      <c r="B389" s="75">
        <v>4.0</v>
      </c>
      <c r="C389" s="75" t="b">
        <v>0</v>
      </c>
      <c r="D389" s="76" t="s">
        <v>1658</v>
      </c>
      <c r="E389" s="78" t="s">
        <v>3162</v>
      </c>
      <c r="F389" s="78" t="s">
        <v>3163</v>
      </c>
      <c r="G389" s="94">
        <f>966530687472</f>
        <v>966530687472</v>
      </c>
      <c r="H389" s="81" t="s">
        <v>3164</v>
      </c>
      <c r="I389" s="81" t="s">
        <v>44</v>
      </c>
      <c r="J389" s="78"/>
      <c r="K389" s="78" t="s">
        <v>6</v>
      </c>
      <c r="L389" s="83">
        <v>30000.0</v>
      </c>
      <c r="M389" s="83">
        <v>2000.0</v>
      </c>
      <c r="N389" s="85" t="s">
        <v>3162</v>
      </c>
      <c r="O389" s="83">
        <v>13000.0</v>
      </c>
      <c r="P389" s="85" t="s">
        <v>3165</v>
      </c>
      <c r="Q389" s="83">
        <v>10000.0</v>
      </c>
      <c r="R389" s="85" t="s">
        <v>1909</v>
      </c>
      <c r="S389" s="83">
        <v>5000.0</v>
      </c>
      <c r="T389" s="85" t="s">
        <v>3166</v>
      </c>
      <c r="U389" s="86">
        <f t="shared" si="4"/>
        <v>0</v>
      </c>
      <c r="V389" s="78"/>
      <c r="W389" s="3" t="s">
        <v>651</v>
      </c>
      <c r="X389" s="3"/>
      <c r="Y389" s="3"/>
      <c r="Z389" s="3"/>
      <c r="AA389" s="3"/>
      <c r="AB389" s="3"/>
      <c r="AC389" s="3"/>
    </row>
    <row r="390" hidden="1">
      <c r="A390" s="75">
        <v>406.0</v>
      </c>
      <c r="B390" s="75">
        <v>5.0</v>
      </c>
      <c r="C390" s="75" t="b">
        <v>0</v>
      </c>
      <c r="D390" s="76" t="s">
        <v>1658</v>
      </c>
      <c r="E390" s="78" t="s">
        <v>1679</v>
      </c>
      <c r="F390" s="78" t="s">
        <v>3063</v>
      </c>
      <c r="G390" s="94">
        <v>8.357069757E9</v>
      </c>
      <c r="H390" s="81" t="s">
        <v>3167</v>
      </c>
      <c r="I390" s="81" t="s">
        <v>176</v>
      </c>
      <c r="J390" s="78"/>
      <c r="K390" s="78" t="s">
        <v>1429</v>
      </c>
      <c r="L390" s="83">
        <v>20000.0</v>
      </c>
      <c r="M390" s="83">
        <v>10000.0</v>
      </c>
      <c r="N390" s="85" t="s">
        <v>1679</v>
      </c>
      <c r="O390" s="83">
        <v>10000.0</v>
      </c>
      <c r="P390" s="85" t="s">
        <v>1739</v>
      </c>
      <c r="Q390" s="85"/>
      <c r="R390" s="85"/>
      <c r="S390" s="85"/>
      <c r="T390" s="85"/>
      <c r="U390" s="86">
        <f t="shared" si="4"/>
        <v>0</v>
      </c>
      <c r="V390" s="434" t="s">
        <v>3168</v>
      </c>
      <c r="W390" s="3" t="s">
        <v>651</v>
      </c>
      <c r="X390" s="3"/>
      <c r="Y390" s="3"/>
      <c r="Z390" s="3"/>
      <c r="AA390" s="3"/>
      <c r="AB390" s="3"/>
      <c r="AC390" s="3"/>
    </row>
    <row r="391" hidden="1">
      <c r="A391" s="173">
        <v>407.0</v>
      </c>
      <c r="B391" s="173">
        <v>6.0</v>
      </c>
      <c r="C391" s="173" t="b">
        <v>0</v>
      </c>
      <c r="D391" s="174" t="s">
        <v>1658</v>
      </c>
      <c r="E391" s="176" t="s">
        <v>1675</v>
      </c>
      <c r="F391" s="176" t="s">
        <v>3169</v>
      </c>
      <c r="G391" s="177">
        <v>7.322971953E9</v>
      </c>
      <c r="H391" s="179" t="s">
        <v>3170</v>
      </c>
      <c r="I391" s="179" t="s">
        <v>44</v>
      </c>
      <c r="J391" s="176"/>
      <c r="K391" s="176" t="s">
        <v>1429</v>
      </c>
      <c r="L391" s="181">
        <v>30000.0</v>
      </c>
      <c r="M391" s="181">
        <v>2000.0</v>
      </c>
      <c r="N391" s="182" t="s">
        <v>1675</v>
      </c>
      <c r="O391" s="181">
        <v>5000.0</v>
      </c>
      <c r="P391" s="182" t="s">
        <v>3171</v>
      </c>
      <c r="Q391" s="182"/>
      <c r="R391" s="182"/>
      <c r="S391" s="182"/>
      <c r="T391" s="182"/>
      <c r="U391" s="512">
        <f t="shared" si="4"/>
        <v>23000</v>
      </c>
      <c r="V391" s="453" t="s">
        <v>741</v>
      </c>
      <c r="W391" s="3" t="s">
        <v>742</v>
      </c>
      <c r="X391" s="3"/>
      <c r="Y391" s="3"/>
      <c r="Z391" s="3"/>
      <c r="AA391" s="3"/>
      <c r="AB391" s="3"/>
      <c r="AC391" s="3"/>
    </row>
    <row r="392">
      <c r="A392" s="57">
        <v>408.0</v>
      </c>
      <c r="B392" s="57">
        <v>7.0</v>
      </c>
      <c r="C392" s="238" t="b">
        <v>1</v>
      </c>
      <c r="D392" s="58" t="s">
        <v>1658</v>
      </c>
      <c r="E392" s="60" t="s">
        <v>1688</v>
      </c>
      <c r="F392" s="60" t="s">
        <v>3172</v>
      </c>
      <c r="G392" s="61">
        <v>9.524348339E9</v>
      </c>
      <c r="H392" s="64" t="s">
        <v>3173</v>
      </c>
      <c r="I392" s="64" t="s">
        <v>44</v>
      </c>
      <c r="J392" s="64" t="s">
        <v>2044</v>
      </c>
      <c r="K392" s="60" t="s">
        <v>6</v>
      </c>
      <c r="L392" s="69">
        <v>55000.0</v>
      </c>
      <c r="M392" s="69">
        <v>2000.0</v>
      </c>
      <c r="N392" s="71" t="s">
        <v>1688</v>
      </c>
      <c r="O392" s="71"/>
      <c r="P392" s="71"/>
      <c r="Q392" s="71"/>
      <c r="R392" s="71"/>
      <c r="S392" s="71"/>
      <c r="T392" s="71"/>
      <c r="U392" s="72">
        <f t="shared" si="4"/>
        <v>53000</v>
      </c>
      <c r="V392" s="447" t="s">
        <v>3174</v>
      </c>
      <c r="W392" s="74" t="s">
        <v>2691</v>
      </c>
      <c r="X392" s="3" t="s">
        <v>2342</v>
      </c>
      <c r="Y392" s="74" t="s">
        <v>3175</v>
      </c>
      <c r="Z392" s="3"/>
      <c r="AA392" s="3"/>
      <c r="AB392" s="3"/>
      <c r="AC392" s="74" t="s">
        <v>2953</v>
      </c>
    </row>
    <row r="393">
      <c r="A393" s="57">
        <v>409.0</v>
      </c>
      <c r="B393" s="57">
        <v>8.0</v>
      </c>
      <c r="C393" s="238" t="b">
        <v>1</v>
      </c>
      <c r="D393" s="58" t="s">
        <v>1658</v>
      </c>
      <c r="E393" s="60" t="s">
        <v>1691</v>
      </c>
      <c r="F393" s="60" t="s">
        <v>3176</v>
      </c>
      <c r="G393" s="61">
        <v>8.31038202E9</v>
      </c>
      <c r="H393" s="64" t="s">
        <v>3177</v>
      </c>
      <c r="I393" s="64" t="s">
        <v>44</v>
      </c>
      <c r="J393" s="60"/>
      <c r="K393" s="60" t="s">
        <v>1429</v>
      </c>
      <c r="L393" s="69">
        <v>30000.0</v>
      </c>
      <c r="M393" s="69">
        <v>2000.0</v>
      </c>
      <c r="N393" s="71" t="s">
        <v>1691</v>
      </c>
      <c r="O393" s="71"/>
      <c r="P393" s="71"/>
      <c r="Q393" s="71"/>
      <c r="R393" s="71"/>
      <c r="S393" s="71"/>
      <c r="T393" s="71"/>
      <c r="U393" s="72">
        <f t="shared" si="4"/>
        <v>28000</v>
      </c>
      <c r="V393" s="599">
        <v>45840.0</v>
      </c>
      <c r="W393" s="74" t="s">
        <v>3178</v>
      </c>
      <c r="X393" s="3"/>
      <c r="Y393" s="3"/>
      <c r="Z393" s="3"/>
      <c r="AA393" s="3"/>
      <c r="AB393" s="3"/>
      <c r="AC393" s="74" t="s">
        <v>3179</v>
      </c>
    </row>
    <row r="394" hidden="1">
      <c r="A394" s="75">
        <v>410.0</v>
      </c>
      <c r="B394" s="75">
        <v>9.0</v>
      </c>
      <c r="C394" s="75" t="b">
        <v>0</v>
      </c>
      <c r="D394" s="76" t="s">
        <v>1658</v>
      </c>
      <c r="E394" s="78" t="s">
        <v>1691</v>
      </c>
      <c r="F394" s="78" t="s">
        <v>3180</v>
      </c>
      <c r="G394" s="94">
        <v>5.930985708522E12</v>
      </c>
      <c r="H394" s="81" t="s">
        <v>3181</v>
      </c>
      <c r="I394" s="81" t="s">
        <v>176</v>
      </c>
      <c r="J394" s="78"/>
      <c r="K394" s="78" t="s">
        <v>1429</v>
      </c>
      <c r="L394" s="83">
        <v>38000.0</v>
      </c>
      <c r="M394" s="83">
        <v>38000.0</v>
      </c>
      <c r="N394" s="85" t="s">
        <v>1691</v>
      </c>
      <c r="O394" s="85"/>
      <c r="P394" s="85"/>
      <c r="Q394" s="85"/>
      <c r="R394" s="85"/>
      <c r="S394" s="85"/>
      <c r="T394" s="85"/>
      <c r="U394" s="86">
        <f t="shared" si="4"/>
        <v>0</v>
      </c>
      <c r="V394" s="434" t="s">
        <v>3182</v>
      </c>
      <c r="W394" s="3" t="s">
        <v>46</v>
      </c>
      <c r="X394" s="3"/>
      <c r="Y394" s="3"/>
      <c r="Z394" s="3"/>
      <c r="AA394" s="3"/>
      <c r="AB394" s="3"/>
      <c r="AC394" s="3"/>
    </row>
    <row r="395" hidden="1">
      <c r="A395" s="75">
        <v>411.0</v>
      </c>
      <c r="B395" s="75">
        <v>10.0</v>
      </c>
      <c r="C395" s="75" t="b">
        <v>0</v>
      </c>
      <c r="D395" s="76" t="s">
        <v>1658</v>
      </c>
      <c r="E395" s="78" t="s">
        <v>1691</v>
      </c>
      <c r="F395" s="78" t="s">
        <v>3183</v>
      </c>
      <c r="G395" s="94">
        <v>8.136980677E9</v>
      </c>
      <c r="H395" s="81" t="s">
        <v>3184</v>
      </c>
      <c r="I395" s="81" t="s">
        <v>44</v>
      </c>
      <c r="J395" s="78"/>
      <c r="K395" s="78" t="s">
        <v>6</v>
      </c>
      <c r="L395" s="83">
        <v>30000.0</v>
      </c>
      <c r="M395" s="83">
        <v>15000.0</v>
      </c>
      <c r="N395" s="85" t="s">
        <v>1691</v>
      </c>
      <c r="O395" s="83">
        <v>15000.0</v>
      </c>
      <c r="P395" s="85" t="s">
        <v>1761</v>
      </c>
      <c r="Q395" s="85"/>
      <c r="R395" s="85"/>
      <c r="S395" s="85"/>
      <c r="T395" s="85"/>
      <c r="U395" s="86">
        <f t="shared" si="4"/>
        <v>0</v>
      </c>
      <c r="V395" s="78"/>
      <c r="W395" s="3" t="s">
        <v>46</v>
      </c>
      <c r="X395" s="3"/>
      <c r="Y395" s="3"/>
      <c r="Z395" s="3"/>
      <c r="AA395" s="3"/>
      <c r="AB395" s="3"/>
      <c r="AC395" s="3"/>
    </row>
    <row r="396" hidden="1">
      <c r="A396" s="75">
        <v>412.0</v>
      </c>
      <c r="B396" s="75">
        <v>11.0</v>
      </c>
      <c r="C396" s="75" t="b">
        <v>0</v>
      </c>
      <c r="D396" s="76" t="s">
        <v>1658</v>
      </c>
      <c r="E396" s="78" t="s">
        <v>1692</v>
      </c>
      <c r="F396" s="78" t="s">
        <v>3185</v>
      </c>
      <c r="G396" s="94">
        <v>9.074081512E9</v>
      </c>
      <c r="H396" s="81" t="s">
        <v>3186</v>
      </c>
      <c r="I396" s="81" t="s">
        <v>44</v>
      </c>
      <c r="J396" s="78"/>
      <c r="K396" s="78" t="s">
        <v>6</v>
      </c>
      <c r="L396" s="83">
        <v>30000.0</v>
      </c>
      <c r="M396" s="83">
        <v>2000.0</v>
      </c>
      <c r="N396" s="85" t="s">
        <v>1692</v>
      </c>
      <c r="O396" s="83">
        <v>15000.0</v>
      </c>
      <c r="P396" s="85" t="s">
        <v>1708</v>
      </c>
      <c r="Q396" s="83">
        <v>13000.0</v>
      </c>
      <c r="R396" s="85" t="s">
        <v>1761</v>
      </c>
      <c r="S396" s="85"/>
      <c r="T396" s="85"/>
      <c r="U396" s="86">
        <f t="shared" si="4"/>
        <v>0</v>
      </c>
      <c r="V396" s="78"/>
      <c r="W396" s="3" t="s">
        <v>651</v>
      </c>
      <c r="X396" s="3"/>
      <c r="Y396" s="3"/>
      <c r="Z396" s="3"/>
      <c r="AA396" s="3"/>
      <c r="AB396" s="3"/>
      <c r="AC396" s="3"/>
    </row>
    <row r="397" hidden="1">
      <c r="A397" s="75">
        <v>413.0</v>
      </c>
      <c r="B397" s="75">
        <v>12.0</v>
      </c>
      <c r="C397" s="75" t="b">
        <v>0</v>
      </c>
      <c r="D397" s="76" t="s">
        <v>1658</v>
      </c>
      <c r="E397" s="78" t="s">
        <v>3171</v>
      </c>
      <c r="F397" s="78" t="s">
        <v>3187</v>
      </c>
      <c r="G397" s="94">
        <v>6.380933065E9</v>
      </c>
      <c r="H397" s="81" t="s">
        <v>3188</v>
      </c>
      <c r="I397" s="81" t="s">
        <v>76</v>
      </c>
      <c r="J397" s="78"/>
      <c r="K397" s="78" t="s">
        <v>6</v>
      </c>
      <c r="L397" s="83">
        <v>92000.0</v>
      </c>
      <c r="M397" s="83">
        <v>2000.0</v>
      </c>
      <c r="N397" s="85" t="s">
        <v>3171</v>
      </c>
      <c r="O397" s="83">
        <v>30000.0</v>
      </c>
      <c r="P397" s="85" t="s">
        <v>1700</v>
      </c>
      <c r="Q397" s="83">
        <v>30000.0</v>
      </c>
      <c r="R397" s="85" t="s">
        <v>3189</v>
      </c>
      <c r="S397" s="83">
        <v>30000.0</v>
      </c>
      <c r="T397" s="85"/>
      <c r="U397" s="86">
        <f t="shared" si="4"/>
        <v>0</v>
      </c>
      <c r="V397" s="434" t="s">
        <v>3190</v>
      </c>
      <c r="W397" s="3" t="s">
        <v>46</v>
      </c>
      <c r="X397" s="3" t="s">
        <v>2342</v>
      </c>
      <c r="Y397" s="3"/>
      <c r="Z397" s="3"/>
      <c r="AA397" s="3"/>
      <c r="AB397" s="3"/>
      <c r="AC397" s="3"/>
    </row>
    <row r="398">
      <c r="A398" s="57">
        <v>414.0</v>
      </c>
      <c r="B398" s="57">
        <v>13.0</v>
      </c>
      <c r="C398" s="238" t="b">
        <v>1</v>
      </c>
      <c r="D398" s="58" t="s">
        <v>1658</v>
      </c>
      <c r="E398" s="60" t="s">
        <v>1700</v>
      </c>
      <c r="F398" s="60" t="s">
        <v>3191</v>
      </c>
      <c r="G398" s="61">
        <v>9.71542410935E11</v>
      </c>
      <c r="H398" s="64" t="s">
        <v>3192</v>
      </c>
      <c r="I398" s="64" t="s">
        <v>3193</v>
      </c>
      <c r="J398" s="60"/>
      <c r="K398" s="60" t="s">
        <v>6</v>
      </c>
      <c r="L398" s="69">
        <v>100000.0</v>
      </c>
      <c r="M398" s="69">
        <v>30000.0</v>
      </c>
      <c r="N398" s="71" t="s">
        <v>1700</v>
      </c>
      <c r="O398" s="71"/>
      <c r="P398" s="71"/>
      <c r="Q398" s="71"/>
      <c r="R398" s="71"/>
      <c r="S398" s="71"/>
      <c r="T398" s="71"/>
      <c r="U398" s="72">
        <f t="shared" si="4"/>
        <v>70000</v>
      </c>
      <c r="V398" s="447" t="s">
        <v>2678</v>
      </c>
      <c r="W398" s="74" t="s">
        <v>3194</v>
      </c>
      <c r="X398" s="3" t="s">
        <v>2342</v>
      </c>
      <c r="Y398" s="3"/>
      <c r="Z398" s="3"/>
      <c r="AA398" s="3"/>
      <c r="AB398" s="3"/>
      <c r="AC398" s="74" t="s">
        <v>3195</v>
      </c>
    </row>
    <row r="399" hidden="1">
      <c r="A399" s="75">
        <v>415.0</v>
      </c>
      <c r="B399" s="75">
        <v>14.0</v>
      </c>
      <c r="C399" s="75" t="b">
        <v>0</v>
      </c>
      <c r="D399" s="76" t="s">
        <v>1658</v>
      </c>
      <c r="E399" s="78" t="s">
        <v>1708</v>
      </c>
      <c r="F399" s="78" t="s">
        <v>3196</v>
      </c>
      <c r="G399" s="94">
        <v>6.369103292E9</v>
      </c>
      <c r="H399" s="81" t="s">
        <v>3197</v>
      </c>
      <c r="I399" s="81" t="s">
        <v>44</v>
      </c>
      <c r="J399" s="78"/>
      <c r="K399" s="78" t="s">
        <v>6</v>
      </c>
      <c r="L399" s="83">
        <v>30000.0</v>
      </c>
      <c r="M399" s="83">
        <v>5000.0</v>
      </c>
      <c r="N399" s="85" t="s">
        <v>1708</v>
      </c>
      <c r="O399" s="83">
        <v>5000.0</v>
      </c>
      <c r="P399" s="85" t="s">
        <v>1707</v>
      </c>
      <c r="Q399" s="83">
        <v>10000.0</v>
      </c>
      <c r="R399" s="85" t="s">
        <v>3198</v>
      </c>
      <c r="S399" s="83">
        <v>10000.0</v>
      </c>
      <c r="T399" s="85"/>
      <c r="U399" s="86">
        <f t="shared" si="4"/>
        <v>0</v>
      </c>
      <c r="V399" s="78"/>
      <c r="W399" s="3" t="s">
        <v>46</v>
      </c>
      <c r="X399" s="3"/>
      <c r="Y399" s="3"/>
      <c r="Z399" s="3"/>
      <c r="AA399" s="3"/>
      <c r="AB399" s="3"/>
      <c r="AC399" s="3"/>
    </row>
    <row r="400" hidden="1">
      <c r="A400" s="75">
        <v>416.0</v>
      </c>
      <c r="B400" s="75">
        <v>15.0</v>
      </c>
      <c r="C400" s="75" t="b">
        <v>0</v>
      </c>
      <c r="D400" s="76" t="s">
        <v>1658</v>
      </c>
      <c r="E400" s="78" t="s">
        <v>1716</v>
      </c>
      <c r="F400" s="78" t="s">
        <v>3199</v>
      </c>
      <c r="G400" s="94">
        <v>7.387565007E9</v>
      </c>
      <c r="H400" s="81" t="s">
        <v>3200</v>
      </c>
      <c r="I400" s="81" t="s">
        <v>118</v>
      </c>
      <c r="J400" s="81" t="s">
        <v>123</v>
      </c>
      <c r="K400" s="78" t="s">
        <v>6</v>
      </c>
      <c r="L400" s="83">
        <v>50000.0</v>
      </c>
      <c r="M400" s="83">
        <v>2000.0</v>
      </c>
      <c r="N400" s="85" t="s">
        <v>1716</v>
      </c>
      <c r="O400" s="83">
        <v>28000.0</v>
      </c>
      <c r="P400" s="85" t="s">
        <v>1699</v>
      </c>
      <c r="Q400" s="83">
        <v>20000.0</v>
      </c>
      <c r="R400" s="85" t="s">
        <v>1770</v>
      </c>
      <c r="S400" s="85"/>
      <c r="T400" s="85"/>
      <c r="U400" s="86">
        <f t="shared" si="4"/>
        <v>0</v>
      </c>
      <c r="V400" s="78"/>
      <c r="W400" s="3" t="s">
        <v>651</v>
      </c>
      <c r="X400" s="3"/>
      <c r="Y400" s="3"/>
      <c r="Z400" s="3"/>
      <c r="AA400" s="3"/>
      <c r="AB400" s="3"/>
      <c r="AC400" s="3"/>
    </row>
    <row r="401" hidden="1">
      <c r="A401" s="75">
        <v>417.0</v>
      </c>
      <c r="B401" s="196">
        <v>16.0</v>
      </c>
      <c r="C401" s="196" t="b">
        <v>0</v>
      </c>
      <c r="D401" s="76" t="s">
        <v>1658</v>
      </c>
      <c r="E401" s="78" t="s">
        <v>1707</v>
      </c>
      <c r="F401" s="78" t="s">
        <v>3201</v>
      </c>
      <c r="G401" s="94">
        <v>8.096157622E9</v>
      </c>
      <c r="H401" s="81" t="s">
        <v>3202</v>
      </c>
      <c r="I401" s="81" t="s">
        <v>72</v>
      </c>
      <c r="J401" s="78"/>
      <c r="K401" s="78" t="s">
        <v>6</v>
      </c>
      <c r="L401" s="83">
        <v>22500.0</v>
      </c>
      <c r="M401" s="83">
        <v>2000.0</v>
      </c>
      <c r="N401" s="85" t="s">
        <v>1707</v>
      </c>
      <c r="O401" s="83">
        <v>20500.0</v>
      </c>
      <c r="P401" s="85" t="s">
        <v>1728</v>
      </c>
      <c r="Q401" s="85"/>
      <c r="R401" s="85"/>
      <c r="S401" s="85"/>
      <c r="T401" s="85"/>
      <c r="U401" s="86">
        <f t="shared" si="4"/>
        <v>0</v>
      </c>
      <c r="V401" s="78"/>
      <c r="W401" s="3" t="s">
        <v>46</v>
      </c>
      <c r="X401" s="3"/>
      <c r="Y401" s="3"/>
      <c r="Z401" s="3"/>
      <c r="AA401" s="3"/>
      <c r="AB401" s="3"/>
      <c r="AC401" s="3"/>
    </row>
    <row r="402" hidden="1">
      <c r="A402" s="75">
        <v>418.0</v>
      </c>
      <c r="B402" s="75">
        <v>1.0</v>
      </c>
      <c r="C402" s="75" t="b">
        <v>0</v>
      </c>
      <c r="D402" s="76" t="s">
        <v>530</v>
      </c>
      <c r="E402" s="78" t="s">
        <v>1721</v>
      </c>
      <c r="F402" s="78" t="s">
        <v>3203</v>
      </c>
      <c r="G402" s="94">
        <v>7.871898898E9</v>
      </c>
      <c r="H402" s="81" t="s">
        <v>3204</v>
      </c>
      <c r="I402" s="81" t="s">
        <v>44</v>
      </c>
      <c r="J402" s="78"/>
      <c r="K402" s="78" t="s">
        <v>6</v>
      </c>
      <c r="L402" s="83">
        <v>30000.0</v>
      </c>
      <c r="M402" s="83">
        <v>2000.0</v>
      </c>
      <c r="N402" s="85" t="s">
        <v>1721</v>
      </c>
      <c r="O402" s="83">
        <v>15000.0</v>
      </c>
      <c r="P402" s="85" t="s">
        <v>3205</v>
      </c>
      <c r="Q402" s="83">
        <v>7000.0</v>
      </c>
      <c r="R402" s="85" t="s">
        <v>1732</v>
      </c>
      <c r="S402" s="83">
        <v>6000.0</v>
      </c>
      <c r="T402" s="85" t="s">
        <v>3206</v>
      </c>
      <c r="U402" s="86">
        <f t="shared" si="4"/>
        <v>0</v>
      </c>
      <c r="V402" s="78"/>
      <c r="W402" s="3" t="s">
        <v>46</v>
      </c>
      <c r="X402" s="3"/>
      <c r="Y402" s="3"/>
      <c r="Z402" s="3"/>
      <c r="AA402" s="3"/>
      <c r="AB402" s="3"/>
      <c r="AC402" s="3"/>
    </row>
    <row r="403" hidden="1">
      <c r="A403" s="75">
        <v>419.0</v>
      </c>
      <c r="B403" s="75">
        <v>2.0</v>
      </c>
      <c r="C403" s="75" t="b">
        <v>0</v>
      </c>
      <c r="D403" s="76" t="s">
        <v>530</v>
      </c>
      <c r="E403" s="78" t="s">
        <v>1728</v>
      </c>
      <c r="F403" s="78" t="s">
        <v>3207</v>
      </c>
      <c r="G403" s="94">
        <v>9.23335454955E11</v>
      </c>
      <c r="H403" s="81" t="s">
        <v>3208</v>
      </c>
      <c r="I403" s="81" t="s">
        <v>72</v>
      </c>
      <c r="J403" s="78"/>
      <c r="K403" s="78" t="s">
        <v>1429</v>
      </c>
      <c r="L403" s="83">
        <v>22500.0</v>
      </c>
      <c r="M403" s="83">
        <v>10000.0</v>
      </c>
      <c r="N403" s="85" t="s">
        <v>1728</v>
      </c>
      <c r="O403" s="83">
        <v>12500.0</v>
      </c>
      <c r="P403" s="85" t="s">
        <v>1765</v>
      </c>
      <c r="Q403" s="85"/>
      <c r="R403" s="85"/>
      <c r="S403" s="85"/>
      <c r="T403" s="85"/>
      <c r="U403" s="86">
        <f t="shared" si="4"/>
        <v>0</v>
      </c>
      <c r="V403" s="78"/>
      <c r="W403" s="3" t="s">
        <v>46</v>
      </c>
      <c r="X403" s="3"/>
      <c r="Y403" s="3"/>
      <c r="Z403" s="3"/>
      <c r="AA403" s="3"/>
      <c r="AB403" s="3"/>
      <c r="AC403" s="3"/>
    </row>
    <row r="404" hidden="1">
      <c r="A404" s="75">
        <v>420.0</v>
      </c>
      <c r="B404" s="75">
        <v>3.0</v>
      </c>
      <c r="C404" s="75" t="b">
        <v>0</v>
      </c>
      <c r="D404" s="76" t="s">
        <v>530</v>
      </c>
      <c r="E404" s="78" t="s">
        <v>1728</v>
      </c>
      <c r="F404" s="78" t="s">
        <v>3209</v>
      </c>
      <c r="G404" s="94">
        <v>6.381444641E9</v>
      </c>
      <c r="H404" s="81" t="s">
        <v>3210</v>
      </c>
      <c r="I404" s="81" t="s">
        <v>326</v>
      </c>
      <c r="J404" s="78"/>
      <c r="K404" s="78" t="s">
        <v>6</v>
      </c>
      <c r="L404" s="83">
        <v>13000.0</v>
      </c>
      <c r="M404" s="83">
        <v>2000.0</v>
      </c>
      <c r="N404" s="85" t="s">
        <v>1728</v>
      </c>
      <c r="O404" s="83">
        <v>6000.0</v>
      </c>
      <c r="P404" s="85" t="s">
        <v>3211</v>
      </c>
      <c r="Q404" s="83">
        <v>5000.0</v>
      </c>
      <c r="R404" s="85" t="s">
        <v>3212</v>
      </c>
      <c r="S404" s="85"/>
      <c r="T404" s="85"/>
      <c r="U404" s="86">
        <f t="shared" si="4"/>
        <v>0</v>
      </c>
      <c r="V404" s="78"/>
      <c r="W404" s="3" t="s">
        <v>651</v>
      </c>
      <c r="X404" s="3" t="s">
        <v>3213</v>
      </c>
      <c r="Y404" s="3"/>
      <c r="Z404" s="3"/>
      <c r="AA404" s="3"/>
      <c r="AB404" s="3"/>
      <c r="AC404" s="3"/>
    </row>
    <row r="405" hidden="1">
      <c r="A405" s="75">
        <v>421.0</v>
      </c>
      <c r="B405" s="75">
        <v>4.0</v>
      </c>
      <c r="C405" s="75" t="b">
        <v>0</v>
      </c>
      <c r="D405" s="76" t="s">
        <v>530</v>
      </c>
      <c r="E405" s="78" t="s">
        <v>1735</v>
      </c>
      <c r="F405" s="78" t="s">
        <v>3214</v>
      </c>
      <c r="G405" s="94">
        <v>9.844443843E9</v>
      </c>
      <c r="H405" s="81" t="s">
        <v>3215</v>
      </c>
      <c r="I405" s="81" t="s">
        <v>72</v>
      </c>
      <c r="J405" s="81" t="s">
        <v>123</v>
      </c>
      <c r="K405" s="78" t="s">
        <v>3161</v>
      </c>
      <c r="L405" s="83">
        <v>45000.0</v>
      </c>
      <c r="M405" s="83">
        <v>10000.0</v>
      </c>
      <c r="N405" s="85" t="s">
        <v>1735</v>
      </c>
      <c r="O405" s="83">
        <v>5000.0</v>
      </c>
      <c r="P405" s="85" t="s">
        <v>1719</v>
      </c>
      <c r="Q405" s="83">
        <v>30000.0</v>
      </c>
      <c r="R405" s="85" t="s">
        <v>1736</v>
      </c>
      <c r="S405" s="85"/>
      <c r="T405" s="85"/>
      <c r="U405" s="86">
        <f t="shared" si="4"/>
        <v>0</v>
      </c>
      <c r="V405" s="78"/>
      <c r="W405" s="3" t="s">
        <v>651</v>
      </c>
      <c r="X405" s="3"/>
      <c r="Y405" s="3"/>
      <c r="Z405" s="3"/>
      <c r="AA405" s="3"/>
      <c r="AB405" s="3"/>
      <c r="AC405" s="3"/>
    </row>
    <row r="406">
      <c r="A406" s="57">
        <v>422.0</v>
      </c>
      <c r="B406" s="57">
        <v>5.0</v>
      </c>
      <c r="C406" s="238" t="b">
        <v>1</v>
      </c>
      <c r="D406" s="58" t="s">
        <v>530</v>
      </c>
      <c r="E406" s="60" t="s">
        <v>1739</v>
      </c>
      <c r="F406" s="176" t="s">
        <v>3216</v>
      </c>
      <c r="G406" s="60"/>
      <c r="H406" s="64" t="s">
        <v>3217</v>
      </c>
      <c r="I406" s="64" t="s">
        <v>118</v>
      </c>
      <c r="J406" s="60"/>
      <c r="K406" s="60"/>
      <c r="L406" s="71"/>
      <c r="M406" s="71"/>
      <c r="N406" s="71"/>
      <c r="O406" s="71"/>
      <c r="P406" s="71"/>
      <c r="Q406" s="71"/>
      <c r="R406" s="71"/>
      <c r="S406" s="71"/>
      <c r="T406" s="71"/>
      <c r="U406" s="72">
        <f t="shared" si="4"/>
        <v>0</v>
      </c>
      <c r="V406" s="447" t="s">
        <v>3218</v>
      </c>
      <c r="W406" s="3"/>
      <c r="X406" s="3"/>
      <c r="Y406" s="3"/>
      <c r="Z406" s="3"/>
      <c r="AA406" s="3"/>
      <c r="AB406" s="3"/>
      <c r="AC406" s="3"/>
    </row>
    <row r="407" hidden="1">
      <c r="A407" s="173">
        <v>423.0</v>
      </c>
      <c r="B407" s="173">
        <v>6.0</v>
      </c>
      <c r="C407" s="173" t="b">
        <v>0</v>
      </c>
      <c r="D407" s="174" t="s">
        <v>530</v>
      </c>
      <c r="E407" s="176" t="s">
        <v>3219</v>
      </c>
      <c r="F407" s="176" t="s">
        <v>3220</v>
      </c>
      <c r="G407" s="177">
        <v>6.38206862E9</v>
      </c>
      <c r="H407" s="179" t="s">
        <v>3221</v>
      </c>
      <c r="I407" s="179" t="s">
        <v>172</v>
      </c>
      <c r="J407" s="176"/>
      <c r="K407" s="176" t="s">
        <v>6</v>
      </c>
      <c r="L407" s="181">
        <v>108000.0</v>
      </c>
      <c r="M407" s="181">
        <v>2000.0</v>
      </c>
      <c r="N407" s="182" t="s">
        <v>3219</v>
      </c>
      <c r="O407" s="181">
        <v>30000.0</v>
      </c>
      <c r="P407" s="182" t="s">
        <v>1732</v>
      </c>
      <c r="Q407" s="182"/>
      <c r="R407" s="182"/>
      <c r="S407" s="182"/>
      <c r="T407" s="182"/>
      <c r="U407" s="512">
        <f t="shared" si="4"/>
        <v>76000</v>
      </c>
      <c r="V407" s="453" t="s">
        <v>741</v>
      </c>
      <c r="W407" s="3" t="s">
        <v>742</v>
      </c>
      <c r="X407" s="3" t="s">
        <v>3222</v>
      </c>
      <c r="Y407" s="3"/>
      <c r="Z407" s="3"/>
      <c r="AA407" s="3"/>
      <c r="AB407" s="3"/>
      <c r="AC407" s="3"/>
    </row>
    <row r="408" hidden="1">
      <c r="A408" s="75">
        <v>424.0</v>
      </c>
      <c r="B408" s="75">
        <v>7.0</v>
      </c>
      <c r="C408" s="75" t="b">
        <v>0</v>
      </c>
      <c r="D408" s="76" t="s">
        <v>530</v>
      </c>
      <c r="E408" s="78" t="s">
        <v>1719</v>
      </c>
      <c r="F408" s="78" t="s">
        <v>3223</v>
      </c>
      <c r="G408" s="94">
        <v>6.369510729E9</v>
      </c>
      <c r="H408" s="81" t="s">
        <v>3224</v>
      </c>
      <c r="I408" s="81" t="s">
        <v>44</v>
      </c>
      <c r="J408" s="78"/>
      <c r="K408" s="78" t="s">
        <v>6</v>
      </c>
      <c r="L408" s="83">
        <v>20000.0</v>
      </c>
      <c r="M408" s="83">
        <v>10000.0</v>
      </c>
      <c r="N408" s="85" t="s">
        <v>1719</v>
      </c>
      <c r="O408" s="83">
        <v>10000.0</v>
      </c>
      <c r="P408" s="85" t="s">
        <v>1755</v>
      </c>
      <c r="Q408" s="85"/>
      <c r="R408" s="85"/>
      <c r="S408" s="85"/>
      <c r="T408" s="85"/>
      <c r="U408" s="86">
        <f t="shared" si="4"/>
        <v>0</v>
      </c>
      <c r="V408" s="78"/>
      <c r="W408" s="3" t="s">
        <v>46</v>
      </c>
      <c r="X408" s="3"/>
      <c r="Y408" s="3"/>
      <c r="Z408" s="3"/>
      <c r="AA408" s="3"/>
      <c r="AB408" s="3"/>
      <c r="AC408" s="3"/>
    </row>
    <row r="409" hidden="1">
      <c r="A409" s="75">
        <v>424.0</v>
      </c>
      <c r="B409" s="75">
        <v>8.0</v>
      </c>
      <c r="C409" s="75" t="b">
        <v>0</v>
      </c>
      <c r="D409" s="76" t="s">
        <v>530</v>
      </c>
      <c r="E409" s="78" t="s">
        <v>3225</v>
      </c>
      <c r="F409" s="78" t="s">
        <v>3226</v>
      </c>
      <c r="G409" s="94">
        <v>9.647720609967E12</v>
      </c>
      <c r="H409" s="81" t="s">
        <v>3227</v>
      </c>
      <c r="I409" s="81" t="s">
        <v>300</v>
      </c>
      <c r="J409" s="78"/>
      <c r="K409" s="78" t="s">
        <v>1429</v>
      </c>
      <c r="L409" s="83">
        <v>45000.0</v>
      </c>
      <c r="M409" s="83">
        <v>45000.0</v>
      </c>
      <c r="N409" s="85" t="s">
        <v>3225</v>
      </c>
      <c r="O409" s="85"/>
      <c r="P409" s="85"/>
      <c r="Q409" s="85"/>
      <c r="R409" s="85"/>
      <c r="S409" s="85"/>
      <c r="T409" s="85"/>
      <c r="U409" s="86">
        <f t="shared" si="4"/>
        <v>0</v>
      </c>
      <c r="V409" s="78"/>
      <c r="W409" s="3" t="s">
        <v>651</v>
      </c>
      <c r="X409" s="3"/>
      <c r="Y409" s="3"/>
      <c r="Z409" s="3"/>
      <c r="AA409" s="3"/>
      <c r="AB409" s="3"/>
      <c r="AC409" s="3"/>
    </row>
    <row r="410" hidden="1">
      <c r="A410" s="75">
        <v>425.0</v>
      </c>
      <c r="B410" s="75">
        <v>9.0</v>
      </c>
      <c r="C410" s="75" t="b">
        <v>0</v>
      </c>
      <c r="D410" s="76" t="s">
        <v>530</v>
      </c>
      <c r="E410" s="78" t="s">
        <v>3225</v>
      </c>
      <c r="F410" s="78" t="s">
        <v>3228</v>
      </c>
      <c r="G410" s="94">
        <v>9.05313630325E11</v>
      </c>
      <c r="H410" s="81" t="s">
        <v>3229</v>
      </c>
      <c r="I410" s="81" t="s">
        <v>176</v>
      </c>
      <c r="J410" s="78"/>
      <c r="K410" s="78" t="s">
        <v>1429</v>
      </c>
      <c r="L410" s="83">
        <v>450.0</v>
      </c>
      <c r="M410" s="83">
        <v>32000.0</v>
      </c>
      <c r="N410" s="85"/>
      <c r="O410" s="85"/>
      <c r="P410" s="85"/>
      <c r="Q410" s="85"/>
      <c r="R410" s="85"/>
      <c r="S410" s="85"/>
      <c r="T410" s="85"/>
      <c r="U410" s="86">
        <f t="shared" si="4"/>
        <v>-31550</v>
      </c>
      <c r="V410" s="78"/>
      <c r="W410" s="3" t="s">
        <v>651</v>
      </c>
      <c r="X410" s="3"/>
      <c r="Y410" s="3"/>
      <c r="Z410" s="3"/>
      <c r="AA410" s="3"/>
      <c r="AB410" s="3"/>
      <c r="AC410" s="3"/>
    </row>
    <row r="411" hidden="1">
      <c r="A411" s="75">
        <v>426.0</v>
      </c>
      <c r="B411" s="75">
        <v>10.0</v>
      </c>
      <c r="C411" s="75" t="b">
        <v>0</v>
      </c>
      <c r="D411" s="76" t="s">
        <v>530</v>
      </c>
      <c r="E411" s="78" t="s">
        <v>1752</v>
      </c>
      <c r="F411" s="78" t="s">
        <v>3230</v>
      </c>
      <c r="G411" s="78"/>
      <c r="H411" s="81" t="s">
        <v>3231</v>
      </c>
      <c r="I411" s="81" t="s">
        <v>44</v>
      </c>
      <c r="J411" s="78"/>
      <c r="K411" s="78" t="s">
        <v>6</v>
      </c>
      <c r="L411" s="83">
        <v>55000.0</v>
      </c>
      <c r="M411" s="83">
        <v>5000.0</v>
      </c>
      <c r="N411" s="85" t="s">
        <v>1752</v>
      </c>
      <c r="O411" s="83">
        <v>50000.0</v>
      </c>
      <c r="P411" s="85" t="s">
        <v>1795</v>
      </c>
      <c r="Q411" s="85"/>
      <c r="R411" s="85"/>
      <c r="S411" s="85"/>
      <c r="T411" s="85"/>
      <c r="U411" s="86">
        <f t="shared" si="4"/>
        <v>0</v>
      </c>
      <c r="V411" s="434" t="s">
        <v>3232</v>
      </c>
      <c r="W411" s="3" t="s">
        <v>46</v>
      </c>
      <c r="X411" s="3" t="s">
        <v>2679</v>
      </c>
      <c r="Y411" s="3"/>
      <c r="Z411" s="3"/>
      <c r="AA411" s="3"/>
      <c r="AB411" s="3"/>
      <c r="AC411" s="3"/>
    </row>
    <row r="412" hidden="1">
      <c r="A412" s="75">
        <v>427.0</v>
      </c>
      <c r="B412" s="75">
        <v>11.0</v>
      </c>
      <c r="C412" s="75" t="b">
        <v>0</v>
      </c>
      <c r="D412" s="76" t="s">
        <v>530</v>
      </c>
      <c r="E412" s="78" t="s">
        <v>1711</v>
      </c>
      <c r="F412" s="78" t="s">
        <v>3233</v>
      </c>
      <c r="G412" s="94">
        <v>8.500713027E9</v>
      </c>
      <c r="H412" s="81" t="s">
        <v>3234</v>
      </c>
      <c r="I412" s="81" t="s">
        <v>176</v>
      </c>
      <c r="J412" s="78"/>
      <c r="K412" s="78" t="s">
        <v>6</v>
      </c>
      <c r="L412" s="83">
        <v>22500.0</v>
      </c>
      <c r="M412" s="83">
        <v>2000.0</v>
      </c>
      <c r="N412" s="85" t="s">
        <v>1711</v>
      </c>
      <c r="O412" s="83">
        <v>20500.0</v>
      </c>
      <c r="P412" s="85" t="s">
        <v>1765</v>
      </c>
      <c r="Q412" s="85"/>
      <c r="R412" s="85"/>
      <c r="S412" s="85"/>
      <c r="T412" s="85"/>
      <c r="U412" s="86">
        <f t="shared" si="4"/>
        <v>0</v>
      </c>
      <c r="V412" s="434" t="s">
        <v>1765</v>
      </c>
      <c r="W412" s="3" t="s">
        <v>651</v>
      </c>
      <c r="X412" s="3"/>
      <c r="Y412" s="3"/>
      <c r="Z412" s="3"/>
      <c r="AA412" s="3"/>
      <c r="AB412" s="3"/>
      <c r="AC412" s="3"/>
    </row>
    <row r="413" hidden="1">
      <c r="A413" s="75">
        <v>428.0</v>
      </c>
      <c r="B413" s="75">
        <v>12.0</v>
      </c>
      <c r="C413" s="75" t="b">
        <v>0</v>
      </c>
      <c r="D413" s="76" t="s">
        <v>530</v>
      </c>
      <c r="E413" s="78" t="s">
        <v>1711</v>
      </c>
      <c r="F413" s="78" t="s">
        <v>3235</v>
      </c>
      <c r="G413" s="94">
        <f>14033973505</f>
        <v>14033973505</v>
      </c>
      <c r="H413" s="81" t="s">
        <v>3236</v>
      </c>
      <c r="I413" s="81" t="s">
        <v>72</v>
      </c>
      <c r="J413" s="78"/>
      <c r="K413" s="78" t="s">
        <v>6</v>
      </c>
      <c r="L413" s="83">
        <v>29000.0</v>
      </c>
      <c r="M413" s="83">
        <v>15000.0</v>
      </c>
      <c r="N413" s="85" t="s">
        <v>1711</v>
      </c>
      <c r="O413" s="83">
        <v>13000.0</v>
      </c>
      <c r="P413" s="85" t="s">
        <v>3237</v>
      </c>
      <c r="Q413" s="83">
        <v>1000.0</v>
      </c>
      <c r="R413" s="85" t="s">
        <v>1773</v>
      </c>
      <c r="S413" s="85"/>
      <c r="T413" s="85"/>
      <c r="U413" s="86">
        <f t="shared" si="4"/>
        <v>0</v>
      </c>
      <c r="V413" s="78"/>
      <c r="W413" s="3" t="s">
        <v>651</v>
      </c>
      <c r="X413" s="3"/>
      <c r="Y413" s="3"/>
      <c r="Z413" s="3"/>
      <c r="AA413" s="3"/>
      <c r="AB413" s="3"/>
      <c r="AC413" s="3"/>
    </row>
    <row r="414" hidden="1">
      <c r="A414" s="75">
        <v>429.0</v>
      </c>
      <c r="B414" s="75">
        <v>13.0</v>
      </c>
      <c r="C414" s="75" t="b">
        <v>0</v>
      </c>
      <c r="D414" s="76" t="s">
        <v>530</v>
      </c>
      <c r="E414" s="78" t="s">
        <v>1711</v>
      </c>
      <c r="F414" s="78" t="s">
        <v>3238</v>
      </c>
      <c r="G414" s="78"/>
      <c r="H414" s="81" t="s">
        <v>3239</v>
      </c>
      <c r="I414" s="81" t="s">
        <v>72</v>
      </c>
      <c r="J414" s="78"/>
      <c r="K414" s="78"/>
      <c r="L414" s="83">
        <v>30000.0</v>
      </c>
      <c r="M414" s="83">
        <v>30000.0</v>
      </c>
      <c r="N414" s="85" t="s">
        <v>1711</v>
      </c>
      <c r="O414" s="85"/>
      <c r="P414" s="85"/>
      <c r="Q414" s="85"/>
      <c r="R414" s="85"/>
      <c r="S414" s="85"/>
      <c r="T414" s="85"/>
      <c r="U414" s="86">
        <f t="shared" si="4"/>
        <v>0</v>
      </c>
      <c r="V414" s="78"/>
      <c r="W414" s="3" t="s">
        <v>46</v>
      </c>
      <c r="X414" s="3"/>
      <c r="Y414" s="3"/>
      <c r="Z414" s="3"/>
      <c r="AA414" s="3"/>
      <c r="AB414" s="3"/>
      <c r="AC414" s="3"/>
    </row>
    <row r="415">
      <c r="A415" s="57">
        <v>430.0</v>
      </c>
      <c r="B415" s="57">
        <v>14.0</v>
      </c>
      <c r="C415" s="238" t="b">
        <v>1</v>
      </c>
      <c r="D415" s="58" t="s">
        <v>530</v>
      </c>
      <c r="E415" s="60" t="s">
        <v>3240</v>
      </c>
      <c r="F415" s="60" t="s">
        <v>3241</v>
      </c>
      <c r="G415" s="61">
        <f>17097644045</f>
        <v>17097644045</v>
      </c>
      <c r="H415" s="64" t="s">
        <v>3242</v>
      </c>
      <c r="I415" s="64" t="s">
        <v>44</v>
      </c>
      <c r="J415" s="60"/>
      <c r="K415" s="60" t="s">
        <v>6</v>
      </c>
      <c r="L415" s="69">
        <v>49000.0</v>
      </c>
      <c r="M415" s="69">
        <v>8000.0</v>
      </c>
      <c r="N415" s="71" t="s">
        <v>3240</v>
      </c>
      <c r="O415" s="71"/>
      <c r="P415" s="71"/>
      <c r="Q415" s="71"/>
      <c r="R415" s="71"/>
      <c r="S415" s="71"/>
      <c r="T415" s="71"/>
      <c r="U415" s="72">
        <f t="shared" si="4"/>
        <v>41000</v>
      </c>
      <c r="V415" s="447" t="s">
        <v>3243</v>
      </c>
      <c r="W415" s="74" t="s">
        <v>3244</v>
      </c>
      <c r="X415" s="3" t="s">
        <v>3245</v>
      </c>
      <c r="Y415" s="74" t="s">
        <v>263</v>
      </c>
      <c r="Z415" s="3" t="s">
        <v>3246</v>
      </c>
      <c r="AA415" s="3"/>
      <c r="AB415" s="3"/>
      <c r="AC415" s="74" t="s">
        <v>3247</v>
      </c>
    </row>
    <row r="416" hidden="1">
      <c r="A416" s="75">
        <v>431.0</v>
      </c>
      <c r="B416" s="75">
        <v>15.0</v>
      </c>
      <c r="C416" s="75" t="b">
        <v>0</v>
      </c>
      <c r="D416" s="76" t="s">
        <v>530</v>
      </c>
      <c r="E416" s="78" t="s">
        <v>1765</v>
      </c>
      <c r="F416" s="78" t="s">
        <v>3248</v>
      </c>
      <c r="G416" s="94">
        <f>353879222940</f>
        <v>353879222940</v>
      </c>
      <c r="H416" s="81" t="s">
        <v>3249</v>
      </c>
      <c r="I416" s="81" t="s">
        <v>118</v>
      </c>
      <c r="J416" s="78"/>
      <c r="K416" s="78" t="s">
        <v>6</v>
      </c>
      <c r="L416" s="83">
        <v>63000.0</v>
      </c>
      <c r="M416" s="83">
        <v>63000.0</v>
      </c>
      <c r="N416" s="85" t="s">
        <v>1765</v>
      </c>
      <c r="O416" s="85"/>
      <c r="P416" s="85"/>
      <c r="Q416" s="85"/>
      <c r="R416" s="85"/>
      <c r="S416" s="85"/>
      <c r="T416" s="85"/>
      <c r="U416" s="86">
        <f t="shared" si="4"/>
        <v>0</v>
      </c>
      <c r="V416" s="78"/>
      <c r="W416" s="3" t="s">
        <v>46</v>
      </c>
      <c r="X416" s="3"/>
      <c r="Y416" s="3"/>
      <c r="Z416" s="3"/>
      <c r="AA416" s="3"/>
      <c r="AB416" s="3"/>
      <c r="AC416" s="3"/>
    </row>
    <row r="417" hidden="1">
      <c r="A417" s="75">
        <v>431.0</v>
      </c>
      <c r="B417" s="196">
        <v>16.0</v>
      </c>
      <c r="C417" s="196" t="b">
        <v>0</v>
      </c>
      <c r="D417" s="76" t="s">
        <v>530</v>
      </c>
      <c r="E417" s="78" t="s">
        <v>3237</v>
      </c>
      <c r="F417" s="78" t="s">
        <v>3250</v>
      </c>
      <c r="G417" s="94">
        <v>6.379277977E9</v>
      </c>
      <c r="H417" s="81" t="s">
        <v>3251</v>
      </c>
      <c r="I417" s="81" t="s">
        <v>44</v>
      </c>
      <c r="J417" s="78"/>
      <c r="K417" s="78" t="s">
        <v>6</v>
      </c>
      <c r="L417" s="83">
        <v>30000.0</v>
      </c>
      <c r="M417" s="83">
        <v>2000.0</v>
      </c>
      <c r="N417" s="85" t="s">
        <v>3237</v>
      </c>
      <c r="O417" s="83">
        <v>13000.0</v>
      </c>
      <c r="P417" s="85" t="s">
        <v>3252</v>
      </c>
      <c r="Q417" s="83">
        <v>10000.0</v>
      </c>
      <c r="R417" s="85" t="s">
        <v>1913</v>
      </c>
      <c r="S417" s="83">
        <v>5000.0</v>
      </c>
      <c r="T417" s="85" t="s">
        <v>3253</v>
      </c>
      <c r="U417" s="86">
        <f t="shared" si="4"/>
        <v>0</v>
      </c>
      <c r="V417" s="78"/>
      <c r="W417" s="3" t="s">
        <v>651</v>
      </c>
      <c r="X417" s="3" t="s">
        <v>3254</v>
      </c>
      <c r="Y417" s="3"/>
      <c r="Z417" s="3"/>
      <c r="AA417" s="3"/>
      <c r="AB417" s="3"/>
      <c r="AC417" s="3"/>
    </row>
    <row r="418">
      <c r="A418" s="57">
        <v>432.0</v>
      </c>
      <c r="B418" s="57">
        <v>1.0</v>
      </c>
      <c r="C418" s="238" t="b">
        <v>1</v>
      </c>
      <c r="D418" s="58" t="s">
        <v>589</v>
      </c>
      <c r="E418" s="60" t="s">
        <v>1777</v>
      </c>
      <c r="F418" s="60" t="s">
        <v>3255</v>
      </c>
      <c r="G418" s="61">
        <v>9.701147295E9</v>
      </c>
      <c r="H418" s="64" t="s">
        <v>3256</v>
      </c>
      <c r="I418" s="64" t="s">
        <v>37</v>
      </c>
      <c r="J418" s="64" t="s">
        <v>123</v>
      </c>
      <c r="K418" s="60" t="s">
        <v>6</v>
      </c>
      <c r="L418" s="69">
        <v>37500.0</v>
      </c>
      <c r="M418" s="69">
        <v>2000.0</v>
      </c>
      <c r="N418" s="71" t="s">
        <v>1777</v>
      </c>
      <c r="O418" s="71"/>
      <c r="P418" s="71"/>
      <c r="Q418" s="71"/>
      <c r="R418" s="71"/>
      <c r="S418" s="71"/>
      <c r="T418" s="71"/>
      <c r="U418" s="72">
        <f t="shared" si="4"/>
        <v>35500</v>
      </c>
      <c r="V418" s="447" t="s">
        <v>3257</v>
      </c>
      <c r="W418" s="74"/>
      <c r="X418" s="74" t="s">
        <v>3258</v>
      </c>
      <c r="Y418" s="74" t="s">
        <v>3259</v>
      </c>
      <c r="Z418" s="3"/>
      <c r="AA418" s="3"/>
      <c r="AB418" s="3"/>
      <c r="AC418" s="74" t="s">
        <v>3260</v>
      </c>
    </row>
    <row r="419" hidden="1">
      <c r="A419" s="75">
        <v>433.0</v>
      </c>
      <c r="B419" s="75">
        <v>2.0</v>
      </c>
      <c r="C419" s="75" t="b">
        <v>0</v>
      </c>
      <c r="D419" s="76" t="s">
        <v>589</v>
      </c>
      <c r="E419" s="78" t="s">
        <v>1736</v>
      </c>
      <c r="F419" s="78" t="s">
        <v>3261</v>
      </c>
      <c r="G419" s="94">
        <v>7.40624592E9</v>
      </c>
      <c r="H419" s="81" t="s">
        <v>3262</v>
      </c>
      <c r="I419" s="81" t="s">
        <v>123</v>
      </c>
      <c r="J419" s="78"/>
      <c r="K419" s="78" t="s">
        <v>167</v>
      </c>
      <c r="L419" s="83">
        <v>20000.0</v>
      </c>
      <c r="M419" s="83">
        <v>2000.0</v>
      </c>
      <c r="N419" s="85" t="s">
        <v>1736</v>
      </c>
      <c r="O419" s="83">
        <v>8000.0</v>
      </c>
      <c r="P419" s="85" t="s">
        <v>3263</v>
      </c>
      <c r="Q419" s="83">
        <v>10000.0</v>
      </c>
      <c r="R419" s="85" t="s">
        <v>1811</v>
      </c>
      <c r="S419" s="85"/>
      <c r="T419" s="85"/>
      <c r="U419" s="86">
        <f t="shared" si="4"/>
        <v>0</v>
      </c>
      <c r="V419" s="78"/>
      <c r="W419" s="3" t="s">
        <v>46</v>
      </c>
      <c r="X419" s="3"/>
      <c r="Y419" s="3"/>
      <c r="Z419" s="3"/>
      <c r="AA419" s="3"/>
      <c r="AB419" s="3"/>
      <c r="AC419" s="3"/>
    </row>
    <row r="420" hidden="1">
      <c r="A420" s="75">
        <v>434.0</v>
      </c>
      <c r="B420" s="75">
        <v>3.0</v>
      </c>
      <c r="C420" s="75" t="b">
        <v>0</v>
      </c>
      <c r="D420" s="76" t="s">
        <v>589</v>
      </c>
      <c r="E420" s="78" t="s">
        <v>1783</v>
      </c>
      <c r="F420" s="78" t="s">
        <v>3264</v>
      </c>
      <c r="G420" s="94">
        <v>9.333779964E9</v>
      </c>
      <c r="H420" s="81" t="s">
        <v>3265</v>
      </c>
      <c r="I420" s="106" t="s">
        <v>176</v>
      </c>
      <c r="J420" s="78"/>
      <c r="K420" s="95" t="s">
        <v>45</v>
      </c>
      <c r="L420" s="98">
        <v>25000.0</v>
      </c>
      <c r="M420" s="83">
        <v>1000.0</v>
      </c>
      <c r="N420" s="85" t="s">
        <v>1783</v>
      </c>
      <c r="O420" s="99">
        <v>10000.0</v>
      </c>
      <c r="P420" s="99" t="s">
        <v>3266</v>
      </c>
      <c r="Q420" s="99">
        <v>14000.0</v>
      </c>
      <c r="R420" s="99" t="s">
        <v>3267</v>
      </c>
      <c r="S420" s="85"/>
      <c r="T420" s="85"/>
      <c r="U420" s="86">
        <f t="shared" si="4"/>
        <v>0</v>
      </c>
      <c r="V420" s="606"/>
      <c r="W420" s="101" t="s">
        <v>2062</v>
      </c>
      <c r="X420" s="101" t="s">
        <v>2679</v>
      </c>
      <c r="Y420" s="101"/>
      <c r="Z420" s="101"/>
      <c r="AA420" s="101"/>
      <c r="AB420" s="101"/>
      <c r="AC420" s="101"/>
    </row>
    <row r="421">
      <c r="A421" s="57">
        <v>435.0</v>
      </c>
      <c r="B421" s="57">
        <v>4.0</v>
      </c>
      <c r="C421" s="238" t="b">
        <v>1</v>
      </c>
      <c r="D421" s="58" t="s">
        <v>589</v>
      </c>
      <c r="E421" s="60" t="s">
        <v>3268</v>
      </c>
      <c r="F421" s="60" t="s">
        <v>3269</v>
      </c>
      <c r="G421" s="61">
        <v>9.499001637E9</v>
      </c>
      <c r="H421" s="64" t="s">
        <v>3270</v>
      </c>
      <c r="I421" s="64" t="s">
        <v>44</v>
      </c>
      <c r="J421" s="60"/>
      <c r="K421" s="60" t="s">
        <v>6</v>
      </c>
      <c r="L421" s="69">
        <v>35000.0</v>
      </c>
      <c r="M421" s="69">
        <v>2000.0</v>
      </c>
      <c r="N421" s="71" t="s">
        <v>3268</v>
      </c>
      <c r="O421" s="71"/>
      <c r="P421" s="71"/>
      <c r="Q421" s="71"/>
      <c r="R421" s="71"/>
      <c r="S421" s="71"/>
      <c r="T421" s="71"/>
      <c r="U421" s="72">
        <f t="shared" si="4"/>
        <v>33000</v>
      </c>
      <c r="V421" s="599">
        <v>45818.0</v>
      </c>
      <c r="W421" s="74" t="s">
        <v>3271</v>
      </c>
      <c r="X421" s="74" t="s">
        <v>150</v>
      </c>
      <c r="Y421" s="3" t="s">
        <v>2342</v>
      </c>
      <c r="Z421" s="74" t="s">
        <v>3272</v>
      </c>
      <c r="AA421" s="3"/>
      <c r="AB421" s="3"/>
      <c r="AC421" s="74" t="s">
        <v>3273</v>
      </c>
    </row>
    <row r="422" hidden="1">
      <c r="A422" s="57">
        <v>436.0</v>
      </c>
      <c r="B422" s="57">
        <v>5.0</v>
      </c>
      <c r="C422" s="57" t="b">
        <v>0</v>
      </c>
      <c r="D422" s="58" t="s">
        <v>589</v>
      </c>
      <c r="E422" s="60" t="s">
        <v>3268</v>
      </c>
      <c r="F422" s="60" t="s">
        <v>3274</v>
      </c>
      <c r="G422" s="61">
        <v>8.838549387E9</v>
      </c>
      <c r="H422" s="64" t="s">
        <v>3275</v>
      </c>
      <c r="I422" s="64" t="s">
        <v>72</v>
      </c>
      <c r="J422" s="60"/>
      <c r="K422" s="60" t="s">
        <v>6</v>
      </c>
      <c r="L422" s="69">
        <v>22500.0</v>
      </c>
      <c r="M422" s="69">
        <v>1000.0</v>
      </c>
      <c r="N422" s="71" t="s">
        <v>3268</v>
      </c>
      <c r="O422" s="71"/>
      <c r="P422" s="71"/>
      <c r="Q422" s="71"/>
      <c r="R422" s="71"/>
      <c r="S422" s="71"/>
      <c r="T422" s="71"/>
      <c r="U422" s="72">
        <f t="shared" si="4"/>
        <v>21500</v>
      </c>
      <c r="V422" s="599">
        <v>45829.0</v>
      </c>
      <c r="W422" s="74" t="s">
        <v>3276</v>
      </c>
      <c r="X422" s="3" t="s">
        <v>3277</v>
      </c>
      <c r="Y422" s="3"/>
      <c r="Z422" s="3"/>
      <c r="AA422" s="3"/>
      <c r="AB422" s="3"/>
      <c r="AC422" s="3"/>
    </row>
    <row r="423" hidden="1">
      <c r="A423" s="75">
        <v>437.0</v>
      </c>
      <c r="B423" s="75">
        <v>6.0</v>
      </c>
      <c r="C423" s="75" t="b">
        <v>0</v>
      </c>
      <c r="D423" s="76" t="s">
        <v>589</v>
      </c>
      <c r="E423" s="78" t="s">
        <v>3278</v>
      </c>
      <c r="F423" s="78" t="s">
        <v>3279</v>
      </c>
      <c r="G423" s="94">
        <v>9.449079098E9</v>
      </c>
      <c r="H423" s="81" t="s">
        <v>3280</v>
      </c>
      <c r="I423" s="81" t="s">
        <v>37</v>
      </c>
      <c r="J423" s="78"/>
      <c r="K423" s="78" t="s">
        <v>6</v>
      </c>
      <c r="L423" s="83">
        <v>15000.0</v>
      </c>
      <c r="M423" s="83">
        <v>15000.0</v>
      </c>
      <c r="N423" s="85" t="s">
        <v>3278</v>
      </c>
      <c r="O423" s="85"/>
      <c r="P423" s="85"/>
      <c r="Q423" s="85"/>
      <c r="R423" s="85"/>
      <c r="S423" s="85"/>
      <c r="T423" s="85"/>
      <c r="U423" s="86">
        <f t="shared" si="4"/>
        <v>0</v>
      </c>
      <c r="V423" s="78"/>
      <c r="W423" s="3" t="s">
        <v>46</v>
      </c>
      <c r="X423" s="3"/>
      <c r="Y423" s="3"/>
      <c r="Z423" s="3"/>
      <c r="AA423" s="3"/>
      <c r="AB423" s="3"/>
      <c r="AC423" s="3"/>
    </row>
    <row r="424" hidden="1">
      <c r="A424" s="75">
        <v>438.0</v>
      </c>
      <c r="B424" s="75">
        <v>7.0</v>
      </c>
      <c r="C424" s="75" t="b">
        <v>0</v>
      </c>
      <c r="D424" s="76" t="s">
        <v>589</v>
      </c>
      <c r="E424" s="78" t="s">
        <v>3281</v>
      </c>
      <c r="F424" s="78" t="s">
        <v>3282</v>
      </c>
      <c r="G424" s="94">
        <v>9.677876647E9</v>
      </c>
      <c r="H424" s="81" t="s">
        <v>3283</v>
      </c>
      <c r="I424" s="81" t="s">
        <v>37</v>
      </c>
      <c r="J424" s="78"/>
      <c r="K424" s="78" t="s">
        <v>6</v>
      </c>
      <c r="L424" s="83">
        <v>15000.0</v>
      </c>
      <c r="M424" s="83">
        <v>2000.0</v>
      </c>
      <c r="N424" s="85" t="s">
        <v>3281</v>
      </c>
      <c r="O424" s="83">
        <v>13000.0</v>
      </c>
      <c r="P424" s="85" t="s">
        <v>1430</v>
      </c>
      <c r="Q424" s="85"/>
      <c r="R424" s="85"/>
      <c r="S424" s="85"/>
      <c r="T424" s="85"/>
      <c r="U424" s="86">
        <f t="shared" si="4"/>
        <v>0</v>
      </c>
      <c r="V424" s="78"/>
      <c r="W424" s="3" t="s">
        <v>46</v>
      </c>
      <c r="X424" s="3"/>
      <c r="Y424" s="3"/>
      <c r="Z424" s="3"/>
      <c r="AA424" s="3"/>
      <c r="AB424" s="3"/>
      <c r="AC424" s="3"/>
    </row>
    <row r="425" hidden="1">
      <c r="A425" s="75">
        <v>439.0</v>
      </c>
      <c r="B425" s="75">
        <v>8.0</v>
      </c>
      <c r="C425" s="75" t="b">
        <v>0</v>
      </c>
      <c r="D425" s="76" t="s">
        <v>589</v>
      </c>
      <c r="E425" s="78" t="s">
        <v>3281</v>
      </c>
      <c r="F425" s="78" t="s">
        <v>3284</v>
      </c>
      <c r="G425" s="94">
        <v>8.124329828E9</v>
      </c>
      <c r="H425" s="81" t="s">
        <v>3285</v>
      </c>
      <c r="I425" s="81" t="s">
        <v>37</v>
      </c>
      <c r="J425" s="78"/>
      <c r="K425" s="78" t="s">
        <v>6</v>
      </c>
      <c r="L425" s="83">
        <v>15000.0</v>
      </c>
      <c r="M425" s="83">
        <v>2000.0</v>
      </c>
      <c r="N425" s="85" t="s">
        <v>3281</v>
      </c>
      <c r="O425" s="83">
        <v>13000.0</v>
      </c>
      <c r="P425" s="85" t="s">
        <v>1430</v>
      </c>
      <c r="Q425" s="85"/>
      <c r="R425" s="85"/>
      <c r="S425" s="85"/>
      <c r="T425" s="85"/>
      <c r="U425" s="86">
        <f t="shared" si="4"/>
        <v>0</v>
      </c>
      <c r="V425" s="78"/>
      <c r="W425" s="3" t="s">
        <v>46</v>
      </c>
      <c r="X425" s="3"/>
      <c r="Y425" s="3"/>
      <c r="Z425" s="3"/>
      <c r="AA425" s="3"/>
      <c r="AB425" s="3"/>
      <c r="AC425" s="3"/>
    </row>
    <row r="426" hidden="1">
      <c r="A426" s="75">
        <v>440.0</v>
      </c>
      <c r="B426" s="75">
        <v>9.0</v>
      </c>
      <c r="C426" s="75" t="b">
        <v>0</v>
      </c>
      <c r="D426" s="76" t="s">
        <v>589</v>
      </c>
      <c r="E426" s="78" t="s">
        <v>3286</v>
      </c>
      <c r="F426" s="78" t="s">
        <v>3287</v>
      </c>
      <c r="G426" s="94">
        <v>8.52698085E9</v>
      </c>
      <c r="H426" s="81" t="s">
        <v>3288</v>
      </c>
      <c r="I426" s="81" t="s">
        <v>2044</v>
      </c>
      <c r="J426" s="78"/>
      <c r="K426" s="78" t="s">
        <v>6</v>
      </c>
      <c r="L426" s="83">
        <v>10000.0</v>
      </c>
      <c r="M426" s="83">
        <v>1000.0</v>
      </c>
      <c r="N426" s="85" t="s">
        <v>3286</v>
      </c>
      <c r="O426" s="83">
        <v>9000.0</v>
      </c>
      <c r="P426" s="85" t="s">
        <v>1755</v>
      </c>
      <c r="Q426" s="85"/>
      <c r="R426" s="85"/>
      <c r="S426" s="85"/>
      <c r="T426" s="85"/>
      <c r="U426" s="86">
        <f t="shared" si="4"/>
        <v>0</v>
      </c>
      <c r="V426" s="78"/>
      <c r="W426" s="3" t="s">
        <v>46</v>
      </c>
      <c r="X426" s="3"/>
      <c r="Y426" s="3"/>
      <c r="Z426" s="3"/>
      <c r="AA426" s="3"/>
      <c r="AB426" s="3"/>
      <c r="AC426" s="3"/>
    </row>
    <row r="427" hidden="1">
      <c r="A427" s="75">
        <v>441.0</v>
      </c>
      <c r="B427" s="75">
        <v>10.0</v>
      </c>
      <c r="C427" s="75" t="b">
        <v>0</v>
      </c>
      <c r="D427" s="76" t="s">
        <v>589</v>
      </c>
      <c r="E427" s="78" t="s">
        <v>1755</v>
      </c>
      <c r="F427" s="78" t="s">
        <v>3289</v>
      </c>
      <c r="G427" s="94">
        <v>9.078548222E9</v>
      </c>
      <c r="H427" s="81" t="s">
        <v>3290</v>
      </c>
      <c r="I427" s="81" t="s">
        <v>72</v>
      </c>
      <c r="J427" s="78"/>
      <c r="K427" s="78" t="s">
        <v>1781</v>
      </c>
      <c r="L427" s="83">
        <v>13000.0</v>
      </c>
      <c r="M427" s="83">
        <v>13000.0</v>
      </c>
      <c r="N427" s="85" t="s">
        <v>1755</v>
      </c>
      <c r="O427" s="85"/>
      <c r="P427" s="85"/>
      <c r="Q427" s="85"/>
      <c r="R427" s="85"/>
      <c r="S427" s="85"/>
      <c r="T427" s="85"/>
      <c r="U427" s="86">
        <f t="shared" si="4"/>
        <v>0</v>
      </c>
      <c r="V427" s="78"/>
      <c r="W427" s="3" t="s">
        <v>46</v>
      </c>
      <c r="X427" s="3"/>
      <c r="Y427" s="3"/>
      <c r="Z427" s="3"/>
      <c r="AA427" s="3"/>
      <c r="AB427" s="3"/>
      <c r="AC427" s="3"/>
    </row>
    <row r="428" hidden="1">
      <c r="A428" s="75">
        <v>442.0</v>
      </c>
      <c r="B428" s="75">
        <v>11.0</v>
      </c>
      <c r="C428" s="75" t="b">
        <v>0</v>
      </c>
      <c r="D428" s="76" t="s">
        <v>589</v>
      </c>
      <c r="E428" s="78" t="s">
        <v>1791</v>
      </c>
      <c r="F428" s="78" t="s">
        <v>3291</v>
      </c>
      <c r="G428" s="94">
        <v>9.809577603E9</v>
      </c>
      <c r="H428" s="81" t="s">
        <v>3292</v>
      </c>
      <c r="I428" s="81" t="s">
        <v>44</v>
      </c>
      <c r="J428" s="78"/>
      <c r="K428" s="78" t="s">
        <v>1781</v>
      </c>
      <c r="L428" s="83">
        <v>33000.0</v>
      </c>
      <c r="M428" s="83">
        <v>1000.0</v>
      </c>
      <c r="N428" s="85" t="s">
        <v>1791</v>
      </c>
      <c r="O428" s="83">
        <v>16000.0</v>
      </c>
      <c r="P428" s="85" t="s">
        <v>1806</v>
      </c>
      <c r="Q428" s="83">
        <v>16000.0</v>
      </c>
      <c r="R428" s="85" t="s">
        <v>1849</v>
      </c>
      <c r="S428" s="85"/>
      <c r="T428" s="85"/>
      <c r="U428" s="86">
        <f t="shared" si="4"/>
        <v>0</v>
      </c>
      <c r="V428" s="434" t="s">
        <v>3293</v>
      </c>
      <c r="W428" s="3" t="s">
        <v>651</v>
      </c>
      <c r="X428" s="3"/>
      <c r="Y428" s="3"/>
      <c r="Z428" s="3"/>
      <c r="AA428" s="3"/>
      <c r="AB428" s="3"/>
      <c r="AC428" s="3"/>
    </row>
    <row r="429" hidden="1">
      <c r="A429" s="75">
        <v>443.0</v>
      </c>
      <c r="B429" s="75">
        <v>12.0</v>
      </c>
      <c r="C429" s="75" t="b">
        <v>0</v>
      </c>
      <c r="D429" s="76" t="s">
        <v>589</v>
      </c>
      <c r="E429" s="78" t="s">
        <v>1796</v>
      </c>
      <c r="F429" s="78" t="s">
        <v>3294</v>
      </c>
      <c r="G429" s="94">
        <v>9.482173697E9</v>
      </c>
      <c r="H429" s="81" t="s">
        <v>3295</v>
      </c>
      <c r="I429" s="81" t="s">
        <v>118</v>
      </c>
      <c r="J429" s="78"/>
      <c r="K429" s="78" t="s">
        <v>1781</v>
      </c>
      <c r="L429" s="83">
        <v>35000.0</v>
      </c>
      <c r="M429" s="83">
        <v>17500.0</v>
      </c>
      <c r="N429" s="85" t="s">
        <v>1796</v>
      </c>
      <c r="O429" s="83">
        <v>17500.0</v>
      </c>
      <c r="P429" s="85" t="s">
        <v>1818</v>
      </c>
      <c r="Q429" s="85"/>
      <c r="R429" s="85"/>
      <c r="S429" s="85"/>
      <c r="T429" s="85"/>
      <c r="U429" s="86">
        <f t="shared" si="4"/>
        <v>0</v>
      </c>
      <c r="V429" s="78"/>
      <c r="W429" s="3" t="s">
        <v>46</v>
      </c>
      <c r="X429" s="3"/>
      <c r="Y429" s="3"/>
      <c r="Z429" s="3"/>
      <c r="AA429" s="3"/>
      <c r="AB429" s="3"/>
      <c r="AC429" s="3"/>
    </row>
    <row r="430" hidden="1">
      <c r="A430" s="75">
        <v>444.0</v>
      </c>
      <c r="B430" s="75">
        <v>13.0</v>
      </c>
      <c r="C430" s="75" t="b">
        <v>0</v>
      </c>
      <c r="D430" s="76" t="s">
        <v>589</v>
      </c>
      <c r="E430" s="78" t="s">
        <v>1796</v>
      </c>
      <c r="F430" s="78" t="s">
        <v>3296</v>
      </c>
      <c r="G430" s="94">
        <v>9.500430683E9</v>
      </c>
      <c r="H430" s="81" t="s">
        <v>3297</v>
      </c>
      <c r="I430" s="81" t="s">
        <v>72</v>
      </c>
      <c r="J430" s="78"/>
      <c r="K430" s="78" t="s">
        <v>6</v>
      </c>
      <c r="L430" s="83">
        <v>20000.0</v>
      </c>
      <c r="M430" s="83">
        <v>2000.0</v>
      </c>
      <c r="N430" s="85" t="s">
        <v>1796</v>
      </c>
      <c r="O430" s="83">
        <v>18000.0</v>
      </c>
      <c r="P430" s="85" t="s">
        <v>3298</v>
      </c>
      <c r="Q430" s="85"/>
      <c r="R430" s="85"/>
      <c r="S430" s="85"/>
      <c r="T430" s="85"/>
      <c r="U430" s="86">
        <f t="shared" si="4"/>
        <v>0</v>
      </c>
      <c r="V430" s="78"/>
      <c r="W430" s="3" t="s">
        <v>46</v>
      </c>
      <c r="X430" s="3"/>
      <c r="Y430" s="3"/>
      <c r="Z430" s="3"/>
      <c r="AA430" s="3"/>
      <c r="AB430" s="3"/>
      <c r="AC430" s="3"/>
    </row>
    <row r="431" hidden="1">
      <c r="A431" s="75">
        <v>445.0</v>
      </c>
      <c r="B431" s="75">
        <v>14.0</v>
      </c>
      <c r="C431" s="75" t="b">
        <v>0</v>
      </c>
      <c r="D431" s="76" t="s">
        <v>589</v>
      </c>
      <c r="E431" s="78" t="s">
        <v>1796</v>
      </c>
      <c r="F431" s="78" t="s">
        <v>3299</v>
      </c>
      <c r="G431" s="94">
        <v>8.940737557E9</v>
      </c>
      <c r="H431" s="81" t="s">
        <v>3300</v>
      </c>
      <c r="I431" s="81" t="s">
        <v>37</v>
      </c>
      <c r="J431" s="78"/>
      <c r="K431" s="78" t="s">
        <v>6</v>
      </c>
      <c r="L431" s="83">
        <v>15000.0</v>
      </c>
      <c r="M431" s="83">
        <v>15000.0</v>
      </c>
      <c r="N431" s="85" t="s">
        <v>1796</v>
      </c>
      <c r="O431" s="85"/>
      <c r="P431" s="85"/>
      <c r="Q431" s="85"/>
      <c r="R431" s="85"/>
      <c r="S431" s="85"/>
      <c r="T431" s="85"/>
      <c r="U431" s="86">
        <f t="shared" si="4"/>
        <v>0</v>
      </c>
      <c r="V431" s="78"/>
      <c r="W431" s="3" t="s">
        <v>46</v>
      </c>
      <c r="X431" s="3"/>
      <c r="Y431" s="3"/>
      <c r="Z431" s="3"/>
      <c r="AA431" s="3"/>
      <c r="AB431" s="3"/>
      <c r="AC431" s="3"/>
    </row>
    <row r="432" hidden="1">
      <c r="A432" s="75">
        <v>446.0</v>
      </c>
      <c r="B432" s="75">
        <v>15.0</v>
      </c>
      <c r="C432" s="75" t="b">
        <v>0</v>
      </c>
      <c r="D432" s="76" t="s">
        <v>589</v>
      </c>
      <c r="E432" s="78" t="s">
        <v>1758</v>
      </c>
      <c r="F432" s="78" t="s">
        <v>3301</v>
      </c>
      <c r="G432" s="94">
        <v>9.17618721E9</v>
      </c>
      <c r="H432" s="81" t="s">
        <v>3302</v>
      </c>
      <c r="I432" s="81" t="s">
        <v>37</v>
      </c>
      <c r="J432" s="78"/>
      <c r="K432" s="78" t="s">
        <v>6</v>
      </c>
      <c r="L432" s="83">
        <v>15000.0</v>
      </c>
      <c r="M432" s="83">
        <v>2000.0</v>
      </c>
      <c r="N432" s="85" t="s">
        <v>1758</v>
      </c>
      <c r="O432" s="83">
        <v>8000.0</v>
      </c>
      <c r="P432" s="85" t="s">
        <v>3303</v>
      </c>
      <c r="Q432" s="83">
        <v>5000.0</v>
      </c>
      <c r="R432" s="85" t="s">
        <v>1745</v>
      </c>
      <c r="S432" s="85"/>
      <c r="T432" s="85"/>
      <c r="U432" s="86">
        <f t="shared" si="4"/>
        <v>0</v>
      </c>
      <c r="V432" s="78"/>
      <c r="W432" s="3" t="s">
        <v>651</v>
      </c>
      <c r="X432" s="3"/>
      <c r="Y432" s="3"/>
      <c r="Z432" s="3"/>
      <c r="AA432" s="3"/>
      <c r="AB432" s="3"/>
      <c r="AC432" s="3"/>
    </row>
    <row r="433">
      <c r="A433" s="57">
        <v>447.0</v>
      </c>
      <c r="B433" s="57">
        <v>16.0</v>
      </c>
      <c r="C433" s="238" t="b">
        <v>1</v>
      </c>
      <c r="D433" s="58" t="s">
        <v>589</v>
      </c>
      <c r="E433" s="60" t="s">
        <v>1742</v>
      </c>
      <c r="F433" s="60" t="s">
        <v>3304</v>
      </c>
      <c r="G433" s="61">
        <v>9.845942054E9</v>
      </c>
      <c r="H433" s="64" t="s">
        <v>3305</v>
      </c>
      <c r="I433" s="64" t="s">
        <v>44</v>
      </c>
      <c r="J433" s="60"/>
      <c r="K433" s="60" t="s">
        <v>6</v>
      </c>
      <c r="L433" s="69">
        <v>30000.0</v>
      </c>
      <c r="M433" s="69">
        <v>6000.0</v>
      </c>
      <c r="N433" s="71" t="s">
        <v>1742</v>
      </c>
      <c r="O433" s="69">
        <v>10000.0</v>
      </c>
      <c r="P433" s="71" t="s">
        <v>1872</v>
      </c>
      <c r="Q433" s="69">
        <v>10000.0</v>
      </c>
      <c r="R433" s="71" t="s">
        <v>1866</v>
      </c>
      <c r="S433" s="71"/>
      <c r="T433" s="71"/>
      <c r="U433" s="72">
        <f t="shared" si="4"/>
        <v>4000</v>
      </c>
      <c r="V433" s="444">
        <v>45707.0</v>
      </c>
      <c r="W433" s="74" t="s">
        <v>1380</v>
      </c>
      <c r="X433" s="3" t="s">
        <v>3306</v>
      </c>
      <c r="Y433" s="3"/>
      <c r="Z433" s="3"/>
      <c r="AA433" s="74" t="s">
        <v>263</v>
      </c>
      <c r="AB433" s="74"/>
      <c r="AC433" s="74" t="s">
        <v>3307</v>
      </c>
    </row>
    <row r="434" hidden="1">
      <c r="A434" s="75">
        <v>448.0</v>
      </c>
      <c r="B434" s="75">
        <v>17.0</v>
      </c>
      <c r="C434" s="75" t="b">
        <v>0</v>
      </c>
      <c r="D434" s="76" t="s">
        <v>589</v>
      </c>
      <c r="E434" s="78" t="s">
        <v>1742</v>
      </c>
      <c r="F434" s="78" t="s">
        <v>3308</v>
      </c>
      <c r="G434" s="94">
        <v>9.959928101E9</v>
      </c>
      <c r="H434" s="81" t="s">
        <v>3309</v>
      </c>
      <c r="I434" s="81" t="s">
        <v>172</v>
      </c>
      <c r="J434" s="78"/>
      <c r="K434" s="78" t="s">
        <v>1781</v>
      </c>
      <c r="L434" s="83">
        <v>100000.0</v>
      </c>
      <c r="M434" s="83">
        <v>2000.0</v>
      </c>
      <c r="N434" s="85" t="s">
        <v>1742</v>
      </c>
      <c r="O434" s="83">
        <v>33000.0</v>
      </c>
      <c r="P434" s="85" t="s">
        <v>1806</v>
      </c>
      <c r="Q434" s="83">
        <v>33000.0</v>
      </c>
      <c r="R434" s="85" t="s">
        <v>3252</v>
      </c>
      <c r="S434" s="83">
        <v>32000.0</v>
      </c>
      <c r="T434" s="85" t="s">
        <v>3310</v>
      </c>
      <c r="U434" s="86">
        <f t="shared" si="4"/>
        <v>0</v>
      </c>
      <c r="V434" s="78"/>
      <c r="W434" s="3" t="s">
        <v>46</v>
      </c>
      <c r="X434" s="3"/>
      <c r="Y434" s="3"/>
      <c r="Z434" s="3"/>
      <c r="AA434" s="3"/>
      <c r="AB434" s="3"/>
      <c r="AC434" s="3"/>
    </row>
    <row r="435" hidden="1">
      <c r="A435" s="173">
        <v>449.0</v>
      </c>
      <c r="B435" s="173">
        <v>18.0</v>
      </c>
      <c r="C435" s="173" t="b">
        <v>0</v>
      </c>
      <c r="D435" s="174" t="s">
        <v>589</v>
      </c>
      <c r="E435" s="176" t="s">
        <v>3303</v>
      </c>
      <c r="F435" s="176" t="s">
        <v>3311</v>
      </c>
      <c r="G435" s="177">
        <v>9.494189056E9</v>
      </c>
      <c r="H435" s="179" t="s">
        <v>3312</v>
      </c>
      <c r="I435" s="179" t="s">
        <v>44</v>
      </c>
      <c r="J435" s="176"/>
      <c r="K435" s="176" t="s">
        <v>6</v>
      </c>
      <c r="L435" s="181">
        <v>30000.0</v>
      </c>
      <c r="M435" s="181">
        <v>2000.0</v>
      </c>
      <c r="N435" s="182" t="s">
        <v>1745</v>
      </c>
      <c r="O435" s="181">
        <v>5000.0</v>
      </c>
      <c r="P435" s="182" t="s">
        <v>3206</v>
      </c>
      <c r="Q435" s="181">
        <v>8000.0</v>
      </c>
      <c r="R435" s="182" t="s">
        <v>1811</v>
      </c>
      <c r="S435" s="182"/>
      <c r="T435" s="182"/>
      <c r="U435" s="512">
        <f t="shared" si="4"/>
        <v>15000</v>
      </c>
      <c r="V435" s="453" t="s">
        <v>741</v>
      </c>
      <c r="W435" s="3" t="s">
        <v>742</v>
      </c>
      <c r="X435" s="3"/>
      <c r="Y435" s="3"/>
      <c r="Z435" s="3"/>
      <c r="AA435" s="3"/>
      <c r="AB435" s="3"/>
      <c r="AC435" s="3"/>
    </row>
    <row r="436" hidden="1">
      <c r="A436" s="75">
        <v>450.0</v>
      </c>
      <c r="B436" s="75">
        <v>19.0</v>
      </c>
      <c r="C436" s="75" t="b">
        <v>0</v>
      </c>
      <c r="D436" s="76" t="s">
        <v>589</v>
      </c>
      <c r="E436" s="78" t="s">
        <v>3206</v>
      </c>
      <c r="F436" s="78" t="s">
        <v>3313</v>
      </c>
      <c r="G436" s="94">
        <v>8.80698454E9</v>
      </c>
      <c r="H436" s="81" t="s">
        <v>3314</v>
      </c>
      <c r="I436" s="81" t="s">
        <v>176</v>
      </c>
      <c r="J436" s="78"/>
      <c r="K436" s="78" t="s">
        <v>167</v>
      </c>
      <c r="L436" s="83">
        <v>18000.0</v>
      </c>
      <c r="M436" s="83">
        <v>500.0</v>
      </c>
      <c r="N436" s="85" t="s">
        <v>3206</v>
      </c>
      <c r="O436" s="83">
        <v>8000.0</v>
      </c>
      <c r="P436" s="85" t="s">
        <v>3315</v>
      </c>
      <c r="Q436" s="83">
        <v>9500.0</v>
      </c>
      <c r="R436" s="85" t="s">
        <v>73</v>
      </c>
      <c r="S436" s="85"/>
      <c r="T436" s="85"/>
      <c r="U436" s="86">
        <f t="shared" si="4"/>
        <v>0</v>
      </c>
      <c r="V436" s="607"/>
      <c r="W436" s="3" t="s">
        <v>46</v>
      </c>
      <c r="X436" s="3"/>
      <c r="Y436" s="3"/>
      <c r="Z436" s="3"/>
      <c r="AA436" s="3"/>
      <c r="AB436" s="3"/>
      <c r="AC436" s="3"/>
    </row>
    <row r="437">
      <c r="A437" s="57">
        <v>451.0</v>
      </c>
      <c r="B437" s="196">
        <v>20.0</v>
      </c>
      <c r="C437" s="243" t="b">
        <v>1</v>
      </c>
      <c r="D437" s="58" t="s">
        <v>589</v>
      </c>
      <c r="E437" s="60" t="s">
        <v>3206</v>
      </c>
      <c r="F437" s="60" t="s">
        <v>3316</v>
      </c>
      <c r="G437" s="61">
        <v>9.717902582E9</v>
      </c>
      <c r="H437" s="64" t="s">
        <v>3317</v>
      </c>
      <c r="I437" s="64" t="s">
        <v>37</v>
      </c>
      <c r="J437" s="60"/>
      <c r="K437" s="60" t="s">
        <v>1781</v>
      </c>
      <c r="L437" s="69">
        <v>10000.0</v>
      </c>
      <c r="M437" s="69">
        <v>1000.0</v>
      </c>
      <c r="N437" s="71" t="s">
        <v>3206</v>
      </c>
      <c r="O437" s="71"/>
      <c r="P437" s="71"/>
      <c r="Q437" s="71"/>
      <c r="R437" s="71"/>
      <c r="S437" s="71"/>
      <c r="T437" s="71"/>
      <c r="U437" s="72">
        <f t="shared" si="4"/>
        <v>9000</v>
      </c>
      <c r="V437" s="447" t="s">
        <v>1760</v>
      </c>
      <c r="W437" s="74" t="s">
        <v>3318</v>
      </c>
      <c r="X437" s="3" t="s">
        <v>3245</v>
      </c>
      <c r="Y437" s="74" t="s">
        <v>3319</v>
      </c>
      <c r="Z437" s="3"/>
      <c r="AA437" s="3"/>
      <c r="AB437" s="3"/>
      <c r="AC437" s="74" t="s">
        <v>3320</v>
      </c>
    </row>
    <row r="438">
      <c r="A438" s="57">
        <v>452.0</v>
      </c>
      <c r="B438" s="57">
        <v>1.0</v>
      </c>
      <c r="C438" s="238" t="b">
        <v>1</v>
      </c>
      <c r="D438" s="58" t="s">
        <v>838</v>
      </c>
      <c r="E438" s="60" t="s">
        <v>3138</v>
      </c>
      <c r="F438" s="60" t="s">
        <v>3321</v>
      </c>
      <c r="G438" s="61">
        <f>12012144292</f>
        <v>12012144292</v>
      </c>
      <c r="H438" s="64" t="s">
        <v>3322</v>
      </c>
      <c r="I438" s="64" t="s">
        <v>172</v>
      </c>
      <c r="J438" s="60"/>
      <c r="K438" s="60" t="s">
        <v>6</v>
      </c>
      <c r="L438" s="69">
        <v>135000.0</v>
      </c>
      <c r="M438" s="69">
        <v>50000.0</v>
      </c>
      <c r="N438" s="71" t="s">
        <v>3138</v>
      </c>
      <c r="O438" s="69">
        <v>50000.0</v>
      </c>
      <c r="P438" s="71" t="s">
        <v>3323</v>
      </c>
      <c r="Q438" s="71"/>
      <c r="R438" s="71"/>
      <c r="S438" s="71"/>
      <c r="T438" s="71"/>
      <c r="U438" s="72">
        <f t="shared" si="4"/>
        <v>35000</v>
      </c>
      <c r="V438" s="608">
        <v>45811.0</v>
      </c>
      <c r="W438" s="3" t="s">
        <v>61</v>
      </c>
      <c r="X438" s="3" t="s">
        <v>3324</v>
      </c>
      <c r="Y438" s="3"/>
      <c r="Z438" s="3"/>
      <c r="AA438" s="3"/>
      <c r="AB438" s="3"/>
      <c r="AC438" s="3"/>
    </row>
    <row r="439">
      <c r="A439" s="57">
        <v>453.0</v>
      </c>
      <c r="B439" s="57">
        <v>2.0</v>
      </c>
      <c r="C439" s="238" t="b">
        <v>1</v>
      </c>
      <c r="D439" s="58" t="s">
        <v>838</v>
      </c>
      <c r="E439" s="60" t="s">
        <v>3138</v>
      </c>
      <c r="F439" s="60" t="s">
        <v>3325</v>
      </c>
      <c r="G439" s="61">
        <v>7.708768004E9</v>
      </c>
      <c r="H439" s="64" t="s">
        <v>3326</v>
      </c>
      <c r="I439" s="64" t="s">
        <v>37</v>
      </c>
      <c r="J439" s="64" t="s">
        <v>176</v>
      </c>
      <c r="K439" s="60" t="s">
        <v>6</v>
      </c>
      <c r="L439" s="69">
        <v>37500.0</v>
      </c>
      <c r="M439" s="69">
        <v>2000.0</v>
      </c>
      <c r="N439" s="71" t="s">
        <v>3138</v>
      </c>
      <c r="O439" s="69">
        <v>20500.0</v>
      </c>
      <c r="P439" s="71" t="s">
        <v>3315</v>
      </c>
      <c r="Q439" s="71"/>
      <c r="R439" s="71"/>
      <c r="S439" s="71"/>
      <c r="T439" s="71"/>
      <c r="U439" s="72">
        <f t="shared" si="4"/>
        <v>15000</v>
      </c>
      <c r="V439" s="60" t="s">
        <v>741</v>
      </c>
      <c r="W439" s="232" t="s">
        <v>668</v>
      </c>
      <c r="X439" s="232" t="s">
        <v>3327</v>
      </c>
      <c r="Y439" s="232"/>
      <c r="Z439" s="232"/>
      <c r="AA439" s="232"/>
      <c r="AB439" s="232"/>
      <c r="AC439" s="67" t="s">
        <v>3328</v>
      </c>
    </row>
    <row r="440" hidden="1">
      <c r="A440" s="75">
        <v>454.0</v>
      </c>
      <c r="B440" s="75">
        <v>3.0</v>
      </c>
      <c r="C440" s="75" t="b">
        <v>0</v>
      </c>
      <c r="D440" s="76" t="s">
        <v>838</v>
      </c>
      <c r="E440" s="78" t="s">
        <v>3315</v>
      </c>
      <c r="F440" s="78" t="s">
        <v>3329</v>
      </c>
      <c r="G440" s="94">
        <v>7.708022393E9</v>
      </c>
      <c r="H440" s="81" t="s">
        <v>3330</v>
      </c>
      <c r="I440" s="81" t="s">
        <v>44</v>
      </c>
      <c r="J440" s="78"/>
      <c r="K440" s="78" t="s">
        <v>6</v>
      </c>
      <c r="L440" s="83">
        <v>35000.0</v>
      </c>
      <c r="M440" s="83">
        <v>2000.0</v>
      </c>
      <c r="N440" s="85" t="s">
        <v>3315</v>
      </c>
      <c r="O440" s="83">
        <v>20000.0</v>
      </c>
      <c r="P440" s="85" t="s">
        <v>1850</v>
      </c>
      <c r="Q440" s="83">
        <v>13000.0</v>
      </c>
      <c r="R440" s="85" t="s">
        <v>1881</v>
      </c>
      <c r="S440" s="85"/>
      <c r="T440" s="85"/>
      <c r="U440" s="86">
        <f t="shared" si="4"/>
        <v>0</v>
      </c>
      <c r="V440" s="78"/>
      <c r="W440" s="3" t="s">
        <v>651</v>
      </c>
      <c r="X440" s="3"/>
      <c r="Y440" s="3"/>
      <c r="Z440" s="3"/>
      <c r="AA440" s="3"/>
      <c r="AB440" s="3"/>
      <c r="AC440" s="3"/>
    </row>
    <row r="441" hidden="1">
      <c r="A441" s="173">
        <v>455.0</v>
      </c>
      <c r="B441" s="173">
        <v>4.0</v>
      </c>
      <c r="C441" s="173" t="b">
        <v>0</v>
      </c>
      <c r="D441" s="174" t="s">
        <v>838</v>
      </c>
      <c r="E441" s="176" t="s">
        <v>3315</v>
      </c>
      <c r="F441" s="176" t="s">
        <v>3331</v>
      </c>
      <c r="G441" s="177">
        <v>9.10088868E9</v>
      </c>
      <c r="H441" s="179"/>
      <c r="I441" s="179" t="s">
        <v>44</v>
      </c>
      <c r="J441" s="176"/>
      <c r="K441" s="176" t="s">
        <v>6</v>
      </c>
      <c r="L441" s="181">
        <v>30000.0</v>
      </c>
      <c r="M441" s="181">
        <v>2000.0</v>
      </c>
      <c r="N441" s="182" t="s">
        <v>3315</v>
      </c>
      <c r="O441" s="181">
        <v>13000.0</v>
      </c>
      <c r="P441" s="182" t="s">
        <v>3332</v>
      </c>
      <c r="Q441" s="182"/>
      <c r="R441" s="182"/>
      <c r="S441" s="182"/>
      <c r="T441" s="182"/>
      <c r="U441" s="512">
        <f t="shared" si="4"/>
        <v>15000</v>
      </c>
      <c r="V441" s="453" t="s">
        <v>741</v>
      </c>
      <c r="W441" s="3" t="s">
        <v>742</v>
      </c>
      <c r="X441" s="3" t="s">
        <v>3222</v>
      </c>
      <c r="Y441" s="3"/>
      <c r="Z441" s="3"/>
      <c r="AA441" s="3"/>
      <c r="AB441" s="3"/>
      <c r="AC441" s="3"/>
    </row>
    <row r="442">
      <c r="A442" s="57">
        <v>456.0</v>
      </c>
      <c r="B442" s="57">
        <v>5.0</v>
      </c>
      <c r="C442" s="238" t="b">
        <v>1</v>
      </c>
      <c r="D442" s="58" t="s">
        <v>838</v>
      </c>
      <c r="E442" s="60" t="s">
        <v>3315</v>
      </c>
      <c r="F442" s="60" t="s">
        <v>3333</v>
      </c>
      <c r="G442" s="61">
        <v>9.739849071E9</v>
      </c>
      <c r="H442" s="64" t="s">
        <v>3334</v>
      </c>
      <c r="I442" s="64" t="s">
        <v>44</v>
      </c>
      <c r="J442" s="60"/>
      <c r="K442" s="60" t="s">
        <v>6</v>
      </c>
      <c r="L442" s="69">
        <v>40000.0</v>
      </c>
      <c r="M442" s="69">
        <v>2000.0</v>
      </c>
      <c r="N442" s="71" t="s">
        <v>3315</v>
      </c>
      <c r="O442" s="71"/>
      <c r="P442" s="71"/>
      <c r="Q442" s="71"/>
      <c r="R442" s="71"/>
      <c r="S442" s="71"/>
      <c r="T442" s="71"/>
      <c r="U442" s="72">
        <f t="shared" si="4"/>
        <v>38000</v>
      </c>
      <c r="V442" s="447" t="s">
        <v>3335</v>
      </c>
      <c r="W442" s="74" t="s">
        <v>3336</v>
      </c>
      <c r="X442" s="74" t="s">
        <v>1380</v>
      </c>
      <c r="Y442" s="74" t="s">
        <v>3337</v>
      </c>
      <c r="Z442" s="3"/>
      <c r="AA442" s="3"/>
      <c r="AB442" s="3"/>
      <c r="AC442" s="3"/>
    </row>
    <row r="443" hidden="1">
      <c r="A443" s="75">
        <v>457.0</v>
      </c>
      <c r="B443" s="75">
        <v>6.0</v>
      </c>
      <c r="C443" s="75" t="b">
        <v>0</v>
      </c>
      <c r="D443" s="76" t="s">
        <v>838</v>
      </c>
      <c r="E443" s="78" t="s">
        <v>3338</v>
      </c>
      <c r="F443" s="78" t="s">
        <v>3339</v>
      </c>
      <c r="G443" s="94">
        <v>6.385836163E9</v>
      </c>
      <c r="H443" s="81" t="s">
        <v>3340</v>
      </c>
      <c r="I443" s="81" t="s">
        <v>37</v>
      </c>
      <c r="J443" s="78"/>
      <c r="K443" s="78" t="s">
        <v>6</v>
      </c>
      <c r="L443" s="83">
        <v>15000.0</v>
      </c>
      <c r="M443" s="83">
        <v>2000.0</v>
      </c>
      <c r="N443" s="85" t="s">
        <v>3338</v>
      </c>
      <c r="O443" s="83">
        <v>13000.0</v>
      </c>
      <c r="P443" s="85" t="s">
        <v>1857</v>
      </c>
      <c r="Q443" s="85"/>
      <c r="R443" s="85"/>
      <c r="S443" s="85"/>
      <c r="T443" s="85"/>
      <c r="U443" s="86">
        <f t="shared" si="4"/>
        <v>0</v>
      </c>
      <c r="V443" s="78"/>
      <c r="W443" s="3" t="s">
        <v>651</v>
      </c>
      <c r="X443" s="3"/>
      <c r="Y443" s="3"/>
      <c r="Z443" s="3"/>
      <c r="AA443" s="3"/>
      <c r="AB443" s="3"/>
      <c r="AC443" s="3"/>
    </row>
    <row r="444" hidden="1">
      <c r="A444" s="75">
        <v>458.0</v>
      </c>
      <c r="B444" s="75">
        <v>7.0</v>
      </c>
      <c r="C444" s="75" t="b">
        <v>0</v>
      </c>
      <c r="D444" s="76" t="s">
        <v>838</v>
      </c>
      <c r="E444" s="78" t="s">
        <v>1815</v>
      </c>
      <c r="F444" s="78" t="s">
        <v>3341</v>
      </c>
      <c r="G444" s="94">
        <v>2.2175030577E10</v>
      </c>
      <c r="H444" s="81" t="s">
        <v>3342</v>
      </c>
      <c r="I444" s="81" t="s">
        <v>44</v>
      </c>
      <c r="J444" s="78"/>
      <c r="K444" s="78" t="s">
        <v>167</v>
      </c>
      <c r="L444" s="83">
        <v>600.0</v>
      </c>
      <c r="M444" s="83">
        <v>300.0</v>
      </c>
      <c r="N444" s="85" t="s">
        <v>1815</v>
      </c>
      <c r="O444" s="83">
        <v>300.0</v>
      </c>
      <c r="P444" s="85" t="s">
        <v>3343</v>
      </c>
      <c r="Q444" s="85"/>
      <c r="R444" s="85"/>
      <c r="S444" s="85"/>
      <c r="T444" s="85"/>
      <c r="U444" s="86">
        <f t="shared" si="4"/>
        <v>0</v>
      </c>
      <c r="V444" s="434" t="s">
        <v>3344</v>
      </c>
      <c r="W444" s="3" t="s">
        <v>46</v>
      </c>
      <c r="X444" s="3"/>
      <c r="Y444" s="3"/>
      <c r="Z444" s="3"/>
      <c r="AA444" s="3"/>
      <c r="AB444" s="3"/>
      <c r="AC444" s="3"/>
    </row>
    <row r="445" hidden="1">
      <c r="A445" s="171">
        <v>459.0</v>
      </c>
      <c r="B445" s="75">
        <v>8.0</v>
      </c>
      <c r="C445" s="75" t="b">
        <v>0</v>
      </c>
      <c r="D445" s="76" t="s">
        <v>838</v>
      </c>
      <c r="E445" s="78" t="s">
        <v>1815</v>
      </c>
      <c r="F445" s="78" t="s">
        <v>3345</v>
      </c>
      <c r="G445" s="94">
        <v>9.08003765E9</v>
      </c>
      <c r="H445" s="81" t="s">
        <v>3346</v>
      </c>
      <c r="I445" s="81" t="s">
        <v>44</v>
      </c>
      <c r="J445" s="78"/>
      <c r="K445" s="78" t="s">
        <v>6</v>
      </c>
      <c r="L445" s="83">
        <v>30000.0</v>
      </c>
      <c r="M445" s="83">
        <v>30000.0</v>
      </c>
      <c r="N445" s="85" t="s">
        <v>1815</v>
      </c>
      <c r="O445" s="85"/>
      <c r="P445" s="85"/>
      <c r="Q445" s="85"/>
      <c r="R445" s="85"/>
      <c r="S445" s="85"/>
      <c r="T445" s="85"/>
      <c r="U445" s="86">
        <f t="shared" si="4"/>
        <v>0</v>
      </c>
      <c r="V445" s="78"/>
      <c r="W445" s="3" t="s">
        <v>46</v>
      </c>
      <c r="X445" s="3"/>
      <c r="Y445" s="3"/>
      <c r="Z445" s="3"/>
      <c r="AA445" s="3"/>
      <c r="AB445" s="3"/>
      <c r="AC445" s="3"/>
    </row>
    <row r="446" hidden="1">
      <c r="A446" s="75">
        <v>460.0</v>
      </c>
      <c r="B446" s="75">
        <v>9.0</v>
      </c>
      <c r="C446" s="75" t="b">
        <v>0</v>
      </c>
      <c r="D446" s="76" t="s">
        <v>838</v>
      </c>
      <c r="E446" s="78" t="s">
        <v>3347</v>
      </c>
      <c r="F446" s="78" t="s">
        <v>3348</v>
      </c>
      <c r="G446" s="94">
        <v>9.50075921E9</v>
      </c>
      <c r="H446" s="81" t="s">
        <v>3349</v>
      </c>
      <c r="I446" s="81" t="s">
        <v>176</v>
      </c>
      <c r="J446" s="78"/>
      <c r="K446" s="78" t="s">
        <v>6</v>
      </c>
      <c r="L446" s="83">
        <v>22500.0</v>
      </c>
      <c r="M446" s="83">
        <v>2000.0</v>
      </c>
      <c r="N446" s="85" t="s">
        <v>3347</v>
      </c>
      <c r="O446" s="83">
        <v>20500.0</v>
      </c>
      <c r="P446" s="85" t="s">
        <v>1818</v>
      </c>
      <c r="Q446" s="85"/>
      <c r="R446" s="85"/>
      <c r="S446" s="85"/>
      <c r="T446" s="85"/>
      <c r="U446" s="86">
        <f t="shared" si="4"/>
        <v>0</v>
      </c>
      <c r="V446" s="78"/>
      <c r="W446" s="3" t="s">
        <v>651</v>
      </c>
      <c r="X446" s="3" t="s">
        <v>3350</v>
      </c>
      <c r="Y446" s="3"/>
      <c r="Z446" s="3"/>
      <c r="AA446" s="3"/>
      <c r="AB446" s="3"/>
      <c r="AC446" s="3"/>
    </row>
    <row r="447" hidden="1">
      <c r="A447" s="75">
        <v>461.0</v>
      </c>
      <c r="B447" s="75">
        <v>10.0</v>
      </c>
      <c r="C447" s="75" t="b">
        <v>0</v>
      </c>
      <c r="D447" s="76" t="s">
        <v>838</v>
      </c>
      <c r="E447" s="78" t="s">
        <v>1818</v>
      </c>
      <c r="F447" s="78" t="s">
        <v>3351</v>
      </c>
      <c r="G447" s="94">
        <v>6.38357985E9</v>
      </c>
      <c r="H447" s="81" t="s">
        <v>3352</v>
      </c>
      <c r="I447" s="81" t="s">
        <v>72</v>
      </c>
      <c r="J447" s="78"/>
      <c r="K447" s="78" t="s">
        <v>6</v>
      </c>
      <c r="L447" s="83">
        <v>22500.0</v>
      </c>
      <c r="M447" s="83">
        <v>22500.0</v>
      </c>
      <c r="N447" s="85" t="s">
        <v>1818</v>
      </c>
      <c r="O447" s="85"/>
      <c r="P447" s="85"/>
      <c r="Q447" s="85"/>
      <c r="R447" s="85"/>
      <c r="S447" s="85"/>
      <c r="T447" s="85"/>
      <c r="U447" s="86">
        <f t="shared" si="4"/>
        <v>0</v>
      </c>
      <c r="V447" s="434" t="s">
        <v>1818</v>
      </c>
      <c r="W447" s="3" t="s">
        <v>46</v>
      </c>
      <c r="X447" s="3"/>
      <c r="Y447" s="3"/>
      <c r="Z447" s="3"/>
      <c r="AA447" s="3"/>
      <c r="AB447" s="3"/>
      <c r="AC447" s="3"/>
    </row>
    <row r="448" hidden="1">
      <c r="A448" s="75">
        <v>462.0</v>
      </c>
      <c r="B448" s="75">
        <v>11.0</v>
      </c>
      <c r="C448" s="75" t="b">
        <v>0</v>
      </c>
      <c r="D448" s="76" t="s">
        <v>838</v>
      </c>
      <c r="E448" s="78" t="s">
        <v>1839</v>
      </c>
      <c r="F448" s="78" t="s">
        <v>3353</v>
      </c>
      <c r="G448" s="94">
        <v>9.037400863E9</v>
      </c>
      <c r="H448" s="81" t="s">
        <v>3354</v>
      </c>
      <c r="I448" s="81" t="s">
        <v>37</v>
      </c>
      <c r="J448" s="78"/>
      <c r="K448" s="78" t="s">
        <v>1781</v>
      </c>
      <c r="L448" s="83">
        <v>15000.0</v>
      </c>
      <c r="M448" s="83">
        <v>7500.0</v>
      </c>
      <c r="N448" s="85" t="s">
        <v>1839</v>
      </c>
      <c r="O448" s="83">
        <v>7500.0</v>
      </c>
      <c r="P448" s="85" t="s">
        <v>1873</v>
      </c>
      <c r="Q448" s="85"/>
      <c r="R448" s="85"/>
      <c r="S448" s="85"/>
      <c r="T448" s="85"/>
      <c r="U448" s="86">
        <f t="shared" si="4"/>
        <v>0</v>
      </c>
      <c r="V448" s="434" t="s">
        <v>1823</v>
      </c>
      <c r="W448" s="3" t="s">
        <v>651</v>
      </c>
      <c r="X448" s="3"/>
      <c r="Y448" s="3"/>
      <c r="Z448" s="3"/>
      <c r="AA448" s="3"/>
      <c r="AB448" s="3"/>
      <c r="AC448" s="3"/>
    </row>
    <row r="449" hidden="1">
      <c r="A449" s="75">
        <v>463.0</v>
      </c>
      <c r="B449" s="75">
        <v>12.0</v>
      </c>
      <c r="C449" s="75" t="b">
        <v>0</v>
      </c>
      <c r="D449" s="76" t="s">
        <v>838</v>
      </c>
      <c r="E449" s="78" t="s">
        <v>3355</v>
      </c>
      <c r="F449" s="78" t="s">
        <v>3356</v>
      </c>
      <c r="G449" s="94">
        <f>971564266165</f>
        <v>971564266165</v>
      </c>
      <c r="H449" s="81" t="s">
        <v>3357</v>
      </c>
      <c r="I449" s="81" t="s">
        <v>123</v>
      </c>
      <c r="J449" s="78"/>
      <c r="K449" s="78" t="s">
        <v>167</v>
      </c>
      <c r="L449" s="83">
        <v>30000.0</v>
      </c>
      <c r="M449" s="83">
        <v>30000.0</v>
      </c>
      <c r="N449" s="85" t="s">
        <v>3355</v>
      </c>
      <c r="O449" s="85"/>
      <c r="P449" s="85"/>
      <c r="Q449" s="85"/>
      <c r="R449" s="85"/>
      <c r="S449" s="85"/>
      <c r="T449" s="85"/>
      <c r="U449" s="86">
        <f t="shared" si="4"/>
        <v>0</v>
      </c>
      <c r="V449" s="78"/>
      <c r="W449" s="3" t="s">
        <v>46</v>
      </c>
      <c r="X449" s="3"/>
      <c r="Y449" s="3"/>
      <c r="Z449" s="3"/>
      <c r="AA449" s="3"/>
      <c r="AB449" s="3"/>
      <c r="AC449" s="3"/>
    </row>
    <row r="450" hidden="1">
      <c r="A450" s="173">
        <v>464.0</v>
      </c>
      <c r="B450" s="196">
        <v>13.0</v>
      </c>
      <c r="C450" s="196" t="b">
        <v>0</v>
      </c>
      <c r="D450" s="174" t="s">
        <v>838</v>
      </c>
      <c r="E450" s="176" t="s">
        <v>3252</v>
      </c>
      <c r="F450" s="176" t="s">
        <v>3358</v>
      </c>
      <c r="G450" s="177">
        <v>9.866318031E9</v>
      </c>
      <c r="H450" s="179" t="s">
        <v>3359</v>
      </c>
      <c r="I450" s="179" t="s">
        <v>176</v>
      </c>
      <c r="J450" s="176"/>
      <c r="K450" s="176" t="s">
        <v>1781</v>
      </c>
      <c r="L450" s="181">
        <v>22000.0</v>
      </c>
      <c r="M450" s="181">
        <v>2000.0</v>
      </c>
      <c r="N450" s="182" t="s">
        <v>3252</v>
      </c>
      <c r="O450" s="181">
        <v>10000.0</v>
      </c>
      <c r="P450" s="182" t="s">
        <v>1872</v>
      </c>
      <c r="Q450" s="182"/>
      <c r="R450" s="182"/>
      <c r="S450" s="182"/>
      <c r="T450" s="182"/>
      <c r="U450" s="512">
        <f t="shared" si="4"/>
        <v>10000</v>
      </c>
      <c r="V450" s="176"/>
      <c r="W450" s="3" t="s">
        <v>742</v>
      </c>
      <c r="X450" s="3"/>
      <c r="Y450" s="3"/>
      <c r="Z450" s="3"/>
      <c r="AA450" s="3"/>
      <c r="AB450" s="3"/>
      <c r="AC450" s="3"/>
    </row>
    <row r="451" hidden="1">
      <c r="A451" s="75">
        <v>465.0</v>
      </c>
      <c r="B451" s="75">
        <v>1.0</v>
      </c>
      <c r="C451" s="75" t="b">
        <v>0</v>
      </c>
      <c r="D451" s="76" t="s">
        <v>887</v>
      </c>
      <c r="E451" s="78" t="s">
        <v>1877</v>
      </c>
      <c r="F451" s="78" t="s">
        <v>3360</v>
      </c>
      <c r="G451" s="94">
        <v>9.943937237E9</v>
      </c>
      <c r="H451" s="81" t="s">
        <v>3361</v>
      </c>
      <c r="I451" s="81" t="s">
        <v>2419</v>
      </c>
      <c r="J451" s="78"/>
      <c r="K451" s="78" t="s">
        <v>167</v>
      </c>
      <c r="L451" s="83">
        <v>27000.0</v>
      </c>
      <c r="M451" s="83">
        <v>14000.0</v>
      </c>
      <c r="N451" s="85" t="s">
        <v>1877</v>
      </c>
      <c r="O451" s="83">
        <v>13000.0</v>
      </c>
      <c r="P451" s="85" t="s">
        <v>3343</v>
      </c>
      <c r="Q451" s="85"/>
      <c r="R451" s="85"/>
      <c r="S451" s="85"/>
      <c r="T451" s="85"/>
      <c r="U451" s="86">
        <f t="shared" si="4"/>
        <v>0</v>
      </c>
      <c r="V451" s="434" t="s">
        <v>1881</v>
      </c>
      <c r="W451" s="3" t="s">
        <v>651</v>
      </c>
      <c r="X451" s="3"/>
      <c r="Y451" s="3"/>
      <c r="Z451" s="3"/>
      <c r="AA451" s="3"/>
      <c r="AB451" s="3"/>
      <c r="AC451" s="3"/>
    </row>
    <row r="452" hidden="1">
      <c r="A452" s="75">
        <v>466.0</v>
      </c>
      <c r="B452" s="75">
        <v>2.0</v>
      </c>
      <c r="C452" s="75" t="b">
        <v>0</v>
      </c>
      <c r="D452" s="76" t="s">
        <v>887</v>
      </c>
      <c r="E452" s="78" t="s">
        <v>3362</v>
      </c>
      <c r="F452" s="78" t="s">
        <v>3363</v>
      </c>
      <c r="G452" s="94">
        <v>9.487830824E9</v>
      </c>
      <c r="H452" s="81" t="s">
        <v>3364</v>
      </c>
      <c r="I452" s="81" t="s">
        <v>44</v>
      </c>
      <c r="J452" s="78"/>
      <c r="K452" s="78" t="s">
        <v>6</v>
      </c>
      <c r="L452" s="83">
        <v>35000.0</v>
      </c>
      <c r="M452" s="83">
        <v>2000.0</v>
      </c>
      <c r="N452" s="85" t="s">
        <v>3362</v>
      </c>
      <c r="O452" s="83">
        <v>16500.0</v>
      </c>
      <c r="P452" s="85" t="s">
        <v>3365</v>
      </c>
      <c r="Q452" s="83">
        <v>16500.0</v>
      </c>
      <c r="R452" s="85" t="s">
        <v>1893</v>
      </c>
      <c r="S452" s="85"/>
      <c r="T452" s="85"/>
      <c r="U452" s="86">
        <f t="shared" si="4"/>
        <v>0</v>
      </c>
      <c r="V452" s="434" t="s">
        <v>3366</v>
      </c>
      <c r="W452" s="3" t="s">
        <v>651</v>
      </c>
      <c r="X452" s="3"/>
      <c r="Y452" s="3"/>
      <c r="Z452" s="3"/>
      <c r="AA452" s="3"/>
      <c r="AB452" s="3"/>
      <c r="AC452" s="3"/>
    </row>
    <row r="453" hidden="1">
      <c r="A453" s="75">
        <v>467.0</v>
      </c>
      <c r="B453" s="75">
        <v>3.0</v>
      </c>
      <c r="C453" s="75" t="b">
        <v>0</v>
      </c>
      <c r="D453" s="76" t="s">
        <v>887</v>
      </c>
      <c r="E453" s="78" t="s">
        <v>3367</v>
      </c>
      <c r="F453" s="78" t="s">
        <v>3368</v>
      </c>
      <c r="G453" s="94">
        <f>6592383453</f>
        <v>6592383453</v>
      </c>
      <c r="H453" s="81" t="s">
        <v>3369</v>
      </c>
      <c r="I453" s="81" t="s">
        <v>2044</v>
      </c>
      <c r="J453" s="78"/>
      <c r="K453" s="78" t="s">
        <v>6</v>
      </c>
      <c r="L453" s="83">
        <v>8000.0</v>
      </c>
      <c r="M453" s="83">
        <v>8000.0</v>
      </c>
      <c r="N453" s="85" t="s">
        <v>3367</v>
      </c>
      <c r="O453" s="85"/>
      <c r="P453" s="85"/>
      <c r="Q453" s="85"/>
      <c r="R453" s="85"/>
      <c r="S453" s="85"/>
      <c r="T453" s="85"/>
      <c r="U453" s="86">
        <f t="shared" si="4"/>
        <v>0</v>
      </c>
      <c r="V453" s="434" t="s">
        <v>3370</v>
      </c>
      <c r="W453" s="3" t="s">
        <v>46</v>
      </c>
      <c r="X453" s="3"/>
      <c r="Y453" s="3"/>
      <c r="Z453" s="3"/>
      <c r="AA453" s="3"/>
      <c r="AB453" s="3"/>
      <c r="AC453" s="3"/>
    </row>
    <row r="454" hidden="1">
      <c r="A454" s="75">
        <v>468.0</v>
      </c>
      <c r="B454" s="75">
        <v>4.0</v>
      </c>
      <c r="C454" s="75" t="b">
        <v>0</v>
      </c>
      <c r="D454" s="76" t="s">
        <v>887</v>
      </c>
      <c r="E454" s="78" t="s">
        <v>3371</v>
      </c>
      <c r="F454" s="78" t="s">
        <v>3372</v>
      </c>
      <c r="G454" s="94">
        <v>9.082990668E9</v>
      </c>
      <c r="H454" s="81" t="s">
        <v>3373</v>
      </c>
      <c r="I454" s="81" t="s">
        <v>300</v>
      </c>
      <c r="J454" s="78"/>
      <c r="K454" s="78" t="s">
        <v>167</v>
      </c>
      <c r="L454" s="83">
        <v>65000.0</v>
      </c>
      <c r="M454" s="83">
        <v>35000.0</v>
      </c>
      <c r="N454" s="85" t="s">
        <v>3374</v>
      </c>
      <c r="O454" s="83">
        <v>30000.0</v>
      </c>
      <c r="P454" s="85" t="s">
        <v>1924</v>
      </c>
      <c r="Q454" s="85"/>
      <c r="R454" s="85"/>
      <c r="S454" s="85"/>
      <c r="T454" s="85"/>
      <c r="U454" s="86">
        <f t="shared" si="4"/>
        <v>0</v>
      </c>
      <c r="V454" s="78"/>
      <c r="W454" s="3" t="s">
        <v>46</v>
      </c>
      <c r="X454" s="3"/>
      <c r="Y454" s="3"/>
      <c r="Z454" s="3"/>
      <c r="AA454" s="3"/>
      <c r="AB454" s="3"/>
      <c r="AC454" s="3"/>
    </row>
    <row r="455" hidden="1">
      <c r="A455" s="75">
        <v>469.0</v>
      </c>
      <c r="B455" s="75">
        <v>5.0</v>
      </c>
      <c r="C455" s="75" t="b">
        <v>0</v>
      </c>
      <c r="D455" s="76" t="s">
        <v>887</v>
      </c>
      <c r="E455" s="78" t="s">
        <v>1866</v>
      </c>
      <c r="F455" s="78" t="s">
        <v>3375</v>
      </c>
      <c r="G455" s="94">
        <v>9.095016288E9</v>
      </c>
      <c r="H455" s="81" t="s">
        <v>3376</v>
      </c>
      <c r="I455" s="81" t="s">
        <v>37</v>
      </c>
      <c r="J455" s="81"/>
      <c r="K455" s="78" t="s">
        <v>6</v>
      </c>
      <c r="L455" s="98">
        <v>15000.0</v>
      </c>
      <c r="M455" s="83">
        <v>2000.0</v>
      </c>
      <c r="N455" s="85" t="s">
        <v>1866</v>
      </c>
      <c r="O455" s="83">
        <v>10000.0</v>
      </c>
      <c r="P455" s="85" t="s">
        <v>3310</v>
      </c>
      <c r="Q455" s="83">
        <v>3000.0</v>
      </c>
      <c r="R455" s="85" t="s">
        <v>3377</v>
      </c>
      <c r="S455" s="85"/>
      <c r="T455" s="85"/>
      <c r="U455" s="86">
        <f t="shared" si="4"/>
        <v>0</v>
      </c>
      <c r="V455" s="609" t="s">
        <v>3378</v>
      </c>
      <c r="W455" s="101" t="s">
        <v>61</v>
      </c>
      <c r="X455" s="101" t="s">
        <v>3379</v>
      </c>
      <c r="Y455" s="101"/>
      <c r="Z455" s="101"/>
      <c r="AA455" s="101"/>
      <c r="AB455" s="101"/>
      <c r="AC455" s="101"/>
    </row>
    <row r="456" hidden="1">
      <c r="A456" s="75">
        <v>470.0</v>
      </c>
      <c r="B456" s="196">
        <v>6.0</v>
      </c>
      <c r="C456" s="196" t="b">
        <v>0</v>
      </c>
      <c r="D456" s="76" t="s">
        <v>887</v>
      </c>
      <c r="E456" s="78" t="s">
        <v>3380</v>
      </c>
      <c r="F456" s="78" t="s">
        <v>3381</v>
      </c>
      <c r="G456" s="94">
        <v>9.7470455994E10</v>
      </c>
      <c r="H456" s="81" t="s">
        <v>3382</v>
      </c>
      <c r="I456" s="81" t="s">
        <v>72</v>
      </c>
      <c r="J456" s="78"/>
      <c r="K456" s="78" t="s">
        <v>6</v>
      </c>
      <c r="L456" s="83">
        <v>22500.0</v>
      </c>
      <c r="M456" s="83">
        <v>2000.0</v>
      </c>
      <c r="N456" s="85" t="s">
        <v>3380</v>
      </c>
      <c r="O456" s="83">
        <v>10000.0</v>
      </c>
      <c r="P456" s="85" t="s">
        <v>100</v>
      </c>
      <c r="Q456" s="83">
        <v>10500.0</v>
      </c>
      <c r="R456" s="85" t="s">
        <v>3245</v>
      </c>
      <c r="S456" s="85"/>
      <c r="T456" s="85"/>
      <c r="U456" s="86">
        <f t="shared" si="4"/>
        <v>0</v>
      </c>
      <c r="V456" s="408"/>
      <c r="W456" s="3" t="s">
        <v>46</v>
      </c>
      <c r="X456" s="3"/>
      <c r="Y456" s="3"/>
      <c r="Z456" s="3"/>
      <c r="AA456" s="3"/>
      <c r="AB456" s="3"/>
      <c r="AC456" s="3"/>
    </row>
    <row r="457" hidden="1">
      <c r="A457" s="75">
        <v>471.0</v>
      </c>
      <c r="B457" s="75">
        <v>1.0</v>
      </c>
      <c r="C457" s="75" t="b">
        <v>0</v>
      </c>
      <c r="D457" s="76" t="s">
        <v>903</v>
      </c>
      <c r="E457" s="78" t="s">
        <v>3310</v>
      </c>
      <c r="F457" s="78" t="s">
        <v>3383</v>
      </c>
      <c r="G457" s="94">
        <v>9.360227404E9</v>
      </c>
      <c r="H457" s="81" t="s">
        <v>3384</v>
      </c>
      <c r="I457" s="81" t="s">
        <v>44</v>
      </c>
      <c r="J457" s="78"/>
      <c r="K457" s="78" t="s">
        <v>6</v>
      </c>
      <c r="L457" s="83">
        <v>35000.0</v>
      </c>
      <c r="M457" s="83">
        <v>2000.0</v>
      </c>
      <c r="N457" s="85" t="s">
        <v>3310</v>
      </c>
      <c r="O457" s="83">
        <v>10000.0</v>
      </c>
      <c r="P457" s="85" t="s">
        <v>3385</v>
      </c>
      <c r="Q457" s="83">
        <v>16500.0</v>
      </c>
      <c r="R457" s="85" t="s">
        <v>96</v>
      </c>
      <c r="S457" s="99">
        <v>6500.0</v>
      </c>
      <c r="T457" s="99" t="s">
        <v>3386</v>
      </c>
      <c r="U457" s="86">
        <f t="shared" si="4"/>
        <v>0</v>
      </c>
      <c r="V457" s="408"/>
      <c r="W457" s="101" t="s">
        <v>61</v>
      </c>
      <c r="X457" s="101"/>
      <c r="Y457" s="101"/>
      <c r="Z457" s="101"/>
      <c r="AA457" s="101"/>
      <c r="AB457" s="101"/>
      <c r="AC457" s="101"/>
    </row>
    <row r="458" hidden="1">
      <c r="A458" s="75">
        <v>472.0</v>
      </c>
      <c r="B458" s="75">
        <v>2.0</v>
      </c>
      <c r="C458" s="75" t="b">
        <v>0</v>
      </c>
      <c r="D458" s="76" t="s">
        <v>903</v>
      </c>
      <c r="E458" s="78" t="s">
        <v>1909</v>
      </c>
      <c r="F458" s="78" t="s">
        <v>3387</v>
      </c>
      <c r="G458" s="94">
        <v>9.384244846E9</v>
      </c>
      <c r="H458" s="81" t="s">
        <v>3388</v>
      </c>
      <c r="I458" s="81" t="s">
        <v>44</v>
      </c>
      <c r="J458" s="78"/>
      <c r="K458" s="78" t="s">
        <v>6</v>
      </c>
      <c r="L458" s="83">
        <v>30000.0</v>
      </c>
      <c r="M458" s="83">
        <v>2000.0</v>
      </c>
      <c r="N458" s="85" t="s">
        <v>1909</v>
      </c>
      <c r="O458" s="83">
        <v>15000.0</v>
      </c>
      <c r="P458" s="85" t="s">
        <v>1876</v>
      </c>
      <c r="Q458" s="83">
        <v>13000.0</v>
      </c>
      <c r="R458" s="85" t="s">
        <v>3211</v>
      </c>
      <c r="S458" s="85"/>
      <c r="T458" s="85"/>
      <c r="U458" s="86">
        <f t="shared" si="4"/>
        <v>0</v>
      </c>
      <c r="V458" s="78"/>
      <c r="W458" s="3" t="s">
        <v>651</v>
      </c>
      <c r="X458" s="3"/>
      <c r="Y458" s="3"/>
      <c r="Z458" s="3"/>
      <c r="AA458" s="3"/>
      <c r="AB458" s="3"/>
      <c r="AC458" s="3"/>
    </row>
    <row r="459" hidden="1">
      <c r="A459" s="75">
        <v>473.0</v>
      </c>
      <c r="B459" s="75">
        <v>3.0</v>
      </c>
      <c r="C459" s="75" t="b">
        <v>0</v>
      </c>
      <c r="D459" s="76" t="s">
        <v>903</v>
      </c>
      <c r="E459" s="78" t="s">
        <v>1876</v>
      </c>
      <c r="F459" s="78" t="s">
        <v>3389</v>
      </c>
      <c r="G459" s="78"/>
      <c r="H459" s="81" t="s">
        <v>3390</v>
      </c>
      <c r="I459" s="81" t="s">
        <v>72</v>
      </c>
      <c r="J459" s="78"/>
      <c r="K459" s="78"/>
      <c r="L459" s="83">
        <v>302400.0</v>
      </c>
      <c r="M459" s="83">
        <v>302400.0</v>
      </c>
      <c r="N459" s="85" t="s">
        <v>3211</v>
      </c>
      <c r="O459" s="85"/>
      <c r="P459" s="85"/>
      <c r="Q459" s="85"/>
      <c r="R459" s="85"/>
      <c r="S459" s="85"/>
      <c r="T459" s="85"/>
      <c r="U459" s="86">
        <f t="shared" si="4"/>
        <v>0</v>
      </c>
      <c r="V459" s="78"/>
      <c r="W459" s="3" t="s">
        <v>651</v>
      </c>
      <c r="X459" s="3"/>
      <c r="Y459" s="3"/>
      <c r="Z459" s="3"/>
      <c r="AA459" s="3"/>
      <c r="AB459" s="3"/>
      <c r="AC459" s="3"/>
    </row>
    <row r="460">
      <c r="A460" s="57">
        <v>474.0</v>
      </c>
      <c r="B460" s="57">
        <v>4.0</v>
      </c>
      <c r="C460" s="238" t="b">
        <v>1</v>
      </c>
      <c r="D460" s="58" t="s">
        <v>903</v>
      </c>
      <c r="E460" s="60" t="s">
        <v>1913</v>
      </c>
      <c r="F460" s="60" t="s">
        <v>3348</v>
      </c>
      <c r="G460" s="61">
        <v>9.50075921E9</v>
      </c>
      <c r="H460" s="64" t="s">
        <v>3391</v>
      </c>
      <c r="I460" s="64" t="s">
        <v>44</v>
      </c>
      <c r="J460" s="60"/>
      <c r="K460" s="60" t="s">
        <v>6</v>
      </c>
      <c r="L460" s="69">
        <v>35000.0</v>
      </c>
      <c r="M460" s="69">
        <v>1000.0</v>
      </c>
      <c r="N460" s="71" t="s">
        <v>1913</v>
      </c>
      <c r="O460" s="71"/>
      <c r="P460" s="71"/>
      <c r="Q460" s="71"/>
      <c r="R460" s="71"/>
      <c r="S460" s="71"/>
      <c r="T460" s="71"/>
      <c r="U460" s="72">
        <f t="shared" si="4"/>
        <v>34000</v>
      </c>
      <c r="V460" s="444">
        <v>45716.0</v>
      </c>
      <c r="W460" s="74" t="s">
        <v>3392</v>
      </c>
      <c r="X460" s="74" t="s">
        <v>263</v>
      </c>
      <c r="Y460" s="3"/>
      <c r="Z460" s="3"/>
      <c r="AA460" s="3"/>
      <c r="AB460" s="3"/>
      <c r="AC460" s="3"/>
    </row>
    <row r="461" hidden="1">
      <c r="A461" s="75">
        <v>475.0</v>
      </c>
      <c r="B461" s="75">
        <v>5.0</v>
      </c>
      <c r="C461" s="75" t="b">
        <v>0</v>
      </c>
      <c r="D461" s="76" t="s">
        <v>903</v>
      </c>
      <c r="E461" s="78" t="s">
        <v>3211</v>
      </c>
      <c r="F461" s="78" t="s">
        <v>3393</v>
      </c>
      <c r="G461" s="78"/>
      <c r="H461" s="81" t="s">
        <v>3394</v>
      </c>
      <c r="I461" s="81" t="s">
        <v>44</v>
      </c>
      <c r="J461" s="78"/>
      <c r="K461" s="78" t="s">
        <v>6</v>
      </c>
      <c r="L461" s="83">
        <v>30000.0</v>
      </c>
      <c r="M461" s="83">
        <v>30000.0</v>
      </c>
      <c r="N461" s="85" t="s">
        <v>3211</v>
      </c>
      <c r="O461" s="85"/>
      <c r="P461" s="85"/>
      <c r="Q461" s="85"/>
      <c r="R461" s="85"/>
      <c r="S461" s="85"/>
      <c r="T461" s="85"/>
      <c r="U461" s="86">
        <f t="shared" si="4"/>
        <v>0</v>
      </c>
      <c r="V461" s="78"/>
      <c r="W461" s="3" t="s">
        <v>46</v>
      </c>
      <c r="X461" s="3"/>
      <c r="Y461" s="3"/>
      <c r="Z461" s="3"/>
      <c r="AA461" s="3"/>
      <c r="AB461" s="3"/>
      <c r="AC461" s="3"/>
    </row>
    <row r="462" hidden="1">
      <c r="A462" s="75">
        <v>476.0</v>
      </c>
      <c r="B462" s="75">
        <v>6.0</v>
      </c>
      <c r="C462" s="75" t="b">
        <v>0</v>
      </c>
      <c r="D462" s="76" t="s">
        <v>903</v>
      </c>
      <c r="E462" s="78" t="s">
        <v>1924</v>
      </c>
      <c r="F462" s="78" t="s">
        <v>3395</v>
      </c>
      <c r="G462" s="94">
        <f>2347039850371</f>
        <v>2347039850371</v>
      </c>
      <c r="H462" s="81" t="s">
        <v>3396</v>
      </c>
      <c r="I462" s="81" t="s">
        <v>176</v>
      </c>
      <c r="J462" s="78"/>
      <c r="K462" s="78" t="s">
        <v>3397</v>
      </c>
      <c r="L462" s="83">
        <v>600.0</v>
      </c>
      <c r="M462" s="98">
        <v>400.0</v>
      </c>
      <c r="N462" s="85" t="s">
        <v>1924</v>
      </c>
      <c r="O462" s="85"/>
      <c r="P462" s="85"/>
      <c r="Q462" s="85"/>
      <c r="R462" s="85"/>
      <c r="S462" s="85"/>
      <c r="T462" s="85"/>
      <c r="U462" s="86">
        <f t="shared" si="4"/>
        <v>200</v>
      </c>
      <c r="V462" s="610"/>
      <c r="W462" s="3" t="s">
        <v>46</v>
      </c>
      <c r="X462" s="3"/>
      <c r="Y462" s="3"/>
      <c r="Z462" s="3"/>
      <c r="AA462" s="3"/>
      <c r="AB462" s="3"/>
      <c r="AC462" s="3"/>
    </row>
    <row r="463" hidden="1">
      <c r="A463" s="57">
        <v>477.0</v>
      </c>
      <c r="B463" s="611">
        <v>7.0</v>
      </c>
      <c r="C463" s="611" t="b">
        <v>0</v>
      </c>
      <c r="D463" s="155" t="s">
        <v>903</v>
      </c>
      <c r="E463" s="140" t="s">
        <v>1924</v>
      </c>
      <c r="F463" s="140" t="s">
        <v>3012</v>
      </c>
      <c r="G463" s="140"/>
      <c r="H463" s="143" t="s">
        <v>3398</v>
      </c>
      <c r="I463" s="223" t="s">
        <v>3399</v>
      </c>
      <c r="J463" s="140"/>
      <c r="K463" s="140" t="s">
        <v>6</v>
      </c>
      <c r="L463" s="157">
        <v>42000.0</v>
      </c>
      <c r="M463" s="146">
        <v>2000.0</v>
      </c>
      <c r="N463" s="150" t="s">
        <v>1924</v>
      </c>
      <c r="O463" s="146">
        <v>40000.0</v>
      </c>
      <c r="P463" s="150" t="s">
        <v>101</v>
      </c>
      <c r="Q463" s="150"/>
      <c r="R463" s="150"/>
      <c r="S463" s="150"/>
      <c r="T463" s="150"/>
      <c r="U463" s="273">
        <f t="shared" si="4"/>
        <v>0</v>
      </c>
      <c r="V463" s="612"/>
      <c r="W463" s="3" t="s">
        <v>61</v>
      </c>
      <c r="X463" s="3"/>
      <c r="Y463" s="3"/>
      <c r="Z463" s="3"/>
      <c r="AA463" s="3"/>
      <c r="AB463" s="3"/>
      <c r="AC463" s="3"/>
    </row>
    <row r="464" hidden="1">
      <c r="A464" s="613"/>
      <c r="B464" s="613"/>
      <c r="C464" s="613" t="b">
        <v>0</v>
      </c>
      <c r="D464" s="613"/>
      <c r="E464" s="308"/>
      <c r="F464" s="308"/>
      <c r="G464" s="308"/>
      <c r="H464" s="308"/>
      <c r="I464" s="308"/>
      <c r="J464" s="308"/>
      <c r="K464" s="308"/>
      <c r="L464" s="460"/>
      <c r="M464" s="460"/>
      <c r="N464" s="460"/>
      <c r="O464" s="460"/>
      <c r="P464" s="460"/>
      <c r="Q464" s="460"/>
      <c r="R464" s="460"/>
      <c r="S464" s="460"/>
      <c r="T464" s="460"/>
      <c r="U464" s="614"/>
      <c r="V464" s="3"/>
      <c r="W464" s="3"/>
      <c r="X464" s="3"/>
      <c r="Y464" s="3"/>
      <c r="Z464" s="3"/>
      <c r="AA464" s="3"/>
      <c r="AB464" s="3"/>
      <c r="AC464" s="3"/>
    </row>
    <row r="465" hidden="1">
      <c r="A465" s="613"/>
      <c r="B465" s="613"/>
      <c r="C465" s="613" t="b">
        <v>0</v>
      </c>
      <c r="D465" s="613"/>
      <c r="E465" s="308"/>
      <c r="F465" s="308"/>
      <c r="G465" s="308"/>
      <c r="H465" s="308"/>
      <c r="I465" s="308"/>
      <c r="J465" s="308"/>
      <c r="K465" s="308"/>
      <c r="L465" s="460"/>
      <c r="M465" s="460"/>
      <c r="N465" s="460"/>
      <c r="O465" s="460"/>
      <c r="P465" s="460"/>
      <c r="Q465" s="460"/>
      <c r="R465" s="460"/>
      <c r="S465" s="460"/>
      <c r="T465" s="460"/>
      <c r="U465" s="614"/>
      <c r="V465" s="3"/>
      <c r="W465" s="3"/>
      <c r="X465" s="3"/>
      <c r="Y465" s="3"/>
      <c r="Z465" s="3"/>
      <c r="AA465" s="3"/>
      <c r="AB465" s="3"/>
      <c r="AC465" s="3"/>
    </row>
    <row r="466" hidden="1">
      <c r="A466" s="613"/>
      <c r="B466" s="613"/>
      <c r="C466" s="613" t="b">
        <v>0</v>
      </c>
      <c r="D466" s="613"/>
      <c r="E466" s="308"/>
      <c r="F466" s="308"/>
      <c r="G466" s="308"/>
      <c r="H466" s="308"/>
      <c r="I466" s="308"/>
      <c r="J466" s="308"/>
      <c r="K466" s="308"/>
      <c r="L466" s="460"/>
      <c r="M466" s="460"/>
      <c r="N466" s="460"/>
      <c r="O466" s="460"/>
      <c r="P466" s="460"/>
      <c r="Q466" s="460"/>
      <c r="R466" s="460"/>
      <c r="S466" s="460"/>
      <c r="T466" s="460"/>
      <c r="U466" s="461"/>
      <c r="V466" s="308"/>
      <c r="W466" s="3"/>
      <c r="X466" s="3"/>
      <c r="Y466" s="3"/>
      <c r="Z466" s="3"/>
      <c r="AA466" s="3"/>
      <c r="AB466" s="3"/>
      <c r="AC466" s="3"/>
    </row>
    <row r="467" hidden="1">
      <c r="A467" s="308"/>
      <c r="B467" s="308"/>
      <c r="C467" s="308" t="b">
        <v>0</v>
      </c>
      <c r="D467" s="308"/>
      <c r="E467" s="308"/>
      <c r="F467" s="308"/>
      <c r="G467" s="308"/>
      <c r="H467" s="308"/>
      <c r="I467" s="308"/>
      <c r="J467" s="308"/>
      <c r="K467" s="308"/>
      <c r="L467" s="460"/>
      <c r="M467" s="460"/>
      <c r="N467" s="460"/>
      <c r="O467" s="460"/>
      <c r="P467" s="460"/>
      <c r="Q467" s="460"/>
      <c r="R467" s="460"/>
      <c r="S467" s="460"/>
      <c r="T467" s="460"/>
      <c r="U467" s="615">
        <f>(L467-M467-O467-Q467-S467)</f>
        <v>0</v>
      </c>
      <c r="V467" s="308"/>
      <c r="W467" s="3"/>
      <c r="X467" s="3"/>
      <c r="Y467" s="3"/>
      <c r="Z467" s="3"/>
      <c r="AA467" s="3"/>
      <c r="AB467" s="3"/>
      <c r="AC467" s="3"/>
    </row>
    <row r="468" hidden="1">
      <c r="A468" s="462"/>
      <c r="B468" s="463"/>
      <c r="C468" s="463" t="b">
        <v>0</v>
      </c>
      <c r="D468" s="463"/>
      <c r="E468" s="464" t="s">
        <v>1930</v>
      </c>
      <c r="F468" s="465"/>
      <c r="G468" s="465"/>
      <c r="H468" s="465"/>
      <c r="I468" s="465"/>
      <c r="J468" s="466"/>
      <c r="K468" s="463"/>
      <c r="L468" s="468">
        <f>SUM(L7:L467)</f>
        <v>16408085.4</v>
      </c>
      <c r="M468" s="469" t="s">
        <v>1931</v>
      </c>
      <c r="N468" s="465"/>
      <c r="O468" s="465"/>
      <c r="P468" s="465"/>
      <c r="Q468" s="465"/>
      <c r="R468" s="465"/>
      <c r="S468" s="465"/>
      <c r="T468" s="466"/>
      <c r="U468" s="470">
        <f>SUM(U7:U467)</f>
        <v>2607975.14</v>
      </c>
      <c r="V468" s="308"/>
      <c r="W468" s="3"/>
      <c r="X468" s="3"/>
      <c r="Y468" s="3"/>
      <c r="Z468" s="3"/>
      <c r="AA468" s="3"/>
      <c r="AB468" s="3"/>
      <c r="AC468" s="3"/>
    </row>
    <row r="469" hidden="1">
      <c r="A469" s="3"/>
      <c r="B469" s="3"/>
      <c r="C469" s="3" t="b">
        <v>0</v>
      </c>
      <c r="D469" s="3"/>
      <c r="E469" s="3"/>
      <c r="F469" s="3"/>
      <c r="G469" s="3"/>
      <c r="H469" s="3"/>
      <c r="I469" s="3"/>
      <c r="J469" s="3"/>
      <c r="K469" s="3"/>
      <c r="L469" s="616"/>
      <c r="M469" s="616"/>
      <c r="N469" s="3"/>
      <c r="O469" s="3"/>
      <c r="P469" s="3"/>
      <c r="Q469" s="3"/>
      <c r="R469" s="3"/>
      <c r="S469" s="3"/>
      <c r="T469" s="3"/>
      <c r="U469" s="616"/>
      <c r="V469" s="3"/>
      <c r="W469" s="3"/>
      <c r="X469" s="3"/>
      <c r="Y469" s="3"/>
      <c r="Z469" s="3"/>
      <c r="AA469" s="3"/>
      <c r="AB469" s="3"/>
      <c r="AC469" s="3"/>
    </row>
    <row r="470" hidden="1">
      <c r="A470" s="3"/>
      <c r="B470" s="3"/>
      <c r="C470" s="3" t="b">
        <v>0</v>
      </c>
      <c r="D470" s="3"/>
      <c r="E470" s="3"/>
      <c r="F470" s="3"/>
      <c r="G470" s="3"/>
      <c r="H470" s="3"/>
      <c r="I470" s="3"/>
      <c r="J470" s="3"/>
      <c r="K470" s="3"/>
      <c r="L470" s="616"/>
      <c r="M470" s="616"/>
      <c r="N470" s="3"/>
      <c r="O470" s="3"/>
      <c r="P470" s="3"/>
      <c r="Q470" s="3"/>
      <c r="R470" s="3"/>
      <c r="S470" s="3"/>
      <c r="T470" s="3"/>
      <c r="U470" s="616"/>
      <c r="V470" s="3"/>
      <c r="W470" s="3"/>
      <c r="X470" s="3"/>
      <c r="Y470" s="3"/>
      <c r="Z470" s="3"/>
      <c r="AA470" s="3"/>
      <c r="AB470" s="3"/>
      <c r="AC470" s="3"/>
    </row>
    <row r="471" hidden="1">
      <c r="A471" s="3"/>
      <c r="B471" s="3"/>
      <c r="C471" s="3" t="b">
        <v>0</v>
      </c>
      <c r="D471" s="3"/>
      <c r="E471" s="3"/>
      <c r="F471" s="3"/>
      <c r="G471" s="3"/>
      <c r="H471" s="3"/>
      <c r="I471" s="3"/>
      <c r="J471" s="3"/>
      <c r="K471" s="3"/>
      <c r="L471" s="616"/>
      <c r="M471" s="616"/>
      <c r="N471" s="3"/>
      <c r="O471" s="3"/>
      <c r="P471" s="3"/>
      <c r="Q471" s="3"/>
      <c r="R471" s="3"/>
      <c r="S471" s="3"/>
      <c r="T471" s="3"/>
      <c r="U471" s="616"/>
      <c r="V471" s="3"/>
      <c r="W471" s="3"/>
      <c r="X471" s="3"/>
      <c r="Y471" s="3"/>
      <c r="Z471" s="3"/>
      <c r="AA471" s="3"/>
      <c r="AB471" s="3"/>
      <c r="AC471" s="3"/>
    </row>
    <row r="472" hidden="1">
      <c r="A472" s="3"/>
      <c r="B472" s="3"/>
      <c r="C472" s="3" t="b">
        <v>0</v>
      </c>
      <c r="D472" s="3"/>
      <c r="E472" s="617" t="s">
        <v>34</v>
      </c>
      <c r="F472" s="617" t="s">
        <v>3400</v>
      </c>
      <c r="G472" s="616"/>
      <c r="H472" s="3"/>
      <c r="I472" s="3"/>
      <c r="J472" s="3"/>
      <c r="K472" s="3"/>
      <c r="L472" s="616"/>
      <c r="M472" s="616"/>
      <c r="N472" s="3"/>
      <c r="O472" s="3"/>
      <c r="P472" s="3"/>
      <c r="Q472" s="3"/>
      <c r="R472" s="3"/>
      <c r="S472" s="3"/>
      <c r="T472" s="3"/>
      <c r="U472" s="616"/>
      <c r="V472" s="3"/>
      <c r="W472" s="3"/>
      <c r="X472" s="3"/>
      <c r="Y472" s="3"/>
      <c r="Z472" s="3"/>
      <c r="AA472" s="3"/>
      <c r="AB472" s="3"/>
      <c r="AC472" s="3"/>
    </row>
    <row r="473" hidden="1">
      <c r="A473" s="3"/>
      <c r="B473" s="3"/>
      <c r="C473" s="3" t="b">
        <v>0</v>
      </c>
      <c r="D473" s="3"/>
      <c r="E473" s="618" t="s">
        <v>3401</v>
      </c>
      <c r="F473" s="619" t="s">
        <v>3402</v>
      </c>
      <c r="G473" s="3"/>
      <c r="H473" s="3"/>
      <c r="I473" s="3"/>
      <c r="J473" s="3"/>
      <c r="K473" s="3"/>
      <c r="L473" s="616"/>
      <c r="M473" s="616"/>
      <c r="N473" s="3"/>
      <c r="O473" s="3"/>
      <c r="P473" s="3"/>
      <c r="Q473" s="3"/>
      <c r="R473" s="3"/>
      <c r="S473" s="3"/>
      <c r="T473" s="3"/>
      <c r="U473" s="616"/>
      <c r="V473" s="3"/>
      <c r="W473" s="3"/>
      <c r="X473" s="3"/>
      <c r="Y473" s="3"/>
      <c r="Z473" s="3"/>
      <c r="AA473" s="3"/>
      <c r="AB473" s="3"/>
      <c r="AC473" s="3"/>
    </row>
    <row r="474" hidden="1">
      <c r="A474" s="3"/>
      <c r="B474" s="3"/>
      <c r="C474" s="3" t="b">
        <v>0</v>
      </c>
      <c r="D474" s="3"/>
      <c r="E474" s="619" t="s">
        <v>3403</v>
      </c>
      <c r="F474" s="619" t="s">
        <v>3404</v>
      </c>
      <c r="G474" s="3"/>
      <c r="H474" s="3"/>
      <c r="I474" s="3"/>
      <c r="J474" s="3"/>
      <c r="K474" s="3"/>
      <c r="L474" s="616"/>
      <c r="M474" s="616"/>
      <c r="N474" s="3"/>
      <c r="O474" s="3"/>
      <c r="P474" s="3"/>
      <c r="Q474" s="3"/>
      <c r="R474" s="3"/>
      <c r="S474" s="3"/>
      <c r="T474" s="3"/>
      <c r="U474" s="616"/>
      <c r="V474" s="3"/>
      <c r="W474" s="3"/>
      <c r="X474" s="3"/>
      <c r="Y474" s="3"/>
      <c r="Z474" s="3"/>
      <c r="AA474" s="3"/>
      <c r="AB474" s="3"/>
      <c r="AC474" s="3"/>
    </row>
    <row r="475" hidden="1">
      <c r="A475" s="3"/>
      <c r="B475" s="3"/>
      <c r="C475" s="3" t="b">
        <v>0</v>
      </c>
      <c r="D475" s="3"/>
      <c r="E475" s="620" t="s">
        <v>3405</v>
      </c>
      <c r="F475" s="620" t="s">
        <v>3406</v>
      </c>
      <c r="G475" s="3"/>
      <c r="H475" s="3"/>
      <c r="I475" s="3"/>
      <c r="J475" s="3"/>
      <c r="K475" s="3"/>
      <c r="L475" s="616"/>
      <c r="M475" s="616"/>
      <c r="N475" s="3"/>
      <c r="O475" s="3"/>
      <c r="P475" s="3"/>
      <c r="Q475" s="3"/>
      <c r="R475" s="3"/>
      <c r="S475" s="3"/>
      <c r="T475" s="3"/>
      <c r="U475" s="616"/>
      <c r="V475" s="3"/>
      <c r="W475" s="3"/>
      <c r="X475" s="3"/>
      <c r="Y475" s="3"/>
      <c r="Z475" s="3"/>
      <c r="AA475" s="3"/>
      <c r="AB475" s="3"/>
      <c r="AC475" s="3"/>
    </row>
    <row r="476" hidden="1">
      <c r="C476" s="471" t="b">
        <v>0</v>
      </c>
      <c r="E476" s="619" t="s">
        <v>3407</v>
      </c>
      <c r="F476" s="619" t="s">
        <v>3408</v>
      </c>
    </row>
    <row r="477" hidden="1">
      <c r="C477" s="471" t="b">
        <v>0</v>
      </c>
      <c r="E477" s="619" t="s">
        <v>3409</v>
      </c>
      <c r="F477" s="619" t="s">
        <v>3410</v>
      </c>
    </row>
    <row r="478" hidden="1">
      <c r="C478" s="471" t="b">
        <v>0</v>
      </c>
      <c r="E478" s="619" t="s">
        <v>3411</v>
      </c>
      <c r="F478" s="619" t="s">
        <v>3412</v>
      </c>
    </row>
    <row r="479" hidden="1">
      <c r="C479" s="471" t="b">
        <v>0</v>
      </c>
      <c r="E479" s="93" t="s">
        <v>264</v>
      </c>
      <c r="F479" s="93" t="s">
        <v>3413</v>
      </c>
    </row>
    <row r="480" hidden="1">
      <c r="C480" s="471" t="b">
        <v>0</v>
      </c>
    </row>
    <row r="481" hidden="1">
      <c r="C481" s="471" t="b">
        <v>0</v>
      </c>
    </row>
    <row r="482" hidden="1">
      <c r="C482" s="471" t="b">
        <v>0</v>
      </c>
    </row>
    <row r="483" hidden="1">
      <c r="C483" s="471" t="b">
        <v>0</v>
      </c>
    </row>
    <row r="484" hidden="1">
      <c r="C484" s="471" t="b">
        <v>0</v>
      </c>
    </row>
    <row r="485" hidden="1">
      <c r="C485" s="471" t="b">
        <v>0</v>
      </c>
    </row>
    <row r="486" hidden="1">
      <c r="C486" s="471" t="b">
        <v>0</v>
      </c>
    </row>
    <row r="487" hidden="1">
      <c r="C487" s="471" t="b">
        <v>0</v>
      </c>
    </row>
    <row r="488" hidden="1">
      <c r="C488" s="471" t="b">
        <v>0</v>
      </c>
    </row>
    <row r="489" hidden="1">
      <c r="C489" s="471" t="b">
        <v>0</v>
      </c>
    </row>
    <row r="490" hidden="1">
      <c r="C490" s="471" t="b">
        <v>0</v>
      </c>
    </row>
    <row r="491" hidden="1">
      <c r="C491" s="471" t="b">
        <v>0</v>
      </c>
    </row>
    <row r="492" hidden="1">
      <c r="C492" s="471" t="b">
        <v>0</v>
      </c>
    </row>
    <row r="493" hidden="1">
      <c r="C493" s="471" t="b">
        <v>0</v>
      </c>
    </row>
    <row r="494" hidden="1">
      <c r="C494" s="471" t="b">
        <v>0</v>
      </c>
    </row>
    <row r="495" hidden="1">
      <c r="C495" s="471" t="b">
        <v>0</v>
      </c>
    </row>
    <row r="496" hidden="1">
      <c r="C496" s="471" t="b">
        <v>0</v>
      </c>
    </row>
    <row r="497" hidden="1">
      <c r="C497" s="471" t="b">
        <v>0</v>
      </c>
    </row>
    <row r="498" hidden="1">
      <c r="C498" s="471" t="b">
        <v>0</v>
      </c>
    </row>
    <row r="499" hidden="1">
      <c r="C499" s="471" t="b">
        <v>0</v>
      </c>
    </row>
    <row r="500" hidden="1">
      <c r="C500" s="471" t="b">
        <v>0</v>
      </c>
    </row>
    <row r="501" hidden="1">
      <c r="C501" s="471" t="b">
        <v>0</v>
      </c>
    </row>
    <row r="502" hidden="1">
      <c r="C502" s="471" t="b">
        <v>0</v>
      </c>
    </row>
    <row r="503" hidden="1">
      <c r="C503" s="471" t="b">
        <v>0</v>
      </c>
    </row>
    <row r="504" hidden="1">
      <c r="C504" s="471" t="b">
        <v>0</v>
      </c>
    </row>
    <row r="505" hidden="1">
      <c r="C505" s="471" t="b">
        <v>0</v>
      </c>
    </row>
    <row r="506" hidden="1">
      <c r="C506" s="471" t="b">
        <v>0</v>
      </c>
    </row>
    <row r="507" hidden="1">
      <c r="C507" s="471" t="b">
        <v>0</v>
      </c>
    </row>
    <row r="508" hidden="1">
      <c r="C508" s="471" t="b">
        <v>0</v>
      </c>
    </row>
    <row r="509" hidden="1">
      <c r="C509" s="471" t="b">
        <v>0</v>
      </c>
    </row>
    <row r="510" hidden="1">
      <c r="C510" s="471" t="b">
        <v>0</v>
      </c>
    </row>
    <row r="511" hidden="1">
      <c r="C511" s="471" t="b">
        <v>0</v>
      </c>
    </row>
    <row r="512" hidden="1">
      <c r="C512" s="471" t="b">
        <v>0</v>
      </c>
    </row>
    <row r="513" hidden="1">
      <c r="C513" s="471" t="b">
        <v>0</v>
      </c>
    </row>
    <row r="514" hidden="1">
      <c r="C514" s="471" t="b">
        <v>0</v>
      </c>
    </row>
    <row r="515" hidden="1">
      <c r="C515" s="471" t="b">
        <v>0</v>
      </c>
    </row>
    <row r="516" hidden="1">
      <c r="C516" s="471" t="b">
        <v>0</v>
      </c>
    </row>
    <row r="517" hidden="1">
      <c r="C517" s="471" t="b">
        <v>0</v>
      </c>
    </row>
    <row r="518" hidden="1">
      <c r="C518" s="471" t="b">
        <v>0</v>
      </c>
    </row>
    <row r="519" hidden="1">
      <c r="C519" s="471" t="b">
        <v>0</v>
      </c>
    </row>
    <row r="520" hidden="1">
      <c r="C520" s="471" t="b">
        <v>0</v>
      </c>
    </row>
    <row r="521" hidden="1">
      <c r="C521" s="471" t="b">
        <v>0</v>
      </c>
    </row>
    <row r="522" hidden="1">
      <c r="C522" s="471" t="b">
        <v>0</v>
      </c>
    </row>
    <row r="523" hidden="1">
      <c r="C523" s="471" t="b">
        <v>0</v>
      </c>
    </row>
    <row r="524" hidden="1">
      <c r="C524" s="471" t="b">
        <v>0</v>
      </c>
    </row>
    <row r="525" hidden="1">
      <c r="C525" s="471" t="b">
        <v>0</v>
      </c>
    </row>
    <row r="526" hidden="1">
      <c r="C526" s="471" t="b">
        <v>0</v>
      </c>
    </row>
    <row r="527" hidden="1">
      <c r="C527" s="471" t="b">
        <v>0</v>
      </c>
    </row>
    <row r="528" hidden="1">
      <c r="C528" s="471" t="b">
        <v>0</v>
      </c>
    </row>
    <row r="529" hidden="1">
      <c r="C529" s="471" t="b">
        <v>0</v>
      </c>
    </row>
    <row r="530" hidden="1">
      <c r="C530" s="471" t="b">
        <v>0</v>
      </c>
    </row>
    <row r="531" hidden="1">
      <c r="C531" s="471" t="b">
        <v>0</v>
      </c>
    </row>
    <row r="532" hidden="1">
      <c r="C532" s="471" t="b">
        <v>0</v>
      </c>
    </row>
    <row r="533" hidden="1">
      <c r="C533" s="471" t="b">
        <v>0</v>
      </c>
    </row>
    <row r="534" hidden="1">
      <c r="C534" s="471" t="b">
        <v>0</v>
      </c>
    </row>
    <row r="535" hidden="1">
      <c r="C535" s="471" t="b">
        <v>0</v>
      </c>
    </row>
    <row r="536" hidden="1">
      <c r="C536" s="471" t="b">
        <v>0</v>
      </c>
    </row>
    <row r="537" hidden="1">
      <c r="C537" s="471" t="b">
        <v>0</v>
      </c>
    </row>
    <row r="538" hidden="1">
      <c r="C538" s="471" t="b">
        <v>0</v>
      </c>
    </row>
    <row r="539" hidden="1">
      <c r="C539" s="471" t="b">
        <v>0</v>
      </c>
    </row>
    <row r="540" hidden="1">
      <c r="C540" s="471" t="b">
        <v>0</v>
      </c>
    </row>
    <row r="541" hidden="1">
      <c r="C541" s="471" t="b">
        <v>0</v>
      </c>
    </row>
    <row r="542" hidden="1">
      <c r="C542" s="471" t="b">
        <v>0</v>
      </c>
    </row>
    <row r="543" hidden="1">
      <c r="C543" s="471" t="b">
        <v>0</v>
      </c>
    </row>
    <row r="544" hidden="1">
      <c r="C544" s="471" t="b">
        <v>0</v>
      </c>
    </row>
    <row r="545" hidden="1">
      <c r="C545" s="471" t="b">
        <v>0</v>
      </c>
    </row>
    <row r="546" hidden="1">
      <c r="C546" s="471" t="b">
        <v>0</v>
      </c>
    </row>
    <row r="547" hidden="1">
      <c r="C547" s="471" t="b">
        <v>0</v>
      </c>
    </row>
    <row r="548" hidden="1">
      <c r="C548" s="471" t="b">
        <v>0</v>
      </c>
    </row>
    <row r="549" hidden="1">
      <c r="C549" s="471" t="b">
        <v>0</v>
      </c>
    </row>
    <row r="550" hidden="1">
      <c r="C550" s="471" t="b">
        <v>0</v>
      </c>
    </row>
    <row r="551" hidden="1">
      <c r="C551" s="471" t="b">
        <v>0</v>
      </c>
    </row>
    <row r="552" hidden="1">
      <c r="C552" s="471" t="b">
        <v>0</v>
      </c>
    </row>
    <row r="553" hidden="1">
      <c r="C553" s="471" t="b">
        <v>0</v>
      </c>
    </row>
    <row r="554" hidden="1">
      <c r="C554" s="471" t="b">
        <v>0</v>
      </c>
    </row>
    <row r="555" hidden="1">
      <c r="C555" s="471" t="b">
        <v>0</v>
      </c>
    </row>
    <row r="556" hidden="1">
      <c r="C556" s="471" t="b">
        <v>0</v>
      </c>
    </row>
    <row r="557" hidden="1">
      <c r="C557" s="471" t="b">
        <v>0</v>
      </c>
    </row>
    <row r="558" hidden="1">
      <c r="C558" s="471" t="b">
        <v>0</v>
      </c>
    </row>
    <row r="559" hidden="1">
      <c r="C559" s="471" t="b">
        <v>0</v>
      </c>
    </row>
    <row r="560" hidden="1">
      <c r="C560" s="471" t="b">
        <v>0</v>
      </c>
    </row>
    <row r="561" hidden="1">
      <c r="C561" s="471" t="b">
        <v>0</v>
      </c>
    </row>
    <row r="562" hidden="1">
      <c r="C562" s="471" t="b">
        <v>0</v>
      </c>
    </row>
    <row r="563" hidden="1">
      <c r="C563" s="471" t="b">
        <v>0</v>
      </c>
    </row>
    <row r="564" hidden="1">
      <c r="C564" s="471" t="b">
        <v>0</v>
      </c>
    </row>
    <row r="565" hidden="1">
      <c r="C565" s="471" t="b">
        <v>0</v>
      </c>
    </row>
    <row r="566" hidden="1">
      <c r="C566" s="471" t="b">
        <v>0</v>
      </c>
    </row>
    <row r="567" hidden="1">
      <c r="C567" s="471" t="b">
        <v>0</v>
      </c>
    </row>
    <row r="568" hidden="1">
      <c r="C568" s="471" t="b">
        <v>0</v>
      </c>
    </row>
    <row r="569" hidden="1">
      <c r="C569" s="471" t="b">
        <v>0</v>
      </c>
    </row>
    <row r="570" hidden="1">
      <c r="C570" s="471" t="b">
        <v>0</v>
      </c>
    </row>
    <row r="571" hidden="1">
      <c r="C571" s="471" t="b">
        <v>0</v>
      </c>
    </row>
    <row r="572" hidden="1">
      <c r="C572" s="471" t="b">
        <v>0</v>
      </c>
    </row>
    <row r="573" hidden="1">
      <c r="C573" s="471" t="b">
        <v>0</v>
      </c>
    </row>
    <row r="574" hidden="1">
      <c r="C574" s="471" t="b">
        <v>0</v>
      </c>
    </row>
    <row r="575" hidden="1">
      <c r="C575" s="471" t="b">
        <v>0</v>
      </c>
    </row>
    <row r="576" hidden="1">
      <c r="C576" s="471" t="b">
        <v>0</v>
      </c>
    </row>
    <row r="577" hidden="1">
      <c r="C577" s="471" t="b">
        <v>0</v>
      </c>
    </row>
    <row r="578" hidden="1">
      <c r="C578" s="471" t="b">
        <v>0</v>
      </c>
    </row>
    <row r="579" hidden="1">
      <c r="C579" s="471" t="b">
        <v>0</v>
      </c>
    </row>
    <row r="580" hidden="1">
      <c r="C580" s="471" t="b">
        <v>0</v>
      </c>
    </row>
    <row r="581" hidden="1">
      <c r="C581" s="471" t="b">
        <v>0</v>
      </c>
    </row>
    <row r="582" hidden="1">
      <c r="C582" s="471" t="b">
        <v>0</v>
      </c>
    </row>
    <row r="583" hidden="1">
      <c r="C583" s="471" t="b">
        <v>0</v>
      </c>
    </row>
    <row r="584" hidden="1">
      <c r="C584" s="471" t="b">
        <v>0</v>
      </c>
    </row>
    <row r="585" hidden="1">
      <c r="C585" s="471" t="b">
        <v>0</v>
      </c>
    </row>
    <row r="586" hidden="1">
      <c r="C586" s="471" t="b">
        <v>0</v>
      </c>
    </row>
    <row r="587" hidden="1">
      <c r="C587" s="471" t="b">
        <v>0</v>
      </c>
    </row>
    <row r="588" hidden="1">
      <c r="C588" s="471" t="b">
        <v>0</v>
      </c>
    </row>
    <row r="589" hidden="1">
      <c r="C589" s="471" t="b">
        <v>0</v>
      </c>
    </row>
    <row r="590" hidden="1">
      <c r="C590" s="471" t="b">
        <v>0</v>
      </c>
    </row>
    <row r="591" hidden="1">
      <c r="C591" s="471" t="b">
        <v>0</v>
      </c>
    </row>
    <row r="592" hidden="1">
      <c r="C592" s="471" t="b">
        <v>0</v>
      </c>
    </row>
    <row r="593" hidden="1">
      <c r="C593" s="471" t="b">
        <v>0</v>
      </c>
    </row>
    <row r="594" hidden="1">
      <c r="C594" s="471" t="b">
        <v>0</v>
      </c>
    </row>
    <row r="595" hidden="1">
      <c r="C595" s="471" t="b">
        <v>0</v>
      </c>
    </row>
    <row r="596" hidden="1">
      <c r="C596" s="471" t="b">
        <v>0</v>
      </c>
    </row>
    <row r="597" hidden="1">
      <c r="C597" s="471" t="b">
        <v>0</v>
      </c>
    </row>
    <row r="598" hidden="1">
      <c r="C598" s="471" t="b">
        <v>0</v>
      </c>
    </row>
    <row r="599" hidden="1">
      <c r="C599" s="471" t="b">
        <v>0</v>
      </c>
    </row>
    <row r="600" hidden="1">
      <c r="C600" s="471" t="b">
        <v>0</v>
      </c>
    </row>
    <row r="601" hidden="1">
      <c r="C601" s="471" t="b">
        <v>0</v>
      </c>
    </row>
    <row r="602" hidden="1">
      <c r="C602" s="471" t="b">
        <v>0</v>
      </c>
    </row>
    <row r="603" hidden="1">
      <c r="C603" s="471" t="b">
        <v>0</v>
      </c>
    </row>
    <row r="604" hidden="1">
      <c r="C604" s="471" t="b">
        <v>0</v>
      </c>
    </row>
    <row r="605" hidden="1">
      <c r="C605" s="471" t="b">
        <v>0</v>
      </c>
    </row>
    <row r="606" hidden="1">
      <c r="C606" s="471" t="b">
        <v>0</v>
      </c>
    </row>
    <row r="607" hidden="1">
      <c r="C607" s="471" t="b">
        <v>0</v>
      </c>
    </row>
    <row r="608" hidden="1">
      <c r="C608" s="471" t="b">
        <v>0</v>
      </c>
    </row>
    <row r="609" hidden="1">
      <c r="C609" s="471" t="b">
        <v>0</v>
      </c>
    </row>
    <row r="610" hidden="1">
      <c r="C610" s="471" t="b">
        <v>0</v>
      </c>
    </row>
    <row r="611" hidden="1">
      <c r="C611" s="471" t="b">
        <v>0</v>
      </c>
    </row>
    <row r="612" hidden="1">
      <c r="C612" s="471" t="b">
        <v>0</v>
      </c>
    </row>
    <row r="613" hidden="1">
      <c r="C613" s="471" t="b">
        <v>0</v>
      </c>
    </row>
    <row r="614" hidden="1">
      <c r="C614" s="471" t="b">
        <v>0</v>
      </c>
    </row>
    <row r="615" hidden="1">
      <c r="C615" s="471" t="b">
        <v>0</v>
      </c>
    </row>
    <row r="616" hidden="1">
      <c r="C616" s="471" t="b">
        <v>0</v>
      </c>
    </row>
    <row r="617" hidden="1">
      <c r="C617" s="471" t="b">
        <v>0</v>
      </c>
    </row>
    <row r="618" hidden="1">
      <c r="C618" s="471" t="b">
        <v>0</v>
      </c>
    </row>
    <row r="619" hidden="1">
      <c r="C619" s="471" t="b">
        <v>0</v>
      </c>
    </row>
    <row r="620" hidden="1">
      <c r="C620" s="471" t="b">
        <v>0</v>
      </c>
    </row>
    <row r="621" hidden="1">
      <c r="C621" s="471" t="b">
        <v>0</v>
      </c>
    </row>
    <row r="622" hidden="1">
      <c r="C622" s="471" t="b">
        <v>0</v>
      </c>
    </row>
    <row r="623" hidden="1">
      <c r="C623" s="471" t="b">
        <v>0</v>
      </c>
    </row>
    <row r="624" hidden="1">
      <c r="C624" s="471" t="b">
        <v>0</v>
      </c>
    </row>
    <row r="625" hidden="1">
      <c r="C625" s="471" t="b">
        <v>0</v>
      </c>
    </row>
    <row r="626" hidden="1">
      <c r="C626" s="471" t="b">
        <v>0</v>
      </c>
    </row>
    <row r="627" hidden="1">
      <c r="C627" s="471" t="b">
        <v>0</v>
      </c>
    </row>
    <row r="628" hidden="1">
      <c r="C628" s="471" t="b">
        <v>0</v>
      </c>
    </row>
    <row r="629" hidden="1">
      <c r="C629" s="471" t="b">
        <v>0</v>
      </c>
    </row>
    <row r="630" hidden="1">
      <c r="C630" s="471" t="b">
        <v>0</v>
      </c>
    </row>
    <row r="631" hidden="1">
      <c r="C631" s="471" t="b">
        <v>0</v>
      </c>
    </row>
    <row r="632" hidden="1">
      <c r="C632" s="471" t="b">
        <v>0</v>
      </c>
    </row>
    <row r="633" hidden="1">
      <c r="C633" s="471" t="b">
        <v>0</v>
      </c>
    </row>
    <row r="634" hidden="1">
      <c r="C634" s="471" t="b">
        <v>0</v>
      </c>
    </row>
    <row r="635" hidden="1">
      <c r="C635" s="471" t="b">
        <v>0</v>
      </c>
    </row>
    <row r="636" hidden="1">
      <c r="C636" s="471" t="b">
        <v>0</v>
      </c>
    </row>
    <row r="637" hidden="1">
      <c r="C637" s="471" t="b">
        <v>0</v>
      </c>
    </row>
    <row r="638" hidden="1">
      <c r="C638" s="471" t="b">
        <v>0</v>
      </c>
    </row>
    <row r="639" hidden="1">
      <c r="C639" s="471" t="b">
        <v>0</v>
      </c>
    </row>
    <row r="640" hidden="1">
      <c r="C640" s="471" t="b">
        <v>0</v>
      </c>
    </row>
    <row r="641" hidden="1">
      <c r="C641" s="471" t="b">
        <v>0</v>
      </c>
    </row>
    <row r="642" hidden="1">
      <c r="C642" s="471" t="b">
        <v>0</v>
      </c>
    </row>
    <row r="643" hidden="1">
      <c r="C643" s="471" t="b">
        <v>0</v>
      </c>
    </row>
    <row r="644" hidden="1">
      <c r="C644" s="471" t="b">
        <v>0</v>
      </c>
    </row>
    <row r="645" hidden="1">
      <c r="C645" s="471" t="b">
        <v>0</v>
      </c>
    </row>
    <row r="646" hidden="1">
      <c r="C646" s="471" t="b">
        <v>0</v>
      </c>
    </row>
    <row r="647" hidden="1">
      <c r="C647" s="471" t="b">
        <v>0</v>
      </c>
    </row>
    <row r="648" hidden="1">
      <c r="C648" s="471" t="b">
        <v>0</v>
      </c>
    </row>
    <row r="649" hidden="1">
      <c r="C649" s="471" t="b">
        <v>0</v>
      </c>
    </row>
    <row r="650" hidden="1">
      <c r="C650" s="471" t="b">
        <v>0</v>
      </c>
    </row>
    <row r="651" hidden="1">
      <c r="C651" s="471" t="b">
        <v>0</v>
      </c>
    </row>
    <row r="652" hidden="1">
      <c r="C652" s="471" t="b">
        <v>0</v>
      </c>
    </row>
    <row r="653" hidden="1">
      <c r="C653" s="471" t="b">
        <v>0</v>
      </c>
    </row>
    <row r="654" hidden="1">
      <c r="C654" s="471" t="b">
        <v>0</v>
      </c>
    </row>
    <row r="655" hidden="1">
      <c r="C655" s="471" t="b">
        <v>0</v>
      </c>
    </row>
    <row r="656" hidden="1">
      <c r="C656" s="471" t="b">
        <v>0</v>
      </c>
    </row>
    <row r="657" hidden="1">
      <c r="C657" s="471" t="b">
        <v>0</v>
      </c>
    </row>
    <row r="658" hidden="1">
      <c r="C658" s="471" t="b">
        <v>0</v>
      </c>
    </row>
    <row r="659" hidden="1">
      <c r="C659" s="471" t="b">
        <v>0</v>
      </c>
    </row>
    <row r="660" hidden="1">
      <c r="C660" s="471" t="b">
        <v>0</v>
      </c>
    </row>
    <row r="661" hidden="1">
      <c r="C661" s="471" t="b">
        <v>0</v>
      </c>
    </row>
    <row r="662" hidden="1">
      <c r="C662" s="471" t="b">
        <v>0</v>
      </c>
    </row>
    <row r="663" hidden="1">
      <c r="C663" s="471" t="b">
        <v>0</v>
      </c>
    </row>
    <row r="664" hidden="1">
      <c r="C664" s="471" t="b">
        <v>0</v>
      </c>
    </row>
    <row r="665" hidden="1">
      <c r="C665" s="471" t="b">
        <v>0</v>
      </c>
    </row>
    <row r="666" hidden="1">
      <c r="C666" s="471" t="b">
        <v>0</v>
      </c>
    </row>
    <row r="667" hidden="1">
      <c r="C667" s="471" t="b">
        <v>0</v>
      </c>
    </row>
    <row r="668" hidden="1">
      <c r="C668" s="471" t="b">
        <v>0</v>
      </c>
    </row>
    <row r="669" hidden="1">
      <c r="C669" s="471" t="b">
        <v>0</v>
      </c>
    </row>
    <row r="670" hidden="1">
      <c r="C670" s="471" t="b">
        <v>0</v>
      </c>
    </row>
    <row r="671" hidden="1">
      <c r="C671" s="471" t="b">
        <v>0</v>
      </c>
    </row>
    <row r="672" hidden="1">
      <c r="C672" s="471" t="b">
        <v>0</v>
      </c>
    </row>
    <row r="673" hidden="1">
      <c r="C673" s="471" t="b">
        <v>0</v>
      </c>
    </row>
    <row r="674" hidden="1">
      <c r="C674" s="471" t="b">
        <v>0</v>
      </c>
    </row>
    <row r="675" hidden="1">
      <c r="C675" s="471" t="b">
        <v>0</v>
      </c>
    </row>
    <row r="676" hidden="1">
      <c r="C676" s="471" t="b">
        <v>0</v>
      </c>
    </row>
    <row r="677" hidden="1">
      <c r="C677" s="471" t="b">
        <v>0</v>
      </c>
    </row>
    <row r="678" hidden="1">
      <c r="C678" s="471" t="b">
        <v>0</v>
      </c>
    </row>
    <row r="679" hidden="1">
      <c r="C679" s="471" t="b">
        <v>0</v>
      </c>
    </row>
    <row r="680" hidden="1">
      <c r="C680" s="471" t="b">
        <v>0</v>
      </c>
    </row>
    <row r="681" hidden="1">
      <c r="C681" s="471" t="b">
        <v>0</v>
      </c>
    </row>
    <row r="682" hidden="1">
      <c r="C682" s="471" t="b">
        <v>0</v>
      </c>
    </row>
    <row r="683" hidden="1">
      <c r="C683" s="471" t="b">
        <v>0</v>
      </c>
    </row>
    <row r="684" hidden="1">
      <c r="C684" s="471" t="b">
        <v>0</v>
      </c>
    </row>
    <row r="685" hidden="1">
      <c r="C685" s="471" t="b">
        <v>0</v>
      </c>
    </row>
    <row r="686" hidden="1">
      <c r="C686" s="471" t="b">
        <v>0</v>
      </c>
    </row>
    <row r="687" hidden="1">
      <c r="C687" s="471" t="b">
        <v>0</v>
      </c>
    </row>
    <row r="688" hidden="1">
      <c r="C688" s="471" t="b">
        <v>0</v>
      </c>
    </row>
    <row r="689" hidden="1">
      <c r="C689" s="471" t="b">
        <v>0</v>
      </c>
    </row>
    <row r="690" hidden="1">
      <c r="C690" s="471" t="b">
        <v>0</v>
      </c>
    </row>
    <row r="691" hidden="1">
      <c r="C691" s="471" t="b">
        <v>0</v>
      </c>
    </row>
    <row r="692" hidden="1">
      <c r="C692" s="471" t="b">
        <v>0</v>
      </c>
    </row>
    <row r="693" hidden="1">
      <c r="C693" s="471" t="b">
        <v>0</v>
      </c>
    </row>
    <row r="694" hidden="1">
      <c r="C694" s="471" t="b">
        <v>0</v>
      </c>
    </row>
    <row r="695" hidden="1">
      <c r="C695" s="471" t="b">
        <v>0</v>
      </c>
    </row>
    <row r="696" hidden="1">
      <c r="C696" s="471" t="b">
        <v>0</v>
      </c>
    </row>
    <row r="697" hidden="1">
      <c r="C697" s="471" t="b">
        <v>0</v>
      </c>
    </row>
    <row r="698" hidden="1">
      <c r="C698" s="471" t="b">
        <v>0</v>
      </c>
    </row>
    <row r="699" hidden="1">
      <c r="C699" s="471" t="b">
        <v>0</v>
      </c>
    </row>
    <row r="700" hidden="1">
      <c r="C700" s="471" t="b">
        <v>0</v>
      </c>
    </row>
    <row r="701" hidden="1">
      <c r="C701" s="471" t="b">
        <v>0</v>
      </c>
    </row>
    <row r="702" hidden="1">
      <c r="C702" s="471" t="b">
        <v>0</v>
      </c>
    </row>
    <row r="703" hidden="1">
      <c r="C703" s="471" t="b">
        <v>0</v>
      </c>
    </row>
    <row r="704" hidden="1">
      <c r="C704" s="471" t="b">
        <v>0</v>
      </c>
    </row>
    <row r="705" hidden="1">
      <c r="C705" s="471" t="b">
        <v>0</v>
      </c>
    </row>
    <row r="706" hidden="1">
      <c r="C706" s="471" t="b">
        <v>0</v>
      </c>
    </row>
    <row r="707" hidden="1">
      <c r="C707" s="471" t="b">
        <v>0</v>
      </c>
    </row>
    <row r="708" hidden="1">
      <c r="C708" s="471" t="b">
        <v>0</v>
      </c>
    </row>
    <row r="709" hidden="1">
      <c r="C709" s="471" t="b">
        <v>0</v>
      </c>
    </row>
    <row r="710" hidden="1">
      <c r="C710" s="471" t="b">
        <v>0</v>
      </c>
    </row>
    <row r="711" hidden="1">
      <c r="C711" s="471" t="b">
        <v>0</v>
      </c>
    </row>
    <row r="712" hidden="1">
      <c r="C712" s="471" t="b">
        <v>0</v>
      </c>
    </row>
    <row r="713" hidden="1">
      <c r="C713" s="471" t="b">
        <v>0</v>
      </c>
    </row>
    <row r="714" hidden="1">
      <c r="C714" s="471" t="b">
        <v>0</v>
      </c>
    </row>
    <row r="715" hidden="1">
      <c r="C715" s="471" t="b">
        <v>0</v>
      </c>
    </row>
    <row r="716" hidden="1">
      <c r="C716" s="471" t="b">
        <v>0</v>
      </c>
    </row>
    <row r="717" hidden="1">
      <c r="C717" s="471" t="b">
        <v>0</v>
      </c>
    </row>
    <row r="718" hidden="1">
      <c r="C718" s="471" t="b">
        <v>0</v>
      </c>
    </row>
    <row r="719" hidden="1">
      <c r="C719" s="471" t="b">
        <v>0</v>
      </c>
    </row>
    <row r="720" hidden="1">
      <c r="C720" s="471" t="b">
        <v>0</v>
      </c>
    </row>
    <row r="721" hidden="1">
      <c r="C721" s="471" t="b">
        <v>0</v>
      </c>
    </row>
    <row r="722" hidden="1">
      <c r="C722" s="471" t="b">
        <v>0</v>
      </c>
    </row>
    <row r="723" hidden="1">
      <c r="C723" s="471" t="b">
        <v>0</v>
      </c>
    </row>
    <row r="724" hidden="1">
      <c r="C724" s="471" t="b">
        <v>0</v>
      </c>
    </row>
    <row r="725" hidden="1">
      <c r="C725" s="471" t="b">
        <v>0</v>
      </c>
    </row>
    <row r="726" hidden="1">
      <c r="C726" s="471" t="b">
        <v>0</v>
      </c>
    </row>
    <row r="727" hidden="1">
      <c r="C727" s="471" t="b">
        <v>0</v>
      </c>
    </row>
    <row r="728" hidden="1">
      <c r="C728" s="471" t="b">
        <v>0</v>
      </c>
    </row>
    <row r="729" hidden="1">
      <c r="C729" s="471" t="b">
        <v>0</v>
      </c>
    </row>
    <row r="730" hidden="1">
      <c r="C730" s="471" t="b">
        <v>0</v>
      </c>
    </row>
    <row r="731" hidden="1">
      <c r="C731" s="471" t="b">
        <v>0</v>
      </c>
    </row>
    <row r="732" hidden="1">
      <c r="C732" s="471" t="b">
        <v>0</v>
      </c>
    </row>
    <row r="733" hidden="1">
      <c r="C733" s="471" t="b">
        <v>0</v>
      </c>
    </row>
    <row r="734" hidden="1">
      <c r="C734" s="471" t="b">
        <v>0</v>
      </c>
    </row>
    <row r="735" hidden="1">
      <c r="C735" s="471" t="b">
        <v>0</v>
      </c>
    </row>
    <row r="736" hidden="1">
      <c r="C736" s="471" t="b">
        <v>0</v>
      </c>
    </row>
    <row r="737" hidden="1">
      <c r="C737" s="471" t="b">
        <v>0</v>
      </c>
    </row>
    <row r="738" hidden="1">
      <c r="C738" s="471" t="b">
        <v>0</v>
      </c>
    </row>
    <row r="739" hidden="1">
      <c r="C739" s="471" t="b">
        <v>0</v>
      </c>
    </row>
    <row r="740" hidden="1">
      <c r="C740" s="471" t="b">
        <v>0</v>
      </c>
    </row>
    <row r="741" hidden="1">
      <c r="C741" s="471" t="b">
        <v>0</v>
      </c>
    </row>
    <row r="742" hidden="1">
      <c r="C742" s="471" t="b">
        <v>0</v>
      </c>
    </row>
    <row r="743" hidden="1">
      <c r="C743" s="471" t="b">
        <v>0</v>
      </c>
    </row>
    <row r="744" hidden="1">
      <c r="C744" s="471" t="b">
        <v>0</v>
      </c>
    </row>
    <row r="745" hidden="1">
      <c r="C745" s="471" t="b">
        <v>0</v>
      </c>
    </row>
    <row r="746" hidden="1">
      <c r="C746" s="471" t="b">
        <v>0</v>
      </c>
    </row>
    <row r="747" hidden="1">
      <c r="C747" s="471" t="b">
        <v>0</v>
      </c>
    </row>
    <row r="748" hidden="1">
      <c r="C748" s="471" t="b">
        <v>0</v>
      </c>
    </row>
    <row r="749" hidden="1">
      <c r="C749" s="471" t="b">
        <v>0</v>
      </c>
    </row>
    <row r="750" hidden="1">
      <c r="C750" s="471" t="b">
        <v>0</v>
      </c>
    </row>
    <row r="751" hidden="1">
      <c r="C751" s="471" t="b">
        <v>0</v>
      </c>
    </row>
    <row r="752" hidden="1">
      <c r="C752" s="471" t="b">
        <v>0</v>
      </c>
    </row>
    <row r="753" hidden="1">
      <c r="C753" s="471" t="b">
        <v>0</v>
      </c>
    </row>
    <row r="754" hidden="1">
      <c r="C754" s="471" t="b">
        <v>0</v>
      </c>
    </row>
    <row r="755" hidden="1">
      <c r="C755" s="471" t="b">
        <v>0</v>
      </c>
    </row>
    <row r="756" hidden="1">
      <c r="C756" s="471" t="b">
        <v>0</v>
      </c>
    </row>
    <row r="757" hidden="1">
      <c r="C757" s="471" t="b">
        <v>0</v>
      </c>
    </row>
    <row r="758" hidden="1">
      <c r="C758" s="471" t="b">
        <v>0</v>
      </c>
    </row>
    <row r="759" hidden="1">
      <c r="C759" s="471" t="b">
        <v>0</v>
      </c>
    </row>
    <row r="760" hidden="1">
      <c r="C760" s="471" t="b">
        <v>0</v>
      </c>
    </row>
    <row r="761" hidden="1">
      <c r="C761" s="471" t="b">
        <v>0</v>
      </c>
    </row>
    <row r="762" hidden="1">
      <c r="C762" s="471" t="b">
        <v>0</v>
      </c>
    </row>
    <row r="763" hidden="1">
      <c r="C763" s="471" t="b">
        <v>0</v>
      </c>
    </row>
    <row r="764" hidden="1">
      <c r="C764" s="471" t="b">
        <v>0</v>
      </c>
    </row>
    <row r="765" hidden="1">
      <c r="C765" s="471" t="b">
        <v>0</v>
      </c>
    </row>
    <row r="766" hidden="1">
      <c r="C766" s="471" t="b">
        <v>0</v>
      </c>
    </row>
    <row r="767" hidden="1">
      <c r="C767" s="471" t="b">
        <v>0</v>
      </c>
    </row>
    <row r="768" hidden="1">
      <c r="C768" s="471" t="b">
        <v>0</v>
      </c>
    </row>
    <row r="769" hidden="1">
      <c r="C769" s="471" t="b">
        <v>0</v>
      </c>
    </row>
    <row r="770" hidden="1">
      <c r="C770" s="471" t="b">
        <v>0</v>
      </c>
    </row>
    <row r="771" hidden="1">
      <c r="C771" s="471" t="b">
        <v>0</v>
      </c>
    </row>
    <row r="772" hidden="1">
      <c r="C772" s="471" t="b">
        <v>0</v>
      </c>
    </row>
    <row r="773" hidden="1">
      <c r="C773" s="471" t="b">
        <v>0</v>
      </c>
    </row>
    <row r="774" hidden="1">
      <c r="C774" s="471" t="b">
        <v>0</v>
      </c>
    </row>
    <row r="775" hidden="1">
      <c r="C775" s="471" t="b">
        <v>0</v>
      </c>
    </row>
    <row r="776" hidden="1">
      <c r="C776" s="471" t="b">
        <v>0</v>
      </c>
    </row>
    <row r="777" hidden="1">
      <c r="C777" s="471" t="b">
        <v>0</v>
      </c>
    </row>
    <row r="778" hidden="1">
      <c r="C778" s="471" t="b">
        <v>0</v>
      </c>
    </row>
    <row r="779" hidden="1">
      <c r="C779" s="471" t="b">
        <v>0</v>
      </c>
    </row>
    <row r="780" hidden="1">
      <c r="C780" s="471" t="b">
        <v>0</v>
      </c>
    </row>
    <row r="781" hidden="1">
      <c r="C781" s="471" t="b">
        <v>0</v>
      </c>
    </row>
    <row r="782" hidden="1">
      <c r="C782" s="471" t="b">
        <v>0</v>
      </c>
    </row>
    <row r="783" hidden="1">
      <c r="C783" s="471" t="b">
        <v>0</v>
      </c>
    </row>
    <row r="784" hidden="1">
      <c r="C784" s="471" t="b">
        <v>0</v>
      </c>
    </row>
    <row r="785" hidden="1">
      <c r="C785" s="471" t="b">
        <v>0</v>
      </c>
    </row>
    <row r="786" hidden="1">
      <c r="C786" s="471" t="b">
        <v>0</v>
      </c>
    </row>
    <row r="787" hidden="1">
      <c r="C787" s="471" t="b">
        <v>0</v>
      </c>
    </row>
    <row r="788" hidden="1">
      <c r="C788" s="471" t="b">
        <v>0</v>
      </c>
    </row>
    <row r="789" hidden="1">
      <c r="C789" s="471" t="b">
        <v>0</v>
      </c>
    </row>
    <row r="790" hidden="1">
      <c r="C790" s="471" t="b">
        <v>0</v>
      </c>
    </row>
    <row r="791" hidden="1">
      <c r="C791" s="471" t="b">
        <v>0</v>
      </c>
    </row>
    <row r="792" hidden="1">
      <c r="C792" s="471" t="b">
        <v>0</v>
      </c>
    </row>
    <row r="793" hidden="1">
      <c r="C793" s="471" t="b">
        <v>0</v>
      </c>
    </row>
    <row r="794" hidden="1">
      <c r="C794" s="471" t="b">
        <v>0</v>
      </c>
    </row>
    <row r="795" hidden="1">
      <c r="C795" s="471" t="b">
        <v>0</v>
      </c>
    </row>
    <row r="796" hidden="1">
      <c r="C796" s="471" t="b">
        <v>0</v>
      </c>
    </row>
    <row r="797" hidden="1">
      <c r="C797" s="471" t="b">
        <v>0</v>
      </c>
    </row>
    <row r="798" hidden="1">
      <c r="C798" s="471" t="b">
        <v>0</v>
      </c>
    </row>
    <row r="799" hidden="1">
      <c r="C799" s="471" t="b">
        <v>0</v>
      </c>
    </row>
    <row r="800" hidden="1">
      <c r="C800" s="471" t="b">
        <v>0</v>
      </c>
    </row>
    <row r="801" hidden="1">
      <c r="C801" s="471" t="b">
        <v>0</v>
      </c>
    </row>
    <row r="802" hidden="1">
      <c r="C802" s="471" t="b">
        <v>0</v>
      </c>
    </row>
    <row r="803" hidden="1">
      <c r="C803" s="471" t="b">
        <v>0</v>
      </c>
    </row>
    <row r="804" hidden="1">
      <c r="C804" s="471" t="b">
        <v>0</v>
      </c>
    </row>
    <row r="805" hidden="1">
      <c r="C805" s="471" t="b">
        <v>0</v>
      </c>
    </row>
    <row r="806" hidden="1">
      <c r="C806" s="471" t="b">
        <v>0</v>
      </c>
    </row>
    <row r="807" hidden="1">
      <c r="C807" s="471" t="b">
        <v>0</v>
      </c>
    </row>
    <row r="808" hidden="1">
      <c r="C808" s="471" t="b">
        <v>0</v>
      </c>
    </row>
    <row r="809" hidden="1">
      <c r="C809" s="471" t="b">
        <v>0</v>
      </c>
    </row>
    <row r="810" hidden="1">
      <c r="C810" s="471" t="b">
        <v>0</v>
      </c>
    </row>
    <row r="811" hidden="1">
      <c r="C811" s="471" t="b">
        <v>0</v>
      </c>
    </row>
    <row r="812" hidden="1">
      <c r="C812" s="471" t="b">
        <v>0</v>
      </c>
    </row>
    <row r="813" hidden="1">
      <c r="C813" s="471" t="b">
        <v>0</v>
      </c>
    </row>
    <row r="814" hidden="1">
      <c r="C814" s="471" t="b">
        <v>0</v>
      </c>
    </row>
    <row r="815" hidden="1">
      <c r="C815" s="471" t="b">
        <v>0</v>
      </c>
    </row>
    <row r="816" hidden="1">
      <c r="C816" s="471" t="b">
        <v>0</v>
      </c>
    </row>
    <row r="817" hidden="1">
      <c r="C817" s="471" t="b">
        <v>0</v>
      </c>
    </row>
    <row r="818" hidden="1">
      <c r="C818" s="471" t="b">
        <v>0</v>
      </c>
    </row>
    <row r="819" hidden="1">
      <c r="C819" s="471" t="b">
        <v>0</v>
      </c>
    </row>
    <row r="820" hidden="1">
      <c r="C820" s="471" t="b">
        <v>0</v>
      </c>
    </row>
    <row r="821" hidden="1">
      <c r="C821" s="471" t="b">
        <v>0</v>
      </c>
    </row>
    <row r="822" hidden="1">
      <c r="C822" s="471" t="b">
        <v>0</v>
      </c>
    </row>
    <row r="823" hidden="1">
      <c r="C823" s="471" t="b">
        <v>0</v>
      </c>
    </row>
    <row r="824" hidden="1">
      <c r="C824" s="471" t="b">
        <v>0</v>
      </c>
    </row>
    <row r="825" hidden="1">
      <c r="C825" s="471" t="b">
        <v>0</v>
      </c>
    </row>
    <row r="826" hidden="1">
      <c r="C826" s="471" t="b">
        <v>0</v>
      </c>
    </row>
    <row r="827" hidden="1">
      <c r="C827" s="471" t="b">
        <v>0</v>
      </c>
    </row>
    <row r="828" hidden="1">
      <c r="C828" s="471" t="b">
        <v>0</v>
      </c>
    </row>
    <row r="829" hidden="1">
      <c r="C829" s="471" t="b">
        <v>0</v>
      </c>
    </row>
    <row r="830" hidden="1">
      <c r="C830" s="471" t="b">
        <v>0</v>
      </c>
    </row>
    <row r="831" hidden="1">
      <c r="C831" s="471" t="b">
        <v>0</v>
      </c>
    </row>
    <row r="832" hidden="1">
      <c r="C832" s="471" t="b">
        <v>0</v>
      </c>
    </row>
    <row r="833" hidden="1">
      <c r="C833" s="471" t="b">
        <v>0</v>
      </c>
    </row>
    <row r="834" hidden="1">
      <c r="C834" s="471" t="b">
        <v>0</v>
      </c>
    </row>
    <row r="835" hidden="1">
      <c r="C835" s="471" t="b">
        <v>0</v>
      </c>
    </row>
    <row r="836" hidden="1">
      <c r="C836" s="471" t="b">
        <v>0</v>
      </c>
    </row>
    <row r="837" hidden="1">
      <c r="C837" s="471" t="b">
        <v>0</v>
      </c>
    </row>
    <row r="838" hidden="1">
      <c r="C838" s="471" t="b">
        <v>0</v>
      </c>
    </row>
    <row r="839" hidden="1">
      <c r="C839" s="471" t="b">
        <v>0</v>
      </c>
    </row>
    <row r="840" hidden="1">
      <c r="C840" s="471" t="b">
        <v>0</v>
      </c>
    </row>
    <row r="841" hidden="1">
      <c r="C841" s="471" t="b">
        <v>0</v>
      </c>
    </row>
    <row r="842" hidden="1">
      <c r="C842" s="471" t="b">
        <v>0</v>
      </c>
    </row>
    <row r="843" hidden="1">
      <c r="C843" s="471" t="b">
        <v>0</v>
      </c>
    </row>
    <row r="844" hidden="1">
      <c r="C844" s="471" t="b">
        <v>0</v>
      </c>
    </row>
    <row r="845" hidden="1">
      <c r="C845" s="471" t="b">
        <v>0</v>
      </c>
    </row>
    <row r="846" hidden="1">
      <c r="C846" s="471" t="b">
        <v>0</v>
      </c>
    </row>
    <row r="847" hidden="1">
      <c r="C847" s="471" t="b">
        <v>0</v>
      </c>
    </row>
    <row r="848" hidden="1">
      <c r="C848" s="471" t="b">
        <v>0</v>
      </c>
    </row>
    <row r="849" hidden="1">
      <c r="C849" s="471" t="b">
        <v>0</v>
      </c>
    </row>
    <row r="850" hidden="1">
      <c r="C850" s="471" t="b">
        <v>0</v>
      </c>
    </row>
    <row r="851" hidden="1">
      <c r="C851" s="471" t="b">
        <v>0</v>
      </c>
    </row>
    <row r="852" hidden="1">
      <c r="C852" s="471" t="b">
        <v>0</v>
      </c>
    </row>
    <row r="853" hidden="1">
      <c r="C853" s="471" t="b">
        <v>0</v>
      </c>
    </row>
    <row r="854" hidden="1">
      <c r="C854" s="471" t="b">
        <v>0</v>
      </c>
    </row>
    <row r="855" hidden="1">
      <c r="C855" s="471" t="b">
        <v>0</v>
      </c>
    </row>
    <row r="856" hidden="1">
      <c r="C856" s="471" t="b">
        <v>0</v>
      </c>
    </row>
    <row r="857" hidden="1">
      <c r="C857" s="471" t="b">
        <v>0</v>
      </c>
    </row>
    <row r="858" hidden="1">
      <c r="C858" s="471" t="b">
        <v>0</v>
      </c>
    </row>
    <row r="859" hidden="1">
      <c r="C859" s="471" t="b">
        <v>0</v>
      </c>
    </row>
    <row r="860" hidden="1">
      <c r="C860" s="471" t="b">
        <v>0</v>
      </c>
    </row>
    <row r="861" hidden="1">
      <c r="C861" s="471" t="b">
        <v>0</v>
      </c>
    </row>
    <row r="862" hidden="1">
      <c r="C862" s="471" t="b">
        <v>0</v>
      </c>
    </row>
    <row r="863" hidden="1">
      <c r="C863" s="471" t="b">
        <v>0</v>
      </c>
    </row>
    <row r="864" hidden="1">
      <c r="C864" s="471" t="b">
        <v>0</v>
      </c>
    </row>
    <row r="865" hidden="1">
      <c r="C865" s="471" t="b">
        <v>0</v>
      </c>
    </row>
    <row r="866" hidden="1">
      <c r="C866" s="471" t="b">
        <v>0</v>
      </c>
    </row>
    <row r="867" hidden="1">
      <c r="C867" s="471" t="b">
        <v>0</v>
      </c>
    </row>
    <row r="868" hidden="1">
      <c r="C868" s="471" t="b">
        <v>0</v>
      </c>
    </row>
    <row r="869" hidden="1">
      <c r="C869" s="471" t="b">
        <v>0</v>
      </c>
    </row>
    <row r="870" hidden="1">
      <c r="C870" s="471" t="b">
        <v>0</v>
      </c>
    </row>
    <row r="871" hidden="1">
      <c r="C871" s="471" t="b">
        <v>0</v>
      </c>
    </row>
    <row r="872" hidden="1">
      <c r="C872" s="471" t="b">
        <v>0</v>
      </c>
    </row>
    <row r="873" hidden="1">
      <c r="C873" s="471" t="b">
        <v>0</v>
      </c>
    </row>
    <row r="874" hidden="1">
      <c r="C874" s="471" t="b">
        <v>0</v>
      </c>
    </row>
    <row r="875" hidden="1">
      <c r="C875" s="471" t="b">
        <v>0</v>
      </c>
    </row>
    <row r="876" hidden="1">
      <c r="C876" s="471" t="b">
        <v>0</v>
      </c>
    </row>
    <row r="877" hidden="1">
      <c r="C877" s="471" t="b">
        <v>0</v>
      </c>
    </row>
    <row r="878" hidden="1">
      <c r="C878" s="471" t="b">
        <v>0</v>
      </c>
    </row>
    <row r="879" hidden="1">
      <c r="C879" s="471" t="b">
        <v>0</v>
      </c>
    </row>
    <row r="880" hidden="1">
      <c r="C880" s="471" t="b">
        <v>0</v>
      </c>
    </row>
    <row r="881" hidden="1">
      <c r="C881" s="471" t="b">
        <v>0</v>
      </c>
    </row>
    <row r="882" hidden="1">
      <c r="C882" s="471" t="b">
        <v>0</v>
      </c>
    </row>
    <row r="883" hidden="1">
      <c r="C883" s="471" t="b">
        <v>0</v>
      </c>
    </row>
    <row r="884" hidden="1">
      <c r="C884" s="471" t="b">
        <v>0</v>
      </c>
    </row>
    <row r="885" hidden="1">
      <c r="C885" s="471" t="b">
        <v>0</v>
      </c>
    </row>
    <row r="886" hidden="1">
      <c r="C886" s="471" t="b">
        <v>0</v>
      </c>
    </row>
    <row r="887" hidden="1">
      <c r="C887" s="471" t="b">
        <v>0</v>
      </c>
    </row>
    <row r="888" hidden="1">
      <c r="C888" s="471" t="b">
        <v>0</v>
      </c>
    </row>
    <row r="889" hidden="1">
      <c r="C889" s="471" t="b">
        <v>0</v>
      </c>
    </row>
    <row r="890" hidden="1">
      <c r="C890" s="471" t="b">
        <v>0</v>
      </c>
    </row>
    <row r="891" hidden="1">
      <c r="C891" s="471" t="b">
        <v>0</v>
      </c>
    </row>
    <row r="892" hidden="1">
      <c r="C892" s="471" t="b">
        <v>0</v>
      </c>
    </row>
    <row r="893" hidden="1">
      <c r="C893" s="471" t="b">
        <v>0</v>
      </c>
    </row>
    <row r="894" hidden="1">
      <c r="C894" s="471" t="b">
        <v>0</v>
      </c>
    </row>
    <row r="895" hidden="1">
      <c r="C895" s="471" t="b">
        <v>0</v>
      </c>
    </row>
    <row r="896" hidden="1">
      <c r="C896" s="471" t="b">
        <v>0</v>
      </c>
    </row>
    <row r="897" hidden="1">
      <c r="C897" s="471" t="b">
        <v>0</v>
      </c>
    </row>
    <row r="898" hidden="1">
      <c r="C898" s="471" t="b">
        <v>0</v>
      </c>
    </row>
    <row r="899" hidden="1">
      <c r="C899" s="471" t="b">
        <v>0</v>
      </c>
    </row>
    <row r="900" hidden="1">
      <c r="C900" s="471" t="b">
        <v>0</v>
      </c>
    </row>
    <row r="901" hidden="1">
      <c r="C901" s="471" t="b">
        <v>0</v>
      </c>
    </row>
    <row r="902" hidden="1">
      <c r="C902" s="471" t="b">
        <v>0</v>
      </c>
    </row>
    <row r="903" hidden="1">
      <c r="C903" s="471" t="b">
        <v>0</v>
      </c>
    </row>
    <row r="904" hidden="1">
      <c r="C904" s="471" t="b">
        <v>0</v>
      </c>
    </row>
    <row r="905" hidden="1">
      <c r="C905" s="471" t="b">
        <v>0</v>
      </c>
    </row>
    <row r="906" hidden="1">
      <c r="C906" s="471" t="b">
        <v>0</v>
      </c>
    </row>
    <row r="907" hidden="1">
      <c r="C907" s="471" t="b">
        <v>0</v>
      </c>
    </row>
    <row r="908" hidden="1">
      <c r="C908" s="471" t="b">
        <v>0</v>
      </c>
    </row>
    <row r="909" hidden="1">
      <c r="C909" s="471" t="b">
        <v>0</v>
      </c>
    </row>
    <row r="910" hidden="1">
      <c r="C910" s="471" t="b">
        <v>0</v>
      </c>
    </row>
    <row r="911" hidden="1">
      <c r="C911" s="471" t="b">
        <v>0</v>
      </c>
    </row>
    <row r="912" hidden="1">
      <c r="C912" s="471" t="b">
        <v>0</v>
      </c>
    </row>
    <row r="913" hidden="1">
      <c r="C913" s="471" t="b">
        <v>0</v>
      </c>
    </row>
    <row r="914" hidden="1">
      <c r="C914" s="471" t="b">
        <v>0</v>
      </c>
    </row>
    <row r="915" hidden="1">
      <c r="C915" s="471" t="b">
        <v>0</v>
      </c>
    </row>
    <row r="916" hidden="1">
      <c r="C916" s="471" t="b">
        <v>0</v>
      </c>
    </row>
    <row r="917" hidden="1">
      <c r="C917" s="471" t="b">
        <v>0</v>
      </c>
    </row>
    <row r="918" hidden="1">
      <c r="C918" s="471" t="b">
        <v>0</v>
      </c>
    </row>
    <row r="919" hidden="1">
      <c r="C919" s="471" t="b">
        <v>0</v>
      </c>
    </row>
    <row r="920" hidden="1">
      <c r="C920" s="471" t="b">
        <v>0</v>
      </c>
    </row>
    <row r="921" hidden="1">
      <c r="C921" s="471" t="b">
        <v>0</v>
      </c>
    </row>
    <row r="922" hidden="1">
      <c r="C922" s="471" t="b">
        <v>0</v>
      </c>
    </row>
    <row r="923" hidden="1">
      <c r="C923" s="471" t="b">
        <v>0</v>
      </c>
    </row>
    <row r="924" hidden="1">
      <c r="C924" s="471" t="b">
        <v>0</v>
      </c>
    </row>
    <row r="925" hidden="1">
      <c r="C925" s="471" t="b">
        <v>0</v>
      </c>
    </row>
    <row r="926" hidden="1">
      <c r="C926" s="471" t="b">
        <v>0</v>
      </c>
    </row>
    <row r="927" hidden="1">
      <c r="C927" s="471" t="b">
        <v>0</v>
      </c>
    </row>
    <row r="928" hidden="1">
      <c r="C928" s="471" t="b">
        <v>0</v>
      </c>
    </row>
    <row r="929" hidden="1">
      <c r="C929" s="471" t="b">
        <v>0</v>
      </c>
    </row>
    <row r="930" hidden="1">
      <c r="C930" s="471" t="b">
        <v>0</v>
      </c>
    </row>
    <row r="931" hidden="1">
      <c r="C931" s="471" t="b">
        <v>0</v>
      </c>
    </row>
    <row r="932" hidden="1">
      <c r="C932" s="471" t="b">
        <v>0</v>
      </c>
    </row>
    <row r="933" hidden="1">
      <c r="C933" s="471" t="b">
        <v>0</v>
      </c>
    </row>
    <row r="934" hidden="1">
      <c r="C934" s="471" t="b">
        <v>0</v>
      </c>
    </row>
    <row r="935" hidden="1">
      <c r="C935" s="471" t="b">
        <v>0</v>
      </c>
    </row>
    <row r="936" hidden="1">
      <c r="C936" s="471" t="b">
        <v>0</v>
      </c>
    </row>
    <row r="937" hidden="1">
      <c r="C937" s="471" t="b">
        <v>0</v>
      </c>
    </row>
    <row r="938" hidden="1">
      <c r="C938" s="471" t="b">
        <v>0</v>
      </c>
    </row>
    <row r="939" hidden="1">
      <c r="C939" s="471" t="b">
        <v>0</v>
      </c>
    </row>
    <row r="940" hidden="1">
      <c r="C940" s="471" t="b">
        <v>0</v>
      </c>
    </row>
    <row r="941" hidden="1">
      <c r="C941" s="471" t="b">
        <v>0</v>
      </c>
    </row>
    <row r="942" hidden="1">
      <c r="C942" s="471" t="b">
        <v>0</v>
      </c>
    </row>
    <row r="943" hidden="1">
      <c r="C943" s="471" t="b">
        <v>0</v>
      </c>
    </row>
    <row r="944" hidden="1">
      <c r="C944" s="471" t="b">
        <v>0</v>
      </c>
    </row>
    <row r="945" hidden="1">
      <c r="C945" s="471" t="b">
        <v>0</v>
      </c>
    </row>
    <row r="946" hidden="1">
      <c r="C946" s="471" t="b">
        <v>0</v>
      </c>
    </row>
    <row r="947" hidden="1">
      <c r="C947" s="471" t="b">
        <v>0</v>
      </c>
    </row>
    <row r="948" hidden="1">
      <c r="C948" s="471" t="b">
        <v>0</v>
      </c>
    </row>
    <row r="949" hidden="1">
      <c r="C949" s="471" t="b">
        <v>0</v>
      </c>
    </row>
    <row r="950" hidden="1">
      <c r="C950" s="471" t="b">
        <v>0</v>
      </c>
    </row>
    <row r="951" hidden="1">
      <c r="C951" s="471" t="b">
        <v>0</v>
      </c>
    </row>
    <row r="952" hidden="1">
      <c r="C952" s="471" t="b">
        <v>0</v>
      </c>
    </row>
    <row r="953" hidden="1">
      <c r="C953" s="471" t="b">
        <v>0</v>
      </c>
    </row>
    <row r="954" hidden="1">
      <c r="C954" s="471" t="b">
        <v>0</v>
      </c>
    </row>
    <row r="955" hidden="1">
      <c r="C955" s="471" t="b">
        <v>0</v>
      </c>
    </row>
    <row r="956" hidden="1">
      <c r="C956" s="471" t="b">
        <v>0</v>
      </c>
    </row>
    <row r="957" hidden="1">
      <c r="C957" s="471" t="b">
        <v>0</v>
      </c>
    </row>
    <row r="958" hidden="1">
      <c r="C958" s="471" t="b">
        <v>0</v>
      </c>
    </row>
    <row r="959" hidden="1">
      <c r="C959" s="471" t="b">
        <v>0</v>
      </c>
    </row>
    <row r="960" hidden="1">
      <c r="C960" s="471" t="b">
        <v>0</v>
      </c>
    </row>
    <row r="961" hidden="1">
      <c r="C961" s="471" t="b">
        <v>0</v>
      </c>
    </row>
    <row r="962" hidden="1">
      <c r="C962" s="471" t="b">
        <v>0</v>
      </c>
    </row>
    <row r="963" hidden="1">
      <c r="C963" s="471" t="b">
        <v>0</v>
      </c>
    </row>
    <row r="964" hidden="1">
      <c r="C964" s="471" t="b">
        <v>0</v>
      </c>
    </row>
    <row r="965" hidden="1">
      <c r="C965" s="471" t="b">
        <v>0</v>
      </c>
    </row>
    <row r="966" hidden="1">
      <c r="C966" s="471" t="b">
        <v>0</v>
      </c>
    </row>
    <row r="967" hidden="1">
      <c r="C967" s="471" t="b">
        <v>0</v>
      </c>
    </row>
    <row r="968" hidden="1">
      <c r="C968" s="471" t="b">
        <v>0</v>
      </c>
    </row>
    <row r="969" hidden="1">
      <c r="C969" s="471" t="b">
        <v>0</v>
      </c>
    </row>
    <row r="970" hidden="1">
      <c r="C970" s="471" t="b">
        <v>0</v>
      </c>
    </row>
    <row r="971" hidden="1">
      <c r="C971" s="471" t="b">
        <v>0</v>
      </c>
    </row>
    <row r="972" hidden="1">
      <c r="C972" s="471" t="b">
        <v>0</v>
      </c>
    </row>
    <row r="973" hidden="1">
      <c r="C973" s="471" t="b">
        <v>0</v>
      </c>
    </row>
    <row r="974" hidden="1">
      <c r="C974" s="471" t="b">
        <v>0</v>
      </c>
    </row>
    <row r="975" hidden="1">
      <c r="C975" s="471" t="b">
        <v>0</v>
      </c>
    </row>
    <row r="976" hidden="1">
      <c r="C976" s="471" t="b">
        <v>0</v>
      </c>
    </row>
    <row r="977" hidden="1">
      <c r="C977" s="471" t="b">
        <v>0</v>
      </c>
    </row>
    <row r="978" hidden="1">
      <c r="C978" s="471" t="b">
        <v>0</v>
      </c>
    </row>
    <row r="979" hidden="1">
      <c r="C979" s="471" t="b">
        <v>0</v>
      </c>
    </row>
    <row r="980" hidden="1">
      <c r="C980" s="471" t="b">
        <v>0</v>
      </c>
    </row>
    <row r="981" hidden="1">
      <c r="C981" s="471" t="b">
        <v>0</v>
      </c>
    </row>
    <row r="982" hidden="1">
      <c r="C982" s="471" t="b">
        <v>0</v>
      </c>
    </row>
    <row r="983" hidden="1">
      <c r="C983" s="471" t="b">
        <v>0</v>
      </c>
    </row>
    <row r="984" hidden="1">
      <c r="C984" s="471" t="b">
        <v>0</v>
      </c>
    </row>
    <row r="985" hidden="1">
      <c r="C985" s="471" t="b">
        <v>0</v>
      </c>
    </row>
    <row r="986" hidden="1">
      <c r="C986" s="471" t="b">
        <v>0</v>
      </c>
    </row>
    <row r="987" hidden="1">
      <c r="C987" s="471" t="b">
        <v>0</v>
      </c>
    </row>
    <row r="988" hidden="1">
      <c r="C988" s="471" t="b">
        <v>0</v>
      </c>
    </row>
    <row r="989" hidden="1">
      <c r="C989" s="471" t="b">
        <v>0</v>
      </c>
    </row>
    <row r="990" hidden="1">
      <c r="C990" s="471" t="b">
        <v>0</v>
      </c>
    </row>
    <row r="991" hidden="1">
      <c r="C991" s="471" t="b">
        <v>0</v>
      </c>
    </row>
    <row r="992" hidden="1">
      <c r="C992" s="471" t="b">
        <v>0</v>
      </c>
    </row>
    <row r="993" hidden="1">
      <c r="C993" s="471" t="b">
        <v>0</v>
      </c>
    </row>
    <row r="994" hidden="1">
      <c r="C994" s="471" t="b">
        <v>0</v>
      </c>
    </row>
    <row r="995" hidden="1">
      <c r="C995" s="471" t="b">
        <v>0</v>
      </c>
    </row>
    <row r="996" hidden="1">
      <c r="C996" s="471" t="b">
        <v>0</v>
      </c>
    </row>
    <row r="997" hidden="1">
      <c r="C997" s="471" t="b">
        <v>0</v>
      </c>
    </row>
    <row r="998" hidden="1">
      <c r="C998" s="471" t="b">
        <v>0</v>
      </c>
    </row>
    <row r="999" hidden="1">
      <c r="C999" s="471" t="b">
        <v>0</v>
      </c>
    </row>
    <row r="1000" hidden="1">
      <c r="C1000" s="471" t="b">
        <v>0</v>
      </c>
    </row>
  </sheetData>
  <autoFilter ref="$A$3:$AC$1000">
    <filterColumn colId="2">
      <filters>
        <filter val="TRUE"/>
      </filters>
    </filterColumn>
  </autoFilter>
  <mergeCells count="7">
    <mergeCell ref="A2:V2"/>
    <mergeCell ref="M4:N4"/>
    <mergeCell ref="O4:P4"/>
    <mergeCell ref="Q4:R4"/>
    <mergeCell ref="S4:T4"/>
    <mergeCell ref="E468:J468"/>
    <mergeCell ref="M468:T468"/>
  </mergeCells>
  <dataValidations>
    <dataValidation type="list" allowBlank="1" sqref="I7:J463">
      <formula1>"ABB 800 xA,ABE,CAE,CCSE,COUSTOM ( ref REMARKS),DAE,EMERSON BATCH S88,EMERSON DELTAV,EMERSON DELTAV  + BATCH S88,EMERSON DELTAV LIVE,EMERSON DELTAV+SIS,EMERSON SIS,EMERSON VIRTUALIZATION,HONEYWELL C300,MDE,SAE,SIEMENS PCS7,YOKOGAWA DCS,ROCKWELL PLC"</formula1>
    </dataValidation>
    <dataValidation type="custom" allowBlank="1" showDropDown="1" sqref="V56 V145 V184 V339 V374 V393 V420:V422 V433 V436 V438 V455:V457 V460 V463">
      <formula1>OR(NOT(ISERROR(DATEVALUE(V56))), AND(ISNUMBER(V56), LEFT(CELL("format", V56))="D"))</formula1>
    </dataValidation>
    <dataValidation type="list" allowBlank="1" sqref="K3:K475">
      <formula1>"AGSAL,SULOCHANA,SENTHIL,MALATHI,GAYATHRI,NARMADHA,KAMALAPRIYA,SHARMI,SAWMYA,SABARI,JANCY RANI,TANVEER,SUNIL,KALPANA,ALIFIYA,JANSI,AKSHAYA,PRASANNAA"</formula1>
    </dataValidation>
  </dataValidations>
  <hyperlinks>
    <hyperlink r:id="rId1" ref="A4"/>
  </hyperlinks>
  <drawing r:id="rId2"/>
</worksheet>
</file>