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daftar pesanan" sheetId="2" r:id="rId5"/>
    <sheet state="visible" name="katalog" sheetId="3" r:id="rId6"/>
    <sheet state="visible" name="Order summary" sheetId="4" r:id="rId7"/>
    <sheet state="visible" name="kirim ke Bu Djoko" sheetId="5" r:id="rId8"/>
    <sheet state="visible" name="Tabel Ongkir" sheetId="6" r:id="rId9"/>
    <sheet state="visible" name="Invoice per orang" sheetId="7" r:id="rId10"/>
    <sheet state="visible" name="Invoice per orang-baru" sheetId="8" r:id="rId11"/>
  </sheets>
  <definedNames>
    <definedName hidden="1" localSheetId="1" name="_xlnm._FilterDatabase">'daftar pesanan'!$A$1:$K$197</definedName>
    <definedName hidden="1" localSheetId="1" name="Z_4FBFACE6_3D1A_4ACC_A989_EFE91A22637A_.wvu.FilterData">'daftar pesanan'!$A$1:$K$197</definedName>
  </definedNames>
  <calcPr/>
  <customWorkbookViews>
    <customWorkbookView activeSheetId="0" maximized="1" windowHeight="0" windowWidth="0" guid="{4FBFACE6-3D1A-4ACC-A989-EFE91A22637A}" name="TopHeaderFiilter"/>
  </customWorkbookViews>
</workbook>
</file>

<file path=xl/sharedStrings.xml><?xml version="1.0" encoding="utf-8"?>
<sst xmlns="http://schemas.openxmlformats.org/spreadsheetml/2006/main" count="1263" uniqueCount="838">
  <si>
    <t xml:space="preserve"> </t>
  </si>
  <si>
    <t>Tata cara pengisian form</t>
  </si>
  <si>
    <r>
      <rPr>
        <rFont val="Arial"/>
        <color rgb="FF1155CC"/>
        <sz val="15.0"/>
        <u/>
      </rPr>
      <t>1. katalog dapat dilihat di website Bu Djoko</t>
    </r>
    <r>
      <rPr>
        <rFont val="Arial"/>
        <color rgb="FF000000"/>
        <sz val="15.0"/>
        <u/>
      </rPr>
      <t xml:space="preserve"> (budjoko.fr/)</t>
    </r>
  </si>
  <si>
    <t>2. Buka sheet daftar pesanan, isi nama pemesan, lalu kode barang dan jumlah pemesanan. Total harga dan total perkiraan berat akan terlampir secara otomatis</t>
  </si>
  <si>
    <t xml:space="preserve">3. Mohon untuk mengisi form dengan bijak dan bertanggung jawab </t>
  </si>
  <si>
    <t>Total berat pemesanan (gr)</t>
  </si>
  <si>
    <t>Total harga pemesanan (eur)</t>
  </si>
  <si>
    <t>No</t>
  </si>
  <si>
    <t>Nama pemesan</t>
  </si>
  <si>
    <t>Kode barang</t>
  </si>
  <si>
    <t>Jumlah barang</t>
  </si>
  <si>
    <t>Keterangan</t>
  </si>
  <si>
    <t>Nama Barang</t>
  </si>
  <si>
    <t>Total harga per barang * jumlah (€)</t>
  </si>
  <si>
    <t>Perkiraan total berat * jumlah (gram)</t>
  </si>
  <si>
    <t>Status Barang</t>
  </si>
  <si>
    <t>Joko Widodo</t>
  </si>
  <si>
    <t>MI8003</t>
  </si>
  <si>
    <t>NO7012</t>
  </si>
  <si>
    <t>Galuh Perdana Putra</t>
  </si>
  <si>
    <t>BI3042</t>
  </si>
  <si>
    <t>BI3092</t>
  </si>
  <si>
    <t>SE1229</t>
  </si>
  <si>
    <t>Vivi</t>
  </si>
  <si>
    <t>BD2004</t>
  </si>
  <si>
    <t>BE1005</t>
  </si>
  <si>
    <t>Pradityo</t>
  </si>
  <si>
    <t>BE1007</t>
  </si>
  <si>
    <t>Arum</t>
  </si>
  <si>
    <t>BE1001</t>
  </si>
  <si>
    <t>BI3067</t>
  </si>
  <si>
    <t>MI8001</t>
  </si>
  <si>
    <t>MI8002</t>
  </si>
  <si>
    <t>NO7050</t>
  </si>
  <si>
    <t>Diva</t>
  </si>
  <si>
    <t>SN1327</t>
  </si>
  <si>
    <t>MA6501</t>
  </si>
  <si>
    <t>SE1205</t>
  </si>
  <si>
    <t>No Barang</t>
  </si>
  <si>
    <t>Harga (€)</t>
  </si>
  <si>
    <t>Berat (g)</t>
  </si>
  <si>
    <t>Price/Weight</t>
  </si>
  <si>
    <t>Status</t>
  </si>
  <si>
    <t>Jumlah Item Dipesan</t>
  </si>
  <si>
    <t>Nama Item</t>
  </si>
  <si>
    <t>Link ke barang</t>
  </si>
  <si>
    <t>BD2001</t>
  </si>
  <si>
    <t>Graines de cardamome - 50 g</t>
  </si>
  <si>
    <t>https://budjoko.fr/epicerie-fine/epices/graines-de-cardamome</t>
  </si>
  <si>
    <t>BD2002</t>
  </si>
  <si>
    <t>Graines de Cumin - 50 g</t>
  </si>
  <si>
    <t>https://budjoko.fr/epicerie-fine/epices/graines-de-cumin</t>
  </si>
  <si>
    <t>BD2003</t>
  </si>
  <si>
    <t>Bâtons de cannelle - 50 g</t>
  </si>
  <si>
    <t>https://budjoko.fr/epicerie-fine/epices/batons-de-cannelle</t>
  </si>
  <si>
    <t>Noix de kemiri - 100 g</t>
  </si>
  <si>
    <t>https://budjoko.fr/epicerie-fine/epices/noix-de-kemiri</t>
  </si>
  <si>
    <t>BD2005</t>
  </si>
  <si>
    <t>Racines de galanga camphré - 100 g</t>
  </si>
  <si>
    <t>https://budjoko.fr/epicerie-fine/epices/racines-de-galanga-camphre</t>
  </si>
  <si>
    <t>BD2006</t>
  </si>
  <si>
    <t>Graines de Coriandre - 50 g</t>
  </si>
  <si>
    <t>https://budjoko.fr/epicerie-fine/epices/graines-de-coriandre</t>
  </si>
  <si>
    <t>BD2007</t>
  </si>
  <si>
    <t>Stock épuisé</t>
  </si>
  <si>
    <t>Racines de Galanga - 75 g</t>
  </si>
  <si>
    <t>https://budjoko.fr/epicerie-fine/epices/racines-de-galanga</t>
  </si>
  <si>
    <t>BD2008</t>
  </si>
  <si>
    <t>Piment Sec de Lombok - 125 g</t>
  </si>
  <si>
    <t>https://budjoko.fr/epicerie-fine/epices/piment-sec-de-lombok</t>
  </si>
  <si>
    <t>BD2009</t>
  </si>
  <si>
    <t>Noix de Muscade - 100 g</t>
  </si>
  <si>
    <t>https://budjoko.fr/epicerie-fine/epices/noix-de-muscade</t>
  </si>
  <si>
    <t>BD2010</t>
  </si>
  <si>
    <t>Anis Étoilé - 50 g</t>
  </si>
  <si>
    <t>https://budjoko.fr/epicerie-fine/epices/anis-etoile</t>
  </si>
  <si>
    <t>BD2011</t>
  </si>
  <si>
    <t>Clous de Girofle - 50 g</t>
  </si>
  <si>
    <t>https://budjoko.fr/epicerie-fine/epices/clous-de-girofle</t>
  </si>
  <si>
    <t>BD2012</t>
  </si>
  <si>
    <t>Feuilles de Laurier</t>
  </si>
  <si>
    <t>https://budjoko.fr/epicerie-fine/epices/feuilles-de-laurier</t>
  </si>
  <si>
    <t>BD2013</t>
  </si>
  <si>
    <t>Feuilles de citron combava - 20 g</t>
  </si>
  <si>
    <t>https://budjoko.fr/epicerie-fine/epices/feuilles-de-citron-combava</t>
  </si>
  <si>
    <t>BD2014</t>
  </si>
  <si>
    <t>Feuilles de Laurier Berlian - 15 g</t>
  </si>
  <si>
    <t>https://budjoko.fr/epicerie-fine/epices/feuilles-de-laurier-berlian-15g</t>
  </si>
  <si>
    <t>BD2015</t>
  </si>
  <si>
    <t>Pâte de Tamarins sans graine - 200 g</t>
  </si>
  <si>
    <t>https://budjoko.fr/epicerie-fine/epices/pate-de-tamarins-sans-graine</t>
  </si>
  <si>
    <t>BD2025</t>
  </si>
  <si>
    <t>Graines de Basilic - 100 g</t>
  </si>
  <si>
    <t>https://budjoko.fr/epicerie-fine/epices/graines-de-basilic</t>
  </si>
  <si>
    <t>BI3001</t>
  </si>
  <si>
    <t>BAMBOE Nouilles frites</t>
  </si>
  <si>
    <t>https://budjoko.fr/epicerie-fine/assaisonnements/bamboe/bamboe-nouilles-frites</t>
  </si>
  <si>
    <t>BI3005</t>
  </si>
  <si>
    <t>BAMBOE Riz sauté</t>
  </si>
  <si>
    <t>https://budjoko.fr/epicerie-fine/assaisonnements/bamboe/bamboe-riz-saute</t>
  </si>
  <si>
    <t>BI3007</t>
  </si>
  <si>
    <t>FINNA Riz sauté</t>
  </si>
  <si>
    <t>https://budjoko.fr/epicerie-fine/assaisonnements/finna/finna-riz-saute</t>
  </si>
  <si>
    <t>BI3009</t>
  </si>
  <si>
    <t>BAMBOE Riz sauté épicé</t>
  </si>
  <si>
    <t>https://budjoko.fr/epicerie-fine/assaisonnements/bamboe/bamboe-riz-saute-epice</t>
  </si>
  <si>
    <t>BI3011</t>
  </si>
  <si>
    <t>KOBE Riz sauté très épicé</t>
  </si>
  <si>
    <t>https://budjoko.fr/epicerie-fine/assaisonnements/kobe-riz-saute-tres-epice</t>
  </si>
  <si>
    <t>BI3015</t>
  </si>
  <si>
    <t>BAMBOE Riz jaune</t>
  </si>
  <si>
    <t>https://budjoko.fr/epicerie-fine/assaisonnements/bamboe/bamboe-riz-jaune</t>
  </si>
  <si>
    <t>BI3016</t>
  </si>
  <si>
    <t>DUA KUALI Riz jaune</t>
  </si>
  <si>
    <t>https://budjoko.fr/epicerie-fine/assaisonnements/dua-kali/dua-kuali-riz-jaune</t>
  </si>
  <si>
    <t>BI3020</t>
  </si>
  <si>
    <t>BAMBOE Poulet frit Indonésien</t>
  </si>
  <si>
    <t>https://budjoko.fr/epicerie-fine/assaisonnements/bamboe/bamboe-poulet-frit-indonesien</t>
  </si>
  <si>
    <t>BI3022</t>
  </si>
  <si>
    <t>BAMBOE Poulet frit Javanais</t>
  </si>
  <si>
    <t>https://budjoko.fr/epicerie-fine/assaisonnements/bamboe/bamboe-poulet-frit-javanais</t>
  </si>
  <si>
    <t>BI3024</t>
  </si>
  <si>
    <t>DUA KALI Poulet grillé</t>
  </si>
  <si>
    <t>https://budjoko.fr/epicerie-fine/assaisonnements/dua-kali/dua-kuali-poulet-grille</t>
  </si>
  <si>
    <t>BI3030</t>
  </si>
  <si>
    <t>BAMBOE Soupe de poulet jaune</t>
  </si>
  <si>
    <t>https://budjoko.fr/epicerie-fine/assaisonnements/bamboe/bamboe-soupe-de-poulet-jaune</t>
  </si>
  <si>
    <t>BI3033</t>
  </si>
  <si>
    <t>BAMBOE Soupe de bœuf Jakarta</t>
  </si>
  <si>
    <t>https://budjoko.fr/epicerie-fine/assaisonnements/bamboe/bamboe-soupe-de-boeuf-jakarta</t>
  </si>
  <si>
    <t>BI3035</t>
  </si>
  <si>
    <t>BAMBOE Soupe de boeuf</t>
  </si>
  <si>
    <t>https://budjoko.fr/epicerie-fine/assaisonnements/bamboe/bamboe-soupe-de-boeuf</t>
  </si>
  <si>
    <t>BI3040</t>
  </si>
  <si>
    <t>BAMBOE Curry blanc</t>
  </si>
  <si>
    <t>https://budjoko.fr/epicerie-fine/assaisonnements/bamboe/bamboe-curry-blanc</t>
  </si>
  <si>
    <t>BAMBOE Ragoût de boeuf</t>
  </si>
  <si>
    <t>https://budjoko.fr/epicerie-fine/assaisonnements/bamboe/bamboe-ragout-de-boeuf</t>
  </si>
  <si>
    <t>BI3044</t>
  </si>
  <si>
    <t>BAMBOE Curry Javanais</t>
  </si>
  <si>
    <t>https://budjoko.fr/epicerie-fine/assaisonnements/bamboe/bamboe-curry-javanais</t>
  </si>
  <si>
    <t>BI3045</t>
  </si>
  <si>
    <t>BAMBOE Soupe de curry Gulai</t>
  </si>
  <si>
    <t>https://budjoko.fr/epicerie-fine/assaisonnements/bamboe/bamboe-soupe-de-curry-gulai</t>
  </si>
  <si>
    <t>BI3046</t>
  </si>
  <si>
    <t>DUA KUALI Soupe de mouton</t>
  </si>
  <si>
    <t>https://budjoko.fr/epicerie-fine/assaisonnements/dua-kali/dua-kuali-soupe-de-mouton</t>
  </si>
  <si>
    <t>BI3050</t>
  </si>
  <si>
    <t>BAMBOE - Soupe de viande Javanaise</t>
  </si>
  <si>
    <t>https://budjoko.fr/epicerie-fine/assaisonnements/bamboe/bamboe-soupe-de-viande-javanaise</t>
  </si>
  <si>
    <t>BI3051</t>
  </si>
  <si>
    <t>FINNA Soupe de viande Javanaise</t>
  </si>
  <si>
    <t>https://budjoko.fr/epicerie-fine/assaisonnements/finna/finna-soupe-de-viande-javanaise</t>
  </si>
  <si>
    <t>BI3055</t>
  </si>
  <si>
    <t>BAMBOE Ragoût de boeuf Indonésien</t>
  </si>
  <si>
    <t>https://budjoko.fr/epicerie-fine/assaisonnements/bamboe/bamboe-ragout-de-boeuf-indonesien</t>
  </si>
  <si>
    <t>BI3057</t>
  </si>
  <si>
    <t>BAMBOE Sauce épicée de Sumatra</t>
  </si>
  <si>
    <t>https://budjoko.fr/epicerie-fine/assaisonnements/bamboe/bamboe-sauce-epicee-de-sumatra</t>
  </si>
  <si>
    <t>BI3060</t>
  </si>
  <si>
    <t>BAMBOE Plat de viande Balinais</t>
  </si>
  <si>
    <t>https://budjoko.fr/epicerie-fine/assaisonnements/bamboe/bamboe-plat-de-viande-balinais</t>
  </si>
  <si>
    <t>BI3065</t>
  </si>
  <si>
    <t>BAMBOE Foie en sauce Chili</t>
  </si>
  <si>
    <t>https://budjoko.fr/epicerie-fine/assaisonnements/bamboe/bamboe-foie-en-sauce-chili</t>
  </si>
  <si>
    <t>BAMBOE Poulet grillé</t>
  </si>
  <si>
    <t>https://budjoko.fr/epicerie-fine/assaisonnements/bamboe/bamboe-poulet-grille</t>
  </si>
  <si>
    <t>BI3070</t>
  </si>
  <si>
    <t>BAMBOE Soupe de légumes Aigre-Douce</t>
  </si>
  <si>
    <t>https://budjoko.fr/epicerie-fine/assaisonnements/bamboe/bamboe-soupe-de-legumes-aigre-douce</t>
  </si>
  <si>
    <t>BI3071</t>
  </si>
  <si>
    <t>FINNA Soupe de légumes</t>
  </si>
  <si>
    <t>https://budjoko.fr/epicerie-fine/assaisonnements/finna/finna-soupe-de-legumes</t>
  </si>
  <si>
    <t>BI3075</t>
  </si>
  <si>
    <t>BAMBOE Ragoût de légumes</t>
  </si>
  <si>
    <t>https://budjoko.fr/epicerie-fine/assaisonnements/bamboe/bamboe-ragout-de-legumes</t>
  </si>
  <si>
    <t>BI3080</t>
  </si>
  <si>
    <t>BAMBOE Soupe de poulet, boeuf</t>
  </si>
  <si>
    <t>https://budjoko.fr/epicerie-fine/assaisonnements/bamboe/bamboe-soupe-de-poulet-boeuf</t>
  </si>
  <si>
    <t>BI3082</t>
  </si>
  <si>
    <t>INDOFOOD Poulet frit</t>
  </si>
  <si>
    <t>https://budjoko.fr/epicerie-fine/assaisonnements/indofood/indofood-poulet-frit</t>
  </si>
  <si>
    <t>BI3083</t>
  </si>
  <si>
    <t>INDOFOOD Poisson frit</t>
  </si>
  <si>
    <t>https://budjoko.fr/epicerie-fine/assaisonnements/indofood/indofood-poisson-frit</t>
  </si>
  <si>
    <t>BI3084</t>
  </si>
  <si>
    <t>INDOFOOD Légumes sautés</t>
  </si>
  <si>
    <t>https://budjoko.fr/epicerie-fine/assaisonnements/indofood/indofood-legumes-sautes</t>
  </si>
  <si>
    <t>BI3085</t>
  </si>
  <si>
    <t>Pâte de piment Thai TOM YUM</t>
  </si>
  <si>
    <t>https://budjoko.fr/epicerie-fine/assaisonnements/pate-de-piment-thai-tom-yum</t>
  </si>
  <si>
    <t>BI3090</t>
  </si>
  <si>
    <t>Pâte très épicée aux cacahuettes</t>
  </si>
  <si>
    <t>https://budjoko.fr/epicerie-fine/assaisonnements/pate-tres-epicee-aux-cacahuettes</t>
  </si>
  <si>
    <t>Pâte épicée aux cacahuettes</t>
  </si>
  <si>
    <t>https://budjoko.fr/epicerie-fine/assaisonnements/pate-epicee-aux-cacahuettes</t>
  </si>
  <si>
    <t>BI3093</t>
  </si>
  <si>
    <t>Pâte aux cacahuettes</t>
  </si>
  <si>
    <t>https://budjoko.fr/epicerie-fine/assaisonnements/pate-aux-cacahuettes</t>
  </si>
  <si>
    <t>BI3094</t>
  </si>
  <si>
    <t>Pâte aux cacahuettes Gado-Gado</t>
  </si>
  <si>
    <t>https://budjoko.fr/epicerie-fine/assaisonnements/karangsari-bumbu-gado-gado-pate-aux-cacahuettes</t>
  </si>
  <si>
    <t>BI3099</t>
  </si>
  <si>
    <t>MUNIK Ragoût de boeuf</t>
  </si>
  <si>
    <t>https://budjoko.fr/epicerie-fine/assaisonnements/bamboe/munik-ragout-de-boeuf</t>
  </si>
  <si>
    <t>CA4001</t>
  </si>
  <si>
    <t>Mix épicé de légumes</t>
  </si>
  <si>
    <t>https://budjoko.fr/epicerie-fine/conserves/indomas/mix-epice-de-legumes</t>
  </si>
  <si>
    <t>CA4002</t>
  </si>
  <si>
    <t>Mix épicé de légumes avec crevettes</t>
  </si>
  <si>
    <t>https://budjoko.fr/epicerie-fine/conserves/indomas/mix-de-legumes-avec-jacquier</t>
  </si>
  <si>
    <t>CA4005</t>
  </si>
  <si>
    <t>Mix de légumes avec Jacquier</t>
  </si>
  <si>
    <t>https://budjoko.fr/epicerie-fine/conserves/indomas/mix-epice-de-legumes-avec-crevettes</t>
  </si>
  <si>
    <t>CA4006</t>
  </si>
  <si>
    <t>Mix de légumes pour ragoût</t>
  </si>
  <si>
    <t>https://budjoko.fr/epicerie-fine/conserves/indomas/mix-de-legumes-pour-ragout</t>
  </si>
  <si>
    <t>CA4007</t>
  </si>
  <si>
    <t>Mix de légumes Aigre-Douce</t>
  </si>
  <si>
    <t>https://budjoko.fr/epicerie-fine/conserves/indomas/mix-de-legumes-aigre-douce</t>
  </si>
  <si>
    <t>CA4008</t>
  </si>
  <si>
    <t>Mix de tofu et tempeh</t>
  </si>
  <si>
    <t>https://budjoko.fr/epicerie-fine/conserves/indomas/mix-de-tofu-et-tempeh</t>
  </si>
  <si>
    <t>CA4010</t>
  </si>
  <si>
    <t>Jacquier en morceaux (cuisine)</t>
  </si>
  <si>
    <t>https://budjoko.fr/epicerie-fine/conserves/fruits/jacquier-en-morceaux-cuisine</t>
  </si>
  <si>
    <t>CA4011</t>
  </si>
  <si>
    <t>Sirop de Jacquier (dessert)</t>
  </si>
  <si>
    <t>https://budjoko.fr/epicerie-fine/conserves/fruits/sirop-de-jacquier-dessert</t>
  </si>
  <si>
    <t>CA4012</t>
  </si>
  <si>
    <t>Papaye</t>
  </si>
  <si>
    <t>https://budjoko.fr/epicerie-fine/conserves/fruits/papaye</t>
  </si>
  <si>
    <t>CA5001</t>
  </si>
  <si>
    <t>Graines de haricot amer en conserve - 200gr</t>
  </si>
  <si>
    <t>https://budjoko.fr/epicerie-fine/conserves/graines-de-haricot-amer-en-conserve-200gr</t>
  </si>
  <si>
    <t>CN1701</t>
  </si>
  <si>
    <t>Bonbons au gingembre</t>
  </si>
  <si>
    <t>https://budjoko.fr/epicerie-fine/bonbons/bonbons-au-gingembre</t>
  </si>
  <si>
    <t>CN1706</t>
  </si>
  <si>
    <t>Bonbons au café</t>
  </si>
  <si>
    <t>https://budjoko.fr/epicerie-fine/bonbons/bonbons-au-cafe</t>
  </si>
  <si>
    <t>CO1601</t>
  </si>
  <si>
    <t>Crême de coco - 70 ml</t>
  </si>
  <si>
    <t>https://budjoko.fr/epicerie-fine/condiments/creme-de-coco</t>
  </si>
  <si>
    <t>CO1602</t>
  </si>
  <si>
    <t>Crême de Coco KARA - 200 ml</t>
  </si>
  <si>
    <t>https://budjoko.fr/epicerie-fine/condiments/kara-creme-de-coco</t>
  </si>
  <si>
    <t>CR5001</t>
  </si>
  <si>
    <t>Chips de Melinjo prêt à frire - 200g</t>
  </si>
  <si>
    <t>https://budjoko.fr/epicerie-fine/chips/chips-au-melinjo-pret-a-frire</t>
  </si>
  <si>
    <t>CR5002</t>
  </si>
  <si>
    <t>Chips épicés de Melinjo prêt à frire - 280 g</t>
  </si>
  <si>
    <t>https://budjoko.fr/epicerie-fine/chips/chips-epices-de-melinjo-pret-a-frire</t>
  </si>
  <si>
    <t>CR5003</t>
  </si>
  <si>
    <t>Chips de Melinjo prêt à frire - 1 kg</t>
  </si>
  <si>
    <t>https://budjoko.fr/epicerie-fine/chips/chips-de-melinjo-pret-a-frire-1kg</t>
  </si>
  <si>
    <t>CR5005</t>
  </si>
  <si>
    <t>Chips de tapioca à la crevette prêt à frire - 250 g</t>
  </si>
  <si>
    <t>https://budjoko.fr/epicerie-fine/chips/chips-de-tapioca-a-la-crevette-pret-a-frire</t>
  </si>
  <si>
    <t>CR5007</t>
  </si>
  <si>
    <t>Chips de tapioca à l’ail naturel prêt à frire - 200 g</t>
  </si>
  <si>
    <t>https://budjoko.fr/epicerie-fine/chips/chips-a-l’ail-naturel-pret-a-frire</t>
  </si>
  <si>
    <t>CR5010</t>
  </si>
  <si>
    <t>Chips au graines de soja - 250 g</t>
  </si>
  <si>
    <t>https://budjoko.fr/epicerie-fine/chips/chips-au-graines-de-soja</t>
  </si>
  <si>
    <t>CR5011</t>
  </si>
  <si>
    <t>Chips de tapioca à l'oignon prêt à frire - 250 g</t>
  </si>
  <si>
    <t>https://budjoko.fr/epicerie-fine/chips/chips-a-l-oignon-pret-a-frire-escargot</t>
  </si>
  <si>
    <t>CR5012</t>
  </si>
  <si>
    <t>Chips de tapioca prêt à frire - 250 g</t>
  </si>
  <si>
    <t>https://budjoko.fr/epicerie-fine/chips/chips-de-tapioca-pret-a-frire</t>
  </si>
  <si>
    <t>CR5013</t>
  </si>
  <si>
    <t>Chips de tapioca à l'oignon prêt à frire - 380 g</t>
  </si>
  <si>
    <t>https://budjoko.fr/epicerie-fine/chips/chips-de-tapioca-a-l-oignon-pret-a-frire</t>
  </si>
  <si>
    <t>CR5014</t>
  </si>
  <si>
    <t>Chips de tapioca à l'oignon colorés prêt à frire - 250 g</t>
  </si>
  <si>
    <t>https://budjoko.fr/epicerie-fine/chips/chips-de-tapioca-a-l-oignon-colores-pret-a-frire</t>
  </si>
  <si>
    <t>CR5015</t>
  </si>
  <si>
    <t>https://budjoko.fr/epicerie-fine/chips/chips-de-tapioca-a-l-oignon-pret-a-frire-spaghetti</t>
  </si>
  <si>
    <t>CR5016</t>
  </si>
  <si>
    <t>Chips de tapioca orange à l'oignon prêt à frire - 250 g</t>
  </si>
  <si>
    <t>https://budjoko.fr/epicerie-fine/chips/chips-de-tapioca-orange-a-l-oignon-pret-a-frire</t>
  </si>
  <si>
    <t>CR5017</t>
  </si>
  <si>
    <t>Chips de tapioca au poisson prêt à frire - 380 g</t>
  </si>
  <si>
    <t>https://budjoko.fr/epicerie-fine/chips/chips-de-tapioca-au-poisson-pret-a-frire</t>
  </si>
  <si>
    <t>CR5018</t>
  </si>
  <si>
    <t>Chips de tapioca colorés - 250 g</t>
  </si>
  <si>
    <t>https://budjoko.fr/epicerie-fine/chips/chips-de-tapioca-colores</t>
  </si>
  <si>
    <t>CR5019</t>
  </si>
  <si>
    <t>https://budjoko.fr/epicerie-fine/chips/chips-de-tapioca-colores-happy</t>
  </si>
  <si>
    <t>FL6001</t>
  </si>
  <si>
    <t>Poudre de Pandan</t>
  </si>
  <si>
    <t>https://budjoko.fr/epicerie-fine/farines-et-chapelures/poudre-de-pandan</t>
  </si>
  <si>
    <t>FL6005</t>
  </si>
  <si>
    <t>Chapelure aux noix de muscade</t>
  </si>
  <si>
    <t>https://budjoko.fr/epicerie-fine/farines-et-chapelures/chapelure-aux-noix-de-muscade</t>
  </si>
  <si>
    <t>FL6007</t>
  </si>
  <si>
    <t>Chapelure au piment</t>
  </si>
  <si>
    <t>https://budjoko.fr/epicerie-fine/farines-et-chapelures/chapelure-au-piment</t>
  </si>
  <si>
    <t>FL6009</t>
  </si>
  <si>
    <t>Chapelure à l’ail</t>
  </si>
  <si>
    <t>https://budjoko.fr/epicerie-fine/farines-et-chapelures/chapelure-a-l’ail</t>
  </si>
  <si>
    <t>FL6010</t>
  </si>
  <si>
    <t>Chapelure pour poulet croustillant</t>
  </si>
  <si>
    <t>https://budjoko.fr/epicerie-fine/farines-et-chapelures/chapelure-pour-poulet-croustillant</t>
  </si>
  <si>
    <t>FL6011</t>
  </si>
  <si>
    <t>Chapelure épicée pour poulet croustillant</t>
  </si>
  <si>
    <t>https://budjoko.fr/epicerie-fine/farines-et-chapelures/chapelure-epicee-pour-poulet-croustillant</t>
  </si>
  <si>
    <t>FL6015</t>
  </si>
  <si>
    <t>Chapelure pour poulet à la javanaise</t>
  </si>
  <si>
    <t>https://budjoko.fr/epicerie-fine/farines-et-chapelures/chapelure-pour-poulet-a-la-javanaise</t>
  </si>
  <si>
    <t>FL6020</t>
  </si>
  <si>
    <t>Chapelure à l’ail pour tempeh</t>
  </si>
  <si>
    <t>https://budjoko.fr/epicerie-fine/farines-et-chapelures/chapelure-a-l-ail-pour-tempeh</t>
  </si>
  <si>
    <t>FL6023</t>
  </si>
  <si>
    <t>Chapelure pour légumes frits</t>
  </si>
  <si>
    <t>https://budjoko.fr/epicerie-fine/farines-et-chapelures/chapelure-pour-legumes-frits</t>
  </si>
  <si>
    <t>FL6030</t>
  </si>
  <si>
    <t>Chapelure pour banane croustillante</t>
  </si>
  <si>
    <t>https://budjoko.fr/epicerie-fine/farines-et-chapelures/chapelure-pour-banane-croustillante</t>
  </si>
  <si>
    <t>FL6050</t>
  </si>
  <si>
    <t>Farine de haricot Mungo</t>
  </si>
  <si>
    <t>https://budjoko.fr/epicerie-fine/farines-et-chapelures/farine-de-haricot-mungo</t>
  </si>
  <si>
    <t>FL6055</t>
  </si>
  <si>
    <t>Farine de riz blanc</t>
  </si>
  <si>
    <t>https://budjoko.fr/epicerie-fine/farines-et-chapelures/farine-de-riz-blanc</t>
  </si>
  <si>
    <t>FL6056</t>
  </si>
  <si>
    <t>Farine de riz gluant</t>
  </si>
  <si>
    <t>https://budjoko.fr/epicerie-fine/farines-et-chapelures/farine-de-riz-gluant</t>
  </si>
  <si>
    <t>FL6057</t>
  </si>
  <si>
    <t>Amidon de tapioca</t>
  </si>
  <si>
    <t>https://budjoko.fr/epicerie-fine/farines-et-chapelures/amidon-de-tapioca</t>
  </si>
  <si>
    <t>FL6058</t>
  </si>
  <si>
    <t>Farine de blé - 1 kg</t>
  </si>
  <si>
    <t>https://budjoko.fr/epicerie-fine/farines-et-chapelures/farine-de-ble</t>
  </si>
  <si>
    <t>FL6059</t>
  </si>
  <si>
    <t>Farine de blé pour gâteau - 1 kg</t>
  </si>
  <si>
    <t>https://budjoko.fr/epicerie-fine/farines-et-chapelures/farine-de-ble-pour-gateau</t>
  </si>
  <si>
    <t>FL6060</t>
  </si>
  <si>
    <t>Farine de blé pour nouille et pain - 1 kg</t>
  </si>
  <si>
    <t>https://budjoko.fr/epicerie-fine/farines-et-chapelures/farine-de-ble-pour-nouille-et-pain</t>
  </si>
  <si>
    <t>FL6061</t>
  </si>
  <si>
    <t>Farine de sagou - 500 g</t>
  </si>
  <si>
    <t>https://budjoko.fr/epicerie-fine/farines-et-chapelures/farine-de-sagou</t>
  </si>
  <si>
    <t>Margarine Blue Band</t>
  </si>
  <si>
    <t>https://budjoko.fr/epicerie-fine/sucre-et-dessert/margarine-blue-band</t>
  </si>
  <si>
    <t>MA6525</t>
  </si>
  <si>
    <t>Vermicelles de chocolat</t>
  </si>
  <si>
    <t>https://budjoko.fr/epicerie-fine/sucre-et-dessert/vermicelles-de-chocolat</t>
  </si>
  <si>
    <t>MA6526</t>
  </si>
  <si>
    <t>Vermicelles de chocolat au lait</t>
  </si>
  <si>
    <t>https://budjoko.fr/epicerie-fine/sucre-et-dessert/vermicelles-de-chocolat-au-lait</t>
  </si>
  <si>
    <t>ME7001</t>
  </si>
  <si>
    <t>Viande séchée de bœuf en miettes - 90 g</t>
  </si>
  <si>
    <t>https://budjoko.fr/epicerie-fine/condiments/viande-sechee-de-boeuf-emiettee</t>
  </si>
  <si>
    <t>Riz instantané au poulet</t>
  </si>
  <si>
    <t>https://budjoko.fr/epicerie-fine/riz/riz-instantane-au-poulet</t>
  </si>
  <si>
    <t>Riz instantané au soto</t>
  </si>
  <si>
    <t>https://budjoko.fr/epicerie-fine/riz/riz-instantane-au-soto</t>
  </si>
  <si>
    <t>Riz instantané au curry</t>
  </si>
  <si>
    <t>https://budjoko.fr/epicerie-fine/riz/riz-instantane-au-curry</t>
  </si>
  <si>
    <t>NO7001</t>
  </si>
  <si>
    <t>Nouilles natures</t>
  </si>
  <si>
    <t>https://budjoko.fr/epicerie-fine/nouilles/nouilles-natures</t>
  </si>
  <si>
    <t>NO7003</t>
  </si>
  <si>
    <t>Nouilles sautées très épicées Bon Cabe puissance 15</t>
  </si>
  <si>
    <t>https://budjoko.fr/epicerie-fine/nouilles/nouilles-sautees-tres-epicees-bon-cabe-puissance-15</t>
  </si>
  <si>
    <t>Nouilles au poulet</t>
  </si>
  <si>
    <t>https://budjoko.fr/epicerie-fine/nouilles/nouilles-au-poulet</t>
  </si>
  <si>
    <t>NO7017</t>
  </si>
  <si>
    <t>Nouilles au poulet Spécial</t>
  </si>
  <si>
    <t>https://budjoko.fr/epicerie-fine/nouilles/nouilles-au-poulet-special</t>
  </si>
  <si>
    <t>NO7020</t>
  </si>
  <si>
    <t>Nouilles au poulet aux oignons</t>
  </si>
  <si>
    <t>https://budjoko.fr/epicerie-fine/nouilles/nouilles-au-poulet-aux-oignons</t>
  </si>
  <si>
    <t>NO7025</t>
  </si>
  <si>
    <t>Nouilles au poulet au curry</t>
  </si>
  <si>
    <t>https://budjoko.fr/epicerie-fine/nouilles/nouilles-au-poulet-au-curry</t>
  </si>
  <si>
    <t>NO7030</t>
  </si>
  <si>
    <t>Nouilles aux crevettes</t>
  </si>
  <si>
    <t>https://budjoko.fr/epicerie-fine/nouilles/nouilles-aux-crevettes</t>
  </si>
  <si>
    <t>NO7040</t>
  </si>
  <si>
    <t>Nouilles sautées</t>
  </si>
  <si>
    <t>https://budjoko.fr/epicerie-fine/nouilles/nouilles-sautees</t>
  </si>
  <si>
    <t>NO7041</t>
  </si>
  <si>
    <t>Nouilles sautées épicées</t>
  </si>
  <si>
    <t>https://budjoko.fr/epicerie-fine/nouilles/nouilles-sautees-epicees</t>
  </si>
  <si>
    <t>Nouilles sautées au bœuf</t>
  </si>
  <si>
    <t>https://budjoko.fr/epicerie-fine/nouilles/nouilles-sautees-au-boeuf</t>
  </si>
  <si>
    <t>NO7055</t>
  </si>
  <si>
    <t>Nouilles sautées JUMBO</t>
  </si>
  <si>
    <t>https://budjoko.fr/epicerie-fine/nouilles/nouilles-sautees-jumbo</t>
  </si>
  <si>
    <t>NO7061</t>
  </si>
  <si>
    <t>Soupe de Ramen épicée Nong Shim</t>
  </si>
  <si>
    <t>https://budjoko.fr/epicerie-fine/nouilles/soupe-de-ramen-epicee-nong-shim</t>
  </si>
  <si>
    <t>NO7062</t>
  </si>
  <si>
    <t>Soupe de Ramen Champong Nong Shim</t>
  </si>
  <si>
    <t>https://budjoko.fr/epicerie-fine/nouilles/soupe-de-ramen-champong-nong-shim</t>
  </si>
  <si>
    <t>NO7070</t>
  </si>
  <si>
    <t>ABC MiCup Poulet oignon</t>
  </si>
  <si>
    <t>https://budjoko.fr/epicerie-fine/nouilles/abc-micup-poulet-oignon</t>
  </si>
  <si>
    <t>NO7071</t>
  </si>
  <si>
    <t>ABC MiCup Poulet jaune</t>
  </si>
  <si>
    <t>https://budjoko.fr/epicerie-fine/nouilles/abc-micup-poulet-jaune</t>
  </si>
  <si>
    <t>NO7072</t>
  </si>
  <si>
    <t>ABC MiCup Boeuf</t>
  </si>
  <si>
    <t>https://budjoko.fr/epicerie-fine/nouilles/abc-micup-boeuf</t>
  </si>
  <si>
    <t>NO7073</t>
  </si>
  <si>
    <t>ABC MiCup Poulet Curry</t>
  </si>
  <si>
    <t>https://budjoko.fr/epicerie-fine/nouilles/abc-micup-poulet-curry</t>
  </si>
  <si>
    <t>NO7080</t>
  </si>
  <si>
    <t>Vermicelles de riz</t>
  </si>
  <si>
    <t>https://budjoko.fr/epicerie-fine/nouilles/vermicelles-de-riz</t>
  </si>
  <si>
    <t>NO7083</t>
  </si>
  <si>
    <t>Vermicelles de haricots</t>
  </si>
  <si>
    <t>https://budjoko.fr/epicerie-fine/nouilles/vermicelles-de-haricots</t>
  </si>
  <si>
    <t>NO7088</t>
  </si>
  <si>
    <t>Nouilles de riz</t>
  </si>
  <si>
    <t>https://budjoko.fr/epicerie-fine/nouilles/nouilles-de-riz</t>
  </si>
  <si>
    <t>PK1801</t>
  </si>
  <si>
    <t>Concombres indonésiens</t>
  </si>
  <si>
    <t>https://budjoko.fr/epicerie-fine/conserves/concombres-indonesiens</t>
  </si>
  <si>
    <t>PK1802</t>
  </si>
  <si>
    <t>Pousses de soja à l’indonésienne</t>
  </si>
  <si>
    <t>https://budjoko.fr/epicerie-fine/conserves/pousses-de-soja-a-l-indonesienne</t>
  </si>
  <si>
    <t>PO1901</t>
  </si>
  <si>
    <t>Graines de haricots Mungo</t>
  </si>
  <si>
    <t>https://budjoko.fr/epicerie-fine/sucre-et-dessert/graines-de-haricots-mungo</t>
  </si>
  <si>
    <t>RI2020</t>
  </si>
  <si>
    <t>Riz noir gluant</t>
  </si>
  <si>
    <t>https://budjoko.fr/epicerie-fine/riz/riz-noir-gluant</t>
  </si>
  <si>
    <t>SA1101</t>
  </si>
  <si>
    <t>Sauce pimentée à l’ail</t>
  </si>
  <si>
    <t>https://budjoko.fr/epicerie-fine/condiments/sauce-pimentee-a-l’ail</t>
  </si>
  <si>
    <t>SA1102</t>
  </si>
  <si>
    <t>Belibis Sauce pimentée à l'ail</t>
  </si>
  <si>
    <t>https://budjoko.fr/epicerie-fine/condiments/belibis-sauce-pimentee-a-l-ail</t>
  </si>
  <si>
    <t>SA1103</t>
  </si>
  <si>
    <t>Sauce pimentée forte à l’ail</t>
  </si>
  <si>
    <t>https://budjoko.fr/epicerie-fine/condiments/sauce-pimentee-forte-a-l’ail</t>
  </si>
  <si>
    <t>SA1106</t>
  </si>
  <si>
    <t>Sauce soja sucrée - 275 ml</t>
  </si>
  <si>
    <t>https://budjoko.fr/epicerie-fine/condiments/sauce-soja-sucree</t>
  </si>
  <si>
    <t>SA1107</t>
  </si>
  <si>
    <t>Sauce soja sucrée épicée - 275 ml</t>
  </si>
  <si>
    <t>https://budjoko.fr/epicerie-fine/condiments/sauce-soja-sucree-epicee</t>
  </si>
  <si>
    <t>SA1108</t>
  </si>
  <si>
    <t>Sauce soja salée - 600 ml</t>
  </si>
  <si>
    <t>https://budjoko.fr/epicerie-fine/condiments/sauce-soja-salee</t>
  </si>
  <si>
    <t>SA1109</t>
  </si>
  <si>
    <t>Sauce soja sucrée BANGO</t>
  </si>
  <si>
    <t>https://budjoko.fr/epicerie-fine/condiments/sauce-soja-sucree-bango</t>
  </si>
  <si>
    <t>SA1110</t>
  </si>
  <si>
    <t>Recharge Sauce soja sucrée BANGO - 550 ml</t>
  </si>
  <si>
    <t>https://budjoko.fr/epicerie-fine/condiments/recharge-sauce-soja-sucree-bango</t>
  </si>
  <si>
    <t>SA1111</t>
  </si>
  <si>
    <t>Sauce soja sucrée BANGO - 620 ml</t>
  </si>
  <si>
    <t>https://budjoko.fr/epicerie-fine/condiments/sauce-soja-sucree-bango-620ml</t>
  </si>
  <si>
    <t>SA1115</t>
  </si>
  <si>
    <t>Sauce d’huître salée</t>
  </si>
  <si>
    <t>https://budjoko.fr/epicerie-fine/condiments/sauce-d’huitre-salee</t>
  </si>
  <si>
    <t>SA1117</t>
  </si>
  <si>
    <t>Sauce de fèves de soja - 350 g</t>
  </si>
  <si>
    <t>https://budjoko.fr/epicerie-fine/condiments/sauce-de-feves-de-soja-350g</t>
  </si>
  <si>
    <t>SA1118</t>
  </si>
  <si>
    <t>Sauce de fèves de soja - 245 g</t>
  </si>
  <si>
    <t>https://budjoko.fr/epicerie-fine/condiments/sauce-de-feves-de-soja-245g</t>
  </si>
  <si>
    <t>SA1121</t>
  </si>
  <si>
    <t>Pâte de chili à la terasi ABC (crevettes)</t>
  </si>
  <si>
    <t>https://budjoko.fr/epicerie-fine/condiments/pate-de-chili-a-la-terasi-abc-crevettes</t>
  </si>
  <si>
    <t>SA1126</t>
  </si>
  <si>
    <t>Pâte de chili au poivre vert</t>
  </si>
  <si>
    <t>https://budjoko.fr/epicerie-fine/condiments/pate-de-chili-au-poivre-vert</t>
  </si>
  <si>
    <t>SA1127</t>
  </si>
  <si>
    <t>Pâte de chili à la terasi (crevettes)</t>
  </si>
  <si>
    <t>https://budjoko.fr/epicerie-fine/condiments/pate-de-chili-a-la-terasi-crevettes</t>
  </si>
  <si>
    <t>SA1131</t>
  </si>
  <si>
    <t>Pâte de chili aux échalottes</t>
  </si>
  <si>
    <t>https://budjoko.fr/epicerie-fine/condiments/pate-de-chili-aux-echalottes</t>
  </si>
  <si>
    <t>SA1132</t>
  </si>
  <si>
    <t>Pâte de chili Rawit</t>
  </si>
  <si>
    <t>https://budjoko.fr/epicerie-fine/condiments/pate-de-chili-rawit</t>
  </si>
  <si>
    <t>SA1134</t>
  </si>
  <si>
    <t>Pâte de chili Cobek Terasi</t>
  </si>
  <si>
    <t>https://budjoko.fr/epicerie-fine/condiments/pate-de-chili-cobek-terasi</t>
  </si>
  <si>
    <t>SA1135</t>
  </si>
  <si>
    <t>Pâte de chili Balado</t>
  </si>
  <si>
    <t>https://budjoko.fr/epicerie-fine/condiments/pate-de-chili-balado</t>
  </si>
  <si>
    <t>SA1138</t>
  </si>
  <si>
    <t>Pâte de chili Bajak</t>
  </si>
  <si>
    <t>https://budjoko.fr/epicerie-fine/condiments/pate-de-chili-bajak</t>
  </si>
  <si>
    <t>SA1140</t>
  </si>
  <si>
    <t>Pâte de chili Roa</t>
  </si>
  <si>
    <t>https://budjoko.fr/epicerie-fine/condiments/pate-de-chili-roa</t>
  </si>
  <si>
    <t>SE1201</t>
  </si>
  <si>
    <t>Poudre de piment en sachet puissance 10</t>
  </si>
  <si>
    <t>https://budjoko.fr/epicerie-fine/condiments/poudre-de-piment-puissance-10</t>
  </si>
  <si>
    <t>Poudre de piment puissance 15</t>
  </si>
  <si>
    <t>https://budjoko.fr/epicerie-fine/condiments/poudre-de-piment-puissance-15</t>
  </si>
  <si>
    <t>SE1210</t>
  </si>
  <si>
    <t>Poudre de piment puissance 30</t>
  </si>
  <si>
    <t>https://budjoko.fr/epicerie-fine/condiments/poudre-de-piment-puissance-30</t>
  </si>
  <si>
    <t>SE1211</t>
  </si>
  <si>
    <t>Poudre de piment au poisson puissance 15</t>
  </si>
  <si>
    <t>https://budjoko.fr/epicerie-fine/condiments/poudre-de-piment-au-poisson-puissance-30</t>
  </si>
  <si>
    <t>SE1213</t>
  </si>
  <si>
    <t>Oignons frits croustillants - 500 g</t>
  </si>
  <si>
    <t>https://budjoko.fr/epicerie-fine/condiments/oignons-frits-croustillants</t>
  </si>
  <si>
    <t>SE1214</t>
  </si>
  <si>
    <t>Oignons rouges frits croustillants - 100 g</t>
  </si>
  <si>
    <t>https://budjoko.fr/epicerie-fine/condiments/oignons-rouges-frits-croustillants</t>
  </si>
  <si>
    <t>SE1215</t>
  </si>
  <si>
    <t>Poudre de piment puissance 50</t>
  </si>
  <si>
    <t>https://budjoko.fr/epicerie-fine/condiments/poudre-de-piment-puissance-50</t>
  </si>
  <si>
    <t>SE1220</t>
  </si>
  <si>
    <t>Bouillon de poulet - 250 g</t>
  </si>
  <si>
    <t>https://budjoko.fr/epicerie-fine/bouillons/bouillon-de-poulet</t>
  </si>
  <si>
    <t>SE1221</t>
  </si>
  <si>
    <t>Bouillon de bœuf - 250 g</t>
  </si>
  <si>
    <t>https://budjoko.fr/epicerie-fine/bouillons/bouillon-de-boeuf</t>
  </si>
  <si>
    <t>SE1223</t>
  </si>
  <si>
    <t>Bouillon de champignons</t>
  </si>
  <si>
    <t>https://budjoko.fr/epicerie-fine/bouillons/bouillon-de-champignon</t>
  </si>
  <si>
    <t>SE1228</t>
  </si>
  <si>
    <t>Pâte d'assaisonnement à la terasi (crevettes) - 25 g</t>
  </si>
  <si>
    <t>https://budjoko.fr/epicerie-fine/epices/pate-d-assaisonnement-a-la-terasi-crevettes</t>
  </si>
  <si>
    <t>Pâte d'assaisonnement à la terasi (crevettes) ABC - 5 sachets</t>
  </si>
  <si>
    <t>https://budjoko.fr/epicerie-fine/epices/pate-d-assaisonnement-a-la-terasi-crevettes-ABC-5-sachets</t>
  </si>
  <si>
    <t>SE1230</t>
  </si>
  <si>
    <t>Pâte d'assaisonnement à la terasi (crevettes) ABC - 20 sachets</t>
  </si>
  <si>
    <t>https://budjoko.fr/epicerie-fine/epices/pate-d-assaisonnement-a-la-terasi-crevettes-ABC-20-sachets</t>
  </si>
  <si>
    <t>SE1233</t>
  </si>
  <si>
    <t>Arôme de Pandan</t>
  </si>
  <si>
    <t>https://budjoko.fr/epicerie-fine/sucre-et-dessert/arome-de-pandan</t>
  </si>
  <si>
    <t>SE1234</t>
  </si>
  <si>
    <t>Arôme de Moka</t>
  </si>
  <si>
    <t>https://budjoko.fr/epicerie-fine/sucre-et-dessert/arome-de-moka</t>
  </si>
  <si>
    <t>SE1235</t>
  </si>
  <si>
    <t>Levure pour gâteau</t>
  </si>
  <si>
    <t>https://budjoko.fr/epicerie-fine/sucre-et-dessert/levure-pour-gateau</t>
  </si>
  <si>
    <t>SE1236</t>
  </si>
  <si>
    <t>Émulsifiant pour gâteau</t>
  </si>
  <si>
    <t>https://budjoko.fr/epicerie-fine/sucre-et-dessert/emulsifiant-pour-gateau</t>
  </si>
  <si>
    <t>SN1301</t>
  </si>
  <si>
    <t>Gâteau Lapis Legit</t>
  </si>
  <si>
    <t>https://budjoko.fr/epicerie-fine/casse-croute/gateau-lapis-legit</t>
  </si>
  <si>
    <t>SN1302</t>
  </si>
  <si>
    <t>Gâteau Lapis Legit au Pandan</t>
  </si>
  <si>
    <t>https://budjoko.fr/epicerie-fine/casse-croute/gateau-lapis-legit-au-pandan</t>
  </si>
  <si>
    <t>SN1305</t>
  </si>
  <si>
    <t>Cacahuètes enrobées - 200 g</t>
  </si>
  <si>
    <t>https://budjoko.fr/epicerie-fine/casse-croute/cacahuetes-enrobees-200g</t>
  </si>
  <si>
    <t>SN1306</t>
  </si>
  <si>
    <t>Cacahuètes enrobées - 460 g</t>
  </si>
  <si>
    <t>https://budjoko.fr/epicerie-fine/casse-croute/cacahuetes-enrobees-460g</t>
  </si>
  <si>
    <t>SN1310</t>
  </si>
  <si>
    <t>Cacahuètes grillées</t>
  </si>
  <si>
    <t>https://budjoko.fr/epicerie-fine/casse-croute/cacahuetes-grillees</t>
  </si>
  <si>
    <t>SN1313</t>
  </si>
  <si>
    <t>Cacahuètes enrobées au piment - 200 g</t>
  </si>
  <si>
    <t>https://budjoko.fr/epicerie-fine/casse-croute/cacahuetes-enrobees-au-piment</t>
  </si>
  <si>
    <t>SN1315</t>
  </si>
  <si>
    <t>Cacahuètes enrobées à l’ail - 200 g</t>
  </si>
  <si>
    <t>https://budjoko.fr/epicerie-fine/casse-croute/cacahuetes-enrobees-a-l’ail</t>
  </si>
  <si>
    <t>SN1318</t>
  </si>
  <si>
    <t>Galettes de riz cuites</t>
  </si>
  <si>
    <t>https://budjoko.fr/epicerie-fine/casse-croute/galettes-de-riz-cuites</t>
  </si>
  <si>
    <t>SN1319</t>
  </si>
  <si>
    <t>Galettes de riz cuites salées - 180 g</t>
  </si>
  <si>
    <t>https://budjoko.fr/epicerie-fine/casse-croute/galettes-de-riz-cuites-salees</t>
  </si>
  <si>
    <t>SN1320</t>
  </si>
  <si>
    <t>Chips Chitato</t>
  </si>
  <si>
    <t>https://budjoko.fr/epicerie-fine/chips/chips-chitato</t>
  </si>
  <si>
    <t>SN1321</t>
  </si>
  <si>
    <t>Chips de manioc Original</t>
  </si>
  <si>
    <t>https://budjoko.fr/epicerie-fine/chips/chips-de-manioc-original</t>
  </si>
  <si>
    <t>SN1322</t>
  </si>
  <si>
    <t>Chips de manioc Balado</t>
  </si>
  <si>
    <t>https://budjoko.fr/epicerie-fine/chips/chips-de-manioc-balado</t>
  </si>
  <si>
    <t>SN1323</t>
  </si>
  <si>
    <t>Chips de manioc Barbecue</t>
  </si>
  <si>
    <t>https://budjoko.fr/epicerie-fine/chips/chips-de-manioc-barbecue</t>
  </si>
  <si>
    <t>SN1324</t>
  </si>
  <si>
    <t>Chips de manioc Poivre</t>
  </si>
  <si>
    <t>https://budjoko.fr/epicerie-fine/chips/chips-de-manioc-poivre</t>
  </si>
  <si>
    <t>SN1325</t>
  </si>
  <si>
    <t>Chips au manioc épicés</t>
  </si>
  <si>
    <t>https://budjoko.fr/epicerie-fine/chips/chips-au-manioc-epices</t>
  </si>
  <si>
    <t>SN1326</t>
  </si>
  <si>
    <t>Chips de manioc au Fromage Grillé</t>
  </si>
  <si>
    <t>https://budjoko.fr/epicerie-fine/chips/chips-de-manioc-au-fromage-grille</t>
  </si>
  <si>
    <t>Chips au manioc épicés puissance 5</t>
  </si>
  <si>
    <t>https://budjoko.fr/epicerie-fine/chips/chips-au-manioc-epices-puissance-5</t>
  </si>
  <si>
    <t>SN1328</t>
  </si>
  <si>
    <t>Chips au manioc épicés puissance 10</t>
  </si>
  <si>
    <t>https://budjoko.fr/epicerie-fine/chips/chips-au-manioc-epices-puissance-10</t>
  </si>
  <si>
    <t>SN1335</t>
  </si>
  <si>
    <t>Snacks croustillants à la crevette</t>
  </si>
  <si>
    <t>https://budjoko.fr/epicerie-fine/casse-croute/snack-croustillant-a-la-crevette</t>
  </si>
  <si>
    <t>SN1336</t>
  </si>
  <si>
    <t>Snacks croustillants épicés à la crevette</t>
  </si>
  <si>
    <t>https://budjoko.fr/epicerie-fine/casse-croute/snacks-croustillants-epices-a-la-crevette</t>
  </si>
  <si>
    <t>SN1337</t>
  </si>
  <si>
    <t>Chips de tempeh Nesia</t>
  </si>
  <si>
    <t>https://budjoko.fr/epicerie-fine/chips/chips-de-tempeh-nesia</t>
  </si>
  <si>
    <t>SN1339</t>
  </si>
  <si>
    <t>Chips de tempeh Qtela</t>
  </si>
  <si>
    <t>https://budjoko.fr/epicerie-fine/chips/chips-de-tempeh-qtela</t>
  </si>
  <si>
    <t>SN1340</t>
  </si>
  <si>
    <t>1 gaufrette chocolatée BENG BENG</t>
  </si>
  <si>
    <t>https://budjoko.fr/epicerie-fine/casse-croute/gaufrette-chocolatee-beng-beng-x1</t>
  </si>
  <si>
    <t>SN1341</t>
  </si>
  <si>
    <t>20 gaufrettes chocolatées BENG BENG</t>
  </si>
  <si>
    <t>https://budjoko.fr/epicerie-fine/casse-croute/20-gaufrettes-chocolatees-beng-beng</t>
  </si>
  <si>
    <t>SN1342</t>
  </si>
  <si>
    <t>Biscuits au riz et maïs</t>
  </si>
  <si>
    <t>https://budjoko.fr/epicerie-fine/casse-croute/biscuits-au-riz-et-maïs</t>
  </si>
  <si>
    <t>SN1343</t>
  </si>
  <si>
    <t>Chips de Melinjo sucrées</t>
  </si>
  <si>
    <t>https://budjoko.fr/epicerie-fine/casse-croute/chips-de-melinjo-sucrees</t>
  </si>
  <si>
    <t>SN1344</t>
  </si>
  <si>
    <t>Chips de Melinjo épicées</t>
  </si>
  <si>
    <t>https://budjoko.fr/epicerie-fine/casse-croute/chips-de-melinjo-epicees</t>
  </si>
  <si>
    <t>SN1345</t>
  </si>
  <si>
    <t>Nougat aux cacahuètes</t>
  </si>
  <si>
    <t>https://budjoko.fr/epicerie-fine/casse-croute/nougat-aux-cacahuetes</t>
  </si>
  <si>
    <t>SN1346</t>
  </si>
  <si>
    <t>Snacks croustillants au boeuf</t>
  </si>
  <si>
    <t>https://budjoko.fr/epicerie-fine/casse-croute/snacks-croustillants-au-boeuf</t>
  </si>
  <si>
    <t>SN1347</t>
  </si>
  <si>
    <t>Biscuits au beurre</t>
  </si>
  <si>
    <t>https://budjoko.fr/epicerie-fine/casse-croute/biscuits-au-beurre</t>
  </si>
  <si>
    <t>ST1001</t>
  </si>
  <si>
    <t>Blocs de riz collant</t>
  </si>
  <si>
    <t>https://budjoko.fr/epicerie-fine/riz/blocs-de-riz-collant</t>
  </si>
  <si>
    <t>ST1005</t>
  </si>
  <si>
    <t>Poudre d’algues Agar Agar Vert</t>
  </si>
  <si>
    <t>https://budjoko.fr/epicerie-fine/sucre-et-dessert/poudre-d-algues-agar-agar-vert</t>
  </si>
  <si>
    <t>ST1006</t>
  </si>
  <si>
    <t>Poudre d’algues Agar Agar Rouge</t>
  </si>
  <si>
    <t>https://budjoko.fr/epicerie-fine/sucre-et-dessert/poudre-d-algues-agar-agar-rouge</t>
  </si>
  <si>
    <t>ST1007</t>
  </si>
  <si>
    <t>Poudre d’algues Agar Agar Marron</t>
  </si>
  <si>
    <t>https://budjoko.fr/epicerie-fine/sucre-et-dessert/poudre-d-algues-agar-agar-marron</t>
  </si>
  <si>
    <t>ST1008</t>
  </si>
  <si>
    <t>Poudre d’algues Agar Agar Orange</t>
  </si>
  <si>
    <t>https://budjoko.fr/epicerie-fine/sucre-et-dessert/poudre-d-algues-agar-agar-orange</t>
  </si>
  <si>
    <t>ST1009</t>
  </si>
  <si>
    <t>Poudre d’algues Agar Agar Transparent</t>
  </si>
  <si>
    <t>https://budjoko.fr/epicerie-fine/sucre-et-dessert/poudre-d-algues-agar-agar-transparent</t>
  </si>
  <si>
    <t>ST1020</t>
  </si>
  <si>
    <t>Soupe en poudre pour boulettes de viande</t>
  </si>
  <si>
    <t>https://budjoko.fr/epicerie-fine/assaisonnements/soupe-en-poudre-pour-boulettes-de-viande</t>
  </si>
  <si>
    <t>SU1401</t>
  </si>
  <si>
    <t>Sucre de Palme</t>
  </si>
  <si>
    <t>https://budjoko.fr/epicerie-fine/sucre-et-dessert/sucre-de-palme</t>
  </si>
  <si>
    <t>YE1611</t>
  </si>
  <si>
    <t>Levure de Tapei - 100 g</t>
  </si>
  <si>
    <t>https://budjoko.fr/epicerie-fine/farines-et-chapelures/levure-de-tapei</t>
  </si>
  <si>
    <t>Thé au jasmin TEHBOTOL - 250ml</t>
  </si>
  <si>
    <t>https://budjoko.fr/boissons/the/the-au-jasmin-250ml</t>
  </si>
  <si>
    <t>BE1003</t>
  </si>
  <si>
    <t>Thé au jasmin TEHBOTOL - 1L</t>
  </si>
  <si>
    <t>https://budjoko.fr/boissons/the/the-au-jasmin-tehbotol-1l</t>
  </si>
  <si>
    <t>Thé au jasmin SOSRO</t>
  </si>
  <si>
    <t>https://budjoko.fr/boissons/the/the-au-jasmin-sosro</t>
  </si>
  <si>
    <t>Thé SARIWANGI</t>
  </si>
  <si>
    <t>https://budjoko.fr/boissons/the/the-sariwangi</t>
  </si>
  <si>
    <t>BE1008</t>
  </si>
  <si>
    <t>Thé au jasmin Tong Tji</t>
  </si>
  <si>
    <t>https://budjoko.fr/boissons/the/the-au-jasmin-tong-tji</t>
  </si>
  <si>
    <t>BE1009</t>
  </si>
  <si>
    <t>Thé au jasmin KEPALA DJENGGOT</t>
  </si>
  <si>
    <t>https://budjoko.fr/boissons/the/the-au-jasmin-kepala-djenggot</t>
  </si>
  <si>
    <t>BE1010</t>
  </si>
  <si>
    <t>Boisson instantanée au gingembre</t>
  </si>
  <si>
    <t>https://budjoko.fr/boissons/boisson-au-gingembre/boisson-instantanée-au-gingembre</t>
  </si>
  <si>
    <t>BE1011</t>
  </si>
  <si>
    <t>Boisson instantanée au gingembre JAHE</t>
  </si>
  <si>
    <t>https://budjoko.fr/boissons/boisson-au-gingembre/boisson-instantanee-au-gingembre-jahe</t>
  </si>
  <si>
    <t>BE1012</t>
  </si>
  <si>
    <t>Thé au lait TARIK - 5 sachets</t>
  </si>
  <si>
    <t>https://budjoko.fr/boissons/the/the-tarik</t>
  </si>
  <si>
    <t>BE1014</t>
  </si>
  <si>
    <t>Boisson instantanée aux céréales goût vanille - 10 sachets</t>
  </si>
  <si>
    <t>https://budjoko.fr/boissons/boissons-instantanees/boisson-instantanee-aux-cereales-gout-vanille</t>
  </si>
  <si>
    <t>BE1015</t>
  </si>
  <si>
    <t>Boisson instantanée aux céréales goût chocolat - 10 sachets</t>
  </si>
  <si>
    <t>https://budjoko.fr/boissons/boissons-instantanees/boisson-instantanee-aux-cereales-gout-chocolat</t>
  </si>
  <si>
    <t>BE1016</t>
  </si>
  <si>
    <t>Boisson instantanée aux céréales goût mungo - 10 sachets</t>
  </si>
  <si>
    <t>https://budjoko.fr/boissons/boissons-instantanees/boisson-instantanee-aux-cereales-gout-mungo</t>
  </si>
  <si>
    <t>BE1017</t>
  </si>
  <si>
    <t>Nata de Coco goût Vanille</t>
  </si>
  <si>
    <t>https://budjoko.fr/boissons/eau-de-coco/nata-de-coco-gout-vanille</t>
  </si>
  <si>
    <t>BE1018</t>
  </si>
  <si>
    <t>Nata de Coco goût Pandan</t>
  </si>
  <si>
    <t>https://budjoko.fr/boissons/eau-de-coco/nata-de-coco-gout-pandan</t>
  </si>
  <si>
    <t>BE1020</t>
  </si>
  <si>
    <t>Café KAPAL API - 165 g</t>
  </si>
  <si>
    <t>https://budjoko.fr/boissons/cafe/cafe-kapal-api</t>
  </si>
  <si>
    <t>BE1022</t>
  </si>
  <si>
    <t>Café LUWAK premium - 65 g</t>
  </si>
  <si>
    <t>https://budjoko.fr/boissons/cafe/cafe-luwak-premium</t>
  </si>
  <si>
    <t>BE1024</t>
  </si>
  <si>
    <t>Café instantané LUWAK premium</t>
  </si>
  <si>
    <t>https://budjoko.fr/boissons/cafe/cafe-instantane-luwak-premium</t>
  </si>
  <si>
    <t>BE1025</t>
  </si>
  <si>
    <t>Café instantané LUWAK original</t>
  </si>
  <si>
    <t>https://budjoko.fr/boissons/cafe/cafe-instantane-luwak-original</t>
  </si>
  <si>
    <t>BE1026</t>
  </si>
  <si>
    <t>Café instantané 3 en 1</t>
  </si>
  <si>
    <t>https://budjoko.fr/boissons/cafe/cafe-instantane-3-en-1</t>
  </si>
  <si>
    <t>BE1027</t>
  </si>
  <si>
    <t>Boisson instantanée au gingembre et cappuccino</t>
  </si>
  <si>
    <t>https://budjoko.fr/boissons/boisson-au-gingembre/boisson-instantanee-au-gingembre-et-cappuccino</t>
  </si>
  <si>
    <t>BE1031</t>
  </si>
  <si>
    <t>Boisson instantanée au gingembre INTRA</t>
  </si>
  <si>
    <t>https://budjoko.fr/boissons/boisson-au-gingembre/boisson-instantanée-au-gingembre-intra</t>
  </si>
  <si>
    <t>BE1040</t>
  </si>
  <si>
    <t>SIROP de Coco et Pandan - 460 ml</t>
  </si>
  <si>
    <t>https://budjoko.fr/boissons/sirop/sirop-de-coco-et-pandan-460-ml</t>
  </si>
  <si>
    <t>BE1041</t>
  </si>
  <si>
    <t>SIROP de Litchi - 460 ml</t>
  </si>
  <si>
    <t>https://budjoko.fr/boissons/sirop/sirop-de-litchi-460-ml</t>
  </si>
  <si>
    <t>BE1042</t>
  </si>
  <si>
    <t>SIROP de Melon - 460 ml</t>
  </si>
  <si>
    <t>https://budjoko.fr/boissons/sirop/sirop-de-melon-460-ml</t>
  </si>
  <si>
    <t>BE1043</t>
  </si>
  <si>
    <t>SIROP Fruits de la passion - 460 ml</t>
  </si>
  <si>
    <t>https://budjoko.fr/boissons/sirop/sirop-fruits-de-la-passion-460-ml</t>
  </si>
  <si>
    <t>BE1045</t>
  </si>
  <si>
    <t>Eau de coco 100% - 1L</t>
  </si>
  <si>
    <t>https://budjoko.fr/boissons/eau-de-coco/eau-de-coco-100</t>
  </si>
  <si>
    <t>BE1050</t>
  </si>
  <si>
    <t>Thé noir BENDERA - 50 gr</t>
  </si>
  <si>
    <t>https://budjoko.fr/boissons/the/the-noir-bendera</t>
  </si>
  <si>
    <t>BE1051</t>
  </si>
  <si>
    <t>Boisson instantanée rafraichissante - 5 sachets</t>
  </si>
  <si>
    <t>https://budjoko.fr/boissons/boissons-instantanees/boisson-instantanee-rafraichissante</t>
  </si>
  <si>
    <t>BE9994</t>
  </si>
  <si>
    <t>Boisson énergisante ExtraJoss</t>
  </si>
  <si>
    <t>https://budjoko.fr/boissons/boissons-instantanees/boisson-energisante-extrajoss</t>
  </si>
  <si>
    <t>BE9996</t>
  </si>
  <si>
    <t>5 Boissons instantanées Mix</t>
  </si>
  <si>
    <t>https://budjoko.fr/boissons/boissons-instantanees/boissons-instantanees-mix</t>
  </si>
  <si>
    <t>HC2011</t>
  </si>
  <si>
    <t>Crayon de sourcils - Marron</t>
  </si>
  <si>
    <t>https://budjoko.fr/sante-et-soins/beaute/crayon-de-sourcils-marron</t>
  </si>
  <si>
    <t>HC2012</t>
  </si>
  <si>
    <t>Crayon de sourcils - Marron foncé</t>
  </si>
  <si>
    <t>https://budjoko.fr/sante-et-soins/beaute/crayon-de-sourcils-marron-fonce</t>
  </si>
  <si>
    <t>HC2013</t>
  </si>
  <si>
    <t>Crayon de sourcils - Noir</t>
  </si>
  <si>
    <t>https://budjoko.fr/sante-et-soins/beaute/crayon-de-sourcils-noir</t>
  </si>
  <si>
    <t>HC2020</t>
  </si>
  <si>
    <t>Rouge à lèvres magique</t>
  </si>
  <si>
    <t>https://budjoko.fr/sante-et-soins/beaute/rouge-a-levres-magique</t>
  </si>
  <si>
    <t>HC2021</t>
  </si>
  <si>
    <t>Sérum pour cheveux</t>
  </si>
  <si>
    <t>https://budjoko.fr/sante-et-soins/beaute/serum-pour-cheveux</t>
  </si>
  <si>
    <t>HC2022</t>
  </si>
  <si>
    <t>Huile de Kemiri</t>
  </si>
  <si>
    <t>https://budjoko.fr/sante-et-soins/beaute/huile-de-kemiri</t>
  </si>
  <si>
    <t>HC2025</t>
  </si>
  <si>
    <t>Masque de beauté</t>
  </si>
  <si>
    <t>https://budjoko.fr/sante-et-soins/beaute/masque-de-beaute</t>
  </si>
  <si>
    <t>RE9001</t>
  </si>
  <si>
    <t>Huile de massage contre les douleurs musculaires</t>
  </si>
  <si>
    <t>https://budjoko.fr/sante-et-soins/huiles-de-massage/huile-de-massage-contre-les-douleurs-musculaires</t>
  </si>
  <si>
    <t>RE9002</t>
  </si>
  <si>
    <t>Baume de soins médicamenteux</t>
  </si>
  <si>
    <t>https://budjoko.fr/sante-et-soins/huiles-de-massage/baume-de-soins-médicamenteux</t>
  </si>
  <si>
    <t>RE9003</t>
  </si>
  <si>
    <t>Huile de massage médicamenteuse - 60 ml</t>
  </si>
  <si>
    <t>https://budjoko.fr/sante-et-soins/huiles-de-massage/huile-de-massage-medicamenteuse</t>
  </si>
  <si>
    <t>RE9005</t>
  </si>
  <si>
    <t>Huile de massage contre maux de ventre - 60 ml</t>
  </si>
  <si>
    <t>https://budjoko.fr/sante-et-soins/huiles-de-massage/huile-de-massage-contre-maux-de-ventre-et-piqures</t>
  </si>
  <si>
    <t>RE9007</t>
  </si>
  <si>
    <t>Huile de massage pour bébé - 60ml</t>
  </si>
  <si>
    <t>https://budjoko.fr/sante-et-soins/huiles-de-massage/huile-de-massage-pour-bebe</t>
  </si>
  <si>
    <t>RE9009</t>
  </si>
  <si>
    <t>Patchs anti-douleur - 12 u</t>
  </si>
  <si>
    <t>https://budjoko.fr/sante-et-soins/patchs/patchs-anti-douleur</t>
  </si>
  <si>
    <t>RE9020</t>
  </si>
  <si>
    <t>Mélanges d’herbes contre les symptômes gripaux</t>
  </si>
  <si>
    <t>https://budjoko.fr/sante-et-soins/boissons-aux-herbes/melanges-d’herbes-contre-les-symptomes-gripaux</t>
  </si>
  <si>
    <t>UT1501</t>
  </si>
  <si>
    <t>Assiette tissée en lidi Ø24 cm</t>
  </si>
  <si>
    <t>https://budjoko.fr/non-alimentaire/ustensiles/assiette-tissee-en-lidi</t>
  </si>
  <si>
    <t>UT1505</t>
  </si>
  <si>
    <t>Assiettes en papier - Ø24 cm</t>
  </si>
  <si>
    <t>https://budjoko.fr/non-alimentaire/ustensiles/assiettes-en-papier</t>
  </si>
  <si>
    <t>UT1510</t>
  </si>
  <si>
    <t>Pilon en granit - Ø15 cm</t>
  </si>
  <si>
    <t>https://budjoko.fr/non-alimentaire/ustensiles/pilon-en-granit</t>
  </si>
  <si>
    <t>UT1514</t>
  </si>
  <si>
    <t>Pilon en pierre - Ø20 cm</t>
  </si>
  <si>
    <t>https://budjoko.fr/non-alimentaire/ustensiles/pilon-en-pierre</t>
  </si>
  <si>
    <t>UT1515</t>
  </si>
  <si>
    <t>Barbecue à saté</t>
  </si>
  <si>
    <t>https://budjoko.fr/non-alimentaire/ustensiles/barbecue-a-sate</t>
  </si>
  <si>
    <t>UT1516</t>
  </si>
  <si>
    <t>Éventail en bambou spécial</t>
  </si>
  <si>
    <t>https://budjoko.fr/non-alimentaire/ustensiles/eventail-en-bambou-special-sate</t>
  </si>
  <si>
    <t>UT1517</t>
  </si>
  <si>
    <t>Petit balais en lidi</t>
  </si>
  <si>
    <t>https://budjoko.fr/non-alimentaire/ustensiles/petit-balais-en-lidi</t>
  </si>
  <si>
    <t>Perkiraan berat (g)</t>
  </si>
  <si>
    <t>Perkiraan total berat pemesanan (gr)</t>
  </si>
  <si>
    <t>Kode</t>
  </si>
  <si>
    <t>Jumlah</t>
  </si>
  <si>
    <t>Mode</t>
  </si>
  <si>
    <t>mondial relais x colissimo domicile</t>
  </si>
  <si>
    <t>Berat sampai</t>
  </si>
  <si>
    <t>Harga</t>
  </si>
  <si>
    <t>Total berat (gr)</t>
  </si>
  <si>
    <t>Kelas Berat (gr)</t>
  </si>
  <si>
    <t>Total tagihan</t>
  </si>
  <si>
    <t>Ongkir estimasi</t>
  </si>
  <si>
    <t>Ongkir Real</t>
  </si>
  <si>
    <t>Nama</t>
  </si>
  <si>
    <t>Total Harga</t>
  </si>
  <si>
    <t>harga setelah diskon</t>
  </si>
  <si>
    <t>Total Berat (gr)</t>
  </si>
  <si>
    <t>% berat</t>
  </si>
  <si>
    <t>Ongkir</t>
  </si>
  <si>
    <t>Total Tagihan (€)</t>
  </si>
  <si>
    <t>Sisa Tagihan Barang</t>
  </si>
  <si>
    <t>Sisa Tagihan Ongkir</t>
  </si>
  <si>
    <t>Total Pembayaran diterima</t>
  </si>
  <si>
    <t>Tanggal pembayaran terakhir</t>
  </si>
  <si>
    <t>Sisa uang</t>
  </si>
  <si>
    <t>KETERANGAN</t>
  </si>
  <si>
    <t>Bamboe</t>
  </si>
  <si>
    <t>Diskon</t>
  </si>
  <si>
    <t>Total 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</si>
</sst>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]#,##0.00"/>
    <numFmt numFmtId="165" formatCode="0.0000"/>
    <numFmt numFmtId="166" formatCode="0 g"/>
    <numFmt numFmtId="167" formatCode="dd/MM/yyyy"/>
    <numFmt numFmtId="168" formatCode="dd/mm/yyyy"/>
  </numFmts>
  <fonts count="18">
    <font>
      <sz val="10.0"/>
      <color rgb="FF000000"/>
      <name val="Arial"/>
    </font>
    <font>
      <b/>
      <sz val="40.0"/>
      <color theme="1"/>
      <name val="Arial"/>
    </font>
    <font>
      <color theme="1"/>
      <name val="Arial"/>
    </font>
    <font>
      <b/>
      <sz val="25.0"/>
      <color theme="1"/>
      <name val="Arial"/>
    </font>
    <font>
      <u/>
      <sz val="15.0"/>
      <color rgb="FF1155CC"/>
      <name val="Arial"/>
    </font>
    <font>
      <u/>
      <color rgb="FF1155CC"/>
      <name val="Arial"/>
    </font>
    <font>
      <b/>
      <u/>
      <sz val="15.0"/>
      <color rgb="FF1155CC"/>
      <name val="Arial"/>
    </font>
    <font>
      <b/>
      <sz val="15.0"/>
      <color theme="1"/>
      <name val="Arial"/>
    </font>
    <font>
      <b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202122"/>
      <name val="-apple-system"/>
    </font>
    <font>
      <u/>
      <sz val="11.0"/>
      <color rgb="FF000000"/>
      <name val="Calibri"/>
    </font>
    <font>
      <sz val="11.0"/>
      <color rgb="FF000000"/>
      <name val="Inconsolata"/>
    </font>
    <font>
      <sz val="11.0"/>
      <color rgb="FF1155CC"/>
      <name val="Inconsolata"/>
    </font>
    <font>
      <b/>
      <color rgb="FFFF0000"/>
      <name val="Arial"/>
    </font>
    <font>
      <b/>
      <color rgb="FF000000"/>
      <name val="Arial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shrinkToFit="0" wrapText="1"/>
    </xf>
    <xf borderId="0" fillId="2" fontId="4" numFmtId="0" xfId="0" applyAlignment="1" applyFont="1">
      <alignment readingOrder="0" shrinkToFit="0" wrapText="1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2" fontId="6" numFmtId="0" xfId="0" applyAlignment="1" applyFont="1">
      <alignment shrinkToFit="0" wrapText="1"/>
    </xf>
    <xf borderId="0" fillId="2" fontId="7" numFmtId="0" xfId="0" applyAlignment="1" applyFont="1">
      <alignment readingOrder="0" shrinkToFit="0" wrapText="1"/>
    </xf>
    <xf borderId="0" fillId="3" fontId="8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0" fontId="8" numFmtId="164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0" numFmtId="0" xfId="0" applyAlignment="1" applyFont="1">
      <alignment horizontal="left" shrinkToFit="0" vertical="bottom" wrapText="0"/>
    </xf>
    <xf borderId="0" fillId="0" fontId="2" numFmtId="0" xfId="0" applyFont="1"/>
    <xf borderId="0" fillId="4" fontId="11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8" numFmtId="165" xfId="0" applyAlignment="1" applyFont="1" applyNumberFormat="1">
      <alignment horizontal="center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166" xfId="0" applyAlignment="1" applyFont="1" applyNumberFormat="1">
      <alignment readingOrder="0" shrinkToFit="0" vertical="bottom" wrapText="0"/>
    </xf>
    <xf borderId="0" fillId="0" fontId="2" numFmtId="165" xfId="0" applyFont="1" applyNumberFormat="1"/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shrinkToFit="0" vertical="center" wrapText="1"/>
    </xf>
    <xf borderId="0" fillId="0" fontId="2" numFmtId="164" xfId="0" applyFont="1" applyNumberFormat="1"/>
    <xf borderId="0" fillId="0" fontId="2" numFmtId="166" xfId="0" applyFont="1" applyNumberFormat="1"/>
    <xf borderId="0" fillId="3" fontId="2" numFmtId="0" xfId="0" applyAlignment="1" applyFont="1">
      <alignment horizontal="center" shrinkToFit="0" vertical="center" wrapText="1"/>
    </xf>
    <xf borderId="0" fillId="3" fontId="13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8" numFmtId="0" xfId="0" applyBorder="1" applyFont="1"/>
    <xf borderId="0" fillId="0" fontId="2" numFmtId="0" xfId="0" applyFont="1"/>
    <xf borderId="0" fillId="0" fontId="8" numFmtId="0" xfId="0" applyAlignment="1" applyFont="1">
      <alignment readingOrder="0"/>
    </xf>
    <xf borderId="0" fillId="5" fontId="14" numFmtId="0" xfId="0" applyFill="1" applyFont="1"/>
    <xf borderId="0" fillId="0" fontId="8" numFmtId="0" xfId="0" applyFont="1"/>
    <xf borderId="2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3" fillId="0" fontId="8" numFmtId="0" xfId="0" applyBorder="1" applyFont="1"/>
    <xf borderId="2" fillId="0" fontId="8" numFmtId="0" xfId="0" applyAlignment="1" applyBorder="1" applyFont="1">
      <alignment horizontal="left" readingOrder="0"/>
    </xf>
    <xf borderId="3" fillId="0" fontId="8" numFmtId="164" xfId="0" applyAlignment="1" applyBorder="1" applyFont="1" applyNumberFormat="1">
      <alignment horizontal="right"/>
    </xf>
    <xf borderId="4" fillId="6" fontId="15" numFmtId="0" xfId="0" applyAlignment="1" applyBorder="1" applyFill="1" applyFont="1">
      <alignment readingOrder="0"/>
    </xf>
    <xf borderId="2" fillId="6" fontId="15" numFmtId="0" xfId="0" applyAlignment="1" applyBorder="1" applyFont="1">
      <alignment readingOrder="0"/>
    </xf>
    <xf borderId="3" fillId="6" fontId="15" numFmtId="164" xfId="0" applyAlignment="1" applyBorder="1" applyFont="1" applyNumberForma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2" xfId="0" applyFont="1" applyNumberFormat="1"/>
    <xf borderId="0" fillId="0" fontId="8" numFmtId="164" xfId="0" applyFont="1" applyNumberFormat="1"/>
    <xf borderId="0" fillId="0" fontId="8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8" xfId="0" applyFont="1" applyNumberFormat="1"/>
    <xf borderId="0" fillId="0" fontId="2" numFmtId="164" xfId="0" applyFont="1" applyNumberFormat="1"/>
    <xf borderId="0" fillId="0" fontId="8" numFmtId="0" xfId="0" applyFont="1"/>
    <xf borderId="0" fillId="0" fontId="2" numFmtId="2" xfId="0" applyAlignment="1" applyFont="1" applyNumberFormat="1">
      <alignment readingOrder="0"/>
    </xf>
    <xf borderId="0" fillId="0" fontId="16" numFmtId="0" xfId="0" applyAlignment="1" applyFont="1">
      <alignment horizontal="center" readingOrder="0" shrinkToFit="0" wrapText="0"/>
    </xf>
    <xf borderId="0" fillId="0" fontId="17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none"/>
      </fill>
      <border/>
    </dxf>
    <dxf>
      <font>
        <b/>
        <color rgb="FF34A853"/>
      </font>
      <fill>
        <patternFill patternType="none"/>
      </fill>
      <border/>
    </dxf>
    <dxf>
      <font>
        <b/>
        <color theme="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djoko.f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udjoko.fr/epicerie-fine/assaisonnements/bamboe/bamboe-foie-en-sauce-chili" TargetMode="External"/><Relationship Id="rId190" Type="http://schemas.openxmlformats.org/officeDocument/2006/relationships/hyperlink" Target="https://budjoko.fr/epicerie-fine/casse-croute/chips-de-melinjo-epicees" TargetMode="External"/><Relationship Id="rId42" Type="http://schemas.openxmlformats.org/officeDocument/2006/relationships/hyperlink" Target="https://budjoko.fr/epicerie-fine/assaisonnements/bamboe/bamboe-soupe-de-legumes-aigre-douce" TargetMode="External"/><Relationship Id="rId41" Type="http://schemas.openxmlformats.org/officeDocument/2006/relationships/hyperlink" Target="https://budjoko.fr/epicerie-fine/assaisonnements/bamboe/bamboe-poulet-grille" TargetMode="External"/><Relationship Id="rId44" Type="http://schemas.openxmlformats.org/officeDocument/2006/relationships/hyperlink" Target="https://budjoko.fr/epicerie-fine/assaisonnements/bamboe/bamboe-ragout-de-legumes" TargetMode="External"/><Relationship Id="rId194" Type="http://schemas.openxmlformats.org/officeDocument/2006/relationships/hyperlink" Target="https://budjoko.fr/epicerie-fine/riz/blocs-de-riz-collant" TargetMode="External"/><Relationship Id="rId43" Type="http://schemas.openxmlformats.org/officeDocument/2006/relationships/hyperlink" Target="https://budjoko.fr/epicerie-fine/assaisonnements/finna/finna-soupe-de-legumes" TargetMode="External"/><Relationship Id="rId193" Type="http://schemas.openxmlformats.org/officeDocument/2006/relationships/hyperlink" Target="https://budjoko.fr/epicerie-fine/casse-croute/biscuits-au-beurre" TargetMode="External"/><Relationship Id="rId46" Type="http://schemas.openxmlformats.org/officeDocument/2006/relationships/hyperlink" Target="https://budjoko.fr/epicerie-fine/assaisonnements/indofood/indofood-poulet-frit" TargetMode="External"/><Relationship Id="rId192" Type="http://schemas.openxmlformats.org/officeDocument/2006/relationships/hyperlink" Target="https://budjoko.fr/epicerie-fine/casse-croute/snacks-croustillants-au-boeuf" TargetMode="External"/><Relationship Id="rId45" Type="http://schemas.openxmlformats.org/officeDocument/2006/relationships/hyperlink" Target="https://budjoko.fr/epicerie-fine/assaisonnements/bamboe/bamboe-soupe-de-poulet-boeuf" TargetMode="External"/><Relationship Id="rId191" Type="http://schemas.openxmlformats.org/officeDocument/2006/relationships/hyperlink" Target="https://budjoko.fr/epicerie-fine/casse-croute/nougat-aux-cacahuetes" TargetMode="External"/><Relationship Id="rId48" Type="http://schemas.openxmlformats.org/officeDocument/2006/relationships/hyperlink" Target="https://budjoko.fr/epicerie-fine/assaisonnements/indofood/indofood-legumes-sautes" TargetMode="External"/><Relationship Id="rId187" Type="http://schemas.openxmlformats.org/officeDocument/2006/relationships/hyperlink" Target="https://budjoko.fr/epicerie-fine/casse-croute/gaufrette-chocolatee-beng-beng-x1" TargetMode="External"/><Relationship Id="rId47" Type="http://schemas.openxmlformats.org/officeDocument/2006/relationships/hyperlink" Target="https://budjoko.fr/epicerie-fine/assaisonnements/indofood/indofood-poisson-frit" TargetMode="External"/><Relationship Id="rId186" Type="http://schemas.openxmlformats.org/officeDocument/2006/relationships/hyperlink" Target="https://budjoko.fr/epicerie-fine/chips/chips-de-tempeh-qtela" TargetMode="External"/><Relationship Id="rId185" Type="http://schemas.openxmlformats.org/officeDocument/2006/relationships/hyperlink" Target="https://budjoko.fr/epicerie-fine/chips/chips-de-tempeh-nesia" TargetMode="External"/><Relationship Id="rId49" Type="http://schemas.openxmlformats.org/officeDocument/2006/relationships/hyperlink" Target="https://budjoko.fr/epicerie-fine/assaisonnements/pate-de-piment-thai-tom-yum" TargetMode="External"/><Relationship Id="rId184" Type="http://schemas.openxmlformats.org/officeDocument/2006/relationships/hyperlink" Target="https://budjoko.fr/epicerie-fine/casse-croute/snacks-croustillants-epices-a-la-crevette" TargetMode="External"/><Relationship Id="rId189" Type="http://schemas.openxmlformats.org/officeDocument/2006/relationships/hyperlink" Target="https://budjoko.fr/epicerie-fine/casse-croute/chips-de-melinjo-sucrees" TargetMode="External"/><Relationship Id="rId188" Type="http://schemas.openxmlformats.org/officeDocument/2006/relationships/hyperlink" Target="https://budjoko.fr/epicerie-fine/casse-croute/20-gaufrettes-chocolatees-beng-beng" TargetMode="External"/><Relationship Id="rId31" Type="http://schemas.openxmlformats.org/officeDocument/2006/relationships/hyperlink" Target="https://budjoko.fr/epicerie-fine/assaisonnements/bamboe/bamboe-ragout-de-boeuf" TargetMode="External"/><Relationship Id="rId30" Type="http://schemas.openxmlformats.org/officeDocument/2006/relationships/hyperlink" Target="https://budjoko.fr/epicerie-fine/assaisonnements/bamboe/bamboe-curry-blanc" TargetMode="External"/><Relationship Id="rId33" Type="http://schemas.openxmlformats.org/officeDocument/2006/relationships/hyperlink" Target="https://budjoko.fr/epicerie-fine/assaisonnements/bamboe/bamboe-soupe-de-curry-gulai" TargetMode="External"/><Relationship Id="rId183" Type="http://schemas.openxmlformats.org/officeDocument/2006/relationships/hyperlink" Target="https://budjoko.fr/epicerie-fine/casse-croute/snack-croustillant-a-la-crevette" TargetMode="External"/><Relationship Id="rId32" Type="http://schemas.openxmlformats.org/officeDocument/2006/relationships/hyperlink" Target="https://budjoko.fr/epicerie-fine/assaisonnements/bamboe/bamboe-curry-javanais" TargetMode="External"/><Relationship Id="rId182" Type="http://schemas.openxmlformats.org/officeDocument/2006/relationships/hyperlink" Target="https://budjoko.fr/epicerie-fine/chips/chips-au-manioc-epices-puissance-10" TargetMode="External"/><Relationship Id="rId35" Type="http://schemas.openxmlformats.org/officeDocument/2006/relationships/hyperlink" Target="https://budjoko.fr/epicerie-fine/assaisonnements/bamboe/bamboe-soupe-de-viande-javanaise" TargetMode="External"/><Relationship Id="rId181" Type="http://schemas.openxmlformats.org/officeDocument/2006/relationships/hyperlink" Target="https://budjoko.fr/epicerie-fine/chips/chips-au-manioc-epices-puissance-5" TargetMode="External"/><Relationship Id="rId34" Type="http://schemas.openxmlformats.org/officeDocument/2006/relationships/hyperlink" Target="https://budjoko.fr/epicerie-fine/assaisonnements/dua-kali/dua-kuali-soupe-de-mouton" TargetMode="External"/><Relationship Id="rId180" Type="http://schemas.openxmlformats.org/officeDocument/2006/relationships/hyperlink" Target="https://budjoko.fr/epicerie-fine/chips/chips-de-manioc-au-fromage-grille" TargetMode="External"/><Relationship Id="rId37" Type="http://schemas.openxmlformats.org/officeDocument/2006/relationships/hyperlink" Target="https://budjoko.fr/epicerie-fine/assaisonnements/bamboe/bamboe-ragout-de-boeuf-indonesien" TargetMode="External"/><Relationship Id="rId176" Type="http://schemas.openxmlformats.org/officeDocument/2006/relationships/hyperlink" Target="https://budjoko.fr/epicerie-fine/chips/chips-de-manioc-balado" TargetMode="External"/><Relationship Id="rId36" Type="http://schemas.openxmlformats.org/officeDocument/2006/relationships/hyperlink" Target="https://budjoko.fr/epicerie-fine/assaisonnements/finna/finna-soupe-de-viande-javanaise" TargetMode="External"/><Relationship Id="rId175" Type="http://schemas.openxmlformats.org/officeDocument/2006/relationships/hyperlink" Target="https://budjoko.fr/epicerie-fine/chips/chips-de-manioc-original" TargetMode="External"/><Relationship Id="rId39" Type="http://schemas.openxmlformats.org/officeDocument/2006/relationships/hyperlink" Target="https://budjoko.fr/epicerie-fine/assaisonnements/bamboe/bamboe-plat-de-viande-balinais" TargetMode="External"/><Relationship Id="rId174" Type="http://schemas.openxmlformats.org/officeDocument/2006/relationships/hyperlink" Target="https://budjoko.fr/epicerie-fine/chips/chips-chitato" TargetMode="External"/><Relationship Id="rId38" Type="http://schemas.openxmlformats.org/officeDocument/2006/relationships/hyperlink" Target="https://budjoko.fr/epicerie-fine/assaisonnements/bamboe/bamboe-sauce-epicee-de-sumatra" TargetMode="External"/><Relationship Id="rId173" Type="http://schemas.openxmlformats.org/officeDocument/2006/relationships/hyperlink" Target="https://budjoko.fr/epicerie-fine/casse-croute/galettes-de-riz-cuites-salees" TargetMode="External"/><Relationship Id="rId179" Type="http://schemas.openxmlformats.org/officeDocument/2006/relationships/hyperlink" Target="https://budjoko.fr/epicerie-fine/chips/chips-au-manioc-epices" TargetMode="External"/><Relationship Id="rId178" Type="http://schemas.openxmlformats.org/officeDocument/2006/relationships/hyperlink" Target="https://budjoko.fr/epicerie-fine/chips/chips-de-manioc-poivre" TargetMode="External"/><Relationship Id="rId177" Type="http://schemas.openxmlformats.org/officeDocument/2006/relationships/hyperlink" Target="https://budjoko.fr/epicerie-fine/chips/chips-de-manioc-barbecue" TargetMode="External"/><Relationship Id="rId20" Type="http://schemas.openxmlformats.org/officeDocument/2006/relationships/hyperlink" Target="https://budjoko.fr/epicerie-fine/assaisonnements/bamboe/bamboe-riz-saute-epice" TargetMode="External"/><Relationship Id="rId22" Type="http://schemas.openxmlformats.org/officeDocument/2006/relationships/hyperlink" Target="https://budjoko.fr/epicerie-fine/assaisonnements/bamboe/bamboe-riz-jaune" TargetMode="External"/><Relationship Id="rId21" Type="http://schemas.openxmlformats.org/officeDocument/2006/relationships/hyperlink" Target="https://budjoko.fr/epicerie-fine/assaisonnements/kobe-riz-saute-tres-epice" TargetMode="External"/><Relationship Id="rId24" Type="http://schemas.openxmlformats.org/officeDocument/2006/relationships/hyperlink" Target="https://budjoko.fr/epicerie-fine/assaisonnements/bamboe/bamboe-poulet-frit-indonesien" TargetMode="External"/><Relationship Id="rId23" Type="http://schemas.openxmlformats.org/officeDocument/2006/relationships/hyperlink" Target="https://budjoko.fr/epicerie-fine/assaisonnements/dua-kali/dua-kuali-riz-jaune" TargetMode="External"/><Relationship Id="rId26" Type="http://schemas.openxmlformats.org/officeDocument/2006/relationships/hyperlink" Target="https://budjoko.fr/epicerie-fine/assaisonnements/dua-kali/dua-kuali-poulet-grille" TargetMode="External"/><Relationship Id="rId25" Type="http://schemas.openxmlformats.org/officeDocument/2006/relationships/hyperlink" Target="https://budjoko.fr/epicerie-fine/assaisonnements/bamboe/bamboe-poulet-frit-javanais" TargetMode="External"/><Relationship Id="rId28" Type="http://schemas.openxmlformats.org/officeDocument/2006/relationships/hyperlink" Target="https://budjoko.fr/epicerie-fine/assaisonnements/bamboe/bamboe-soupe-de-boeuf-jakarta" TargetMode="External"/><Relationship Id="rId27" Type="http://schemas.openxmlformats.org/officeDocument/2006/relationships/hyperlink" Target="https://budjoko.fr/epicerie-fine/assaisonnements/bamboe/bamboe-soupe-de-poulet-jaune" TargetMode="External"/><Relationship Id="rId29" Type="http://schemas.openxmlformats.org/officeDocument/2006/relationships/hyperlink" Target="https://budjoko.fr/epicerie-fine/assaisonnements/bamboe/bamboe-soupe-de-boeuf" TargetMode="External"/><Relationship Id="rId11" Type="http://schemas.openxmlformats.org/officeDocument/2006/relationships/hyperlink" Target="https://budjoko.fr/epicerie-fine/epices/clous-de-girofle" TargetMode="External"/><Relationship Id="rId10" Type="http://schemas.openxmlformats.org/officeDocument/2006/relationships/hyperlink" Target="https://budjoko.fr/epicerie-fine/epices/anis-etoile" TargetMode="External"/><Relationship Id="rId13" Type="http://schemas.openxmlformats.org/officeDocument/2006/relationships/hyperlink" Target="https://budjoko.fr/epicerie-fine/epices/feuilles-de-citron-combava" TargetMode="External"/><Relationship Id="rId12" Type="http://schemas.openxmlformats.org/officeDocument/2006/relationships/hyperlink" Target="https://budjoko.fr/epicerie-fine/epices/feuilles-de-laurier" TargetMode="External"/><Relationship Id="rId15" Type="http://schemas.openxmlformats.org/officeDocument/2006/relationships/hyperlink" Target="https://budjoko.fr/epicerie-fine/epices/pate-de-tamarins-sans-graine" TargetMode="External"/><Relationship Id="rId198" Type="http://schemas.openxmlformats.org/officeDocument/2006/relationships/hyperlink" Target="https://budjoko.fr/epicerie-fine/sucre-et-dessert/poudre-d-algues-agar-agar-orange" TargetMode="External"/><Relationship Id="rId14" Type="http://schemas.openxmlformats.org/officeDocument/2006/relationships/hyperlink" Target="https://budjoko.fr/epicerie-fine/epices/feuilles-de-laurier-berlian-15g" TargetMode="External"/><Relationship Id="rId197" Type="http://schemas.openxmlformats.org/officeDocument/2006/relationships/hyperlink" Target="https://budjoko.fr/epicerie-fine/sucre-et-dessert/poudre-d-algues-agar-agar-marron" TargetMode="External"/><Relationship Id="rId17" Type="http://schemas.openxmlformats.org/officeDocument/2006/relationships/hyperlink" Target="https://budjoko.fr/epicerie-fine/assaisonnements/bamboe/bamboe-nouilles-frites" TargetMode="External"/><Relationship Id="rId196" Type="http://schemas.openxmlformats.org/officeDocument/2006/relationships/hyperlink" Target="https://budjoko.fr/epicerie-fine/sucre-et-dessert/poudre-d-algues-agar-agar-rouge" TargetMode="External"/><Relationship Id="rId16" Type="http://schemas.openxmlformats.org/officeDocument/2006/relationships/hyperlink" Target="https://budjoko.fr/epicerie-fine/epices/graines-de-basilic" TargetMode="External"/><Relationship Id="rId195" Type="http://schemas.openxmlformats.org/officeDocument/2006/relationships/hyperlink" Target="https://budjoko.fr/epicerie-fine/sucre-et-dessert/poudre-d-algues-agar-agar-vert" TargetMode="External"/><Relationship Id="rId19" Type="http://schemas.openxmlformats.org/officeDocument/2006/relationships/hyperlink" Target="https://budjoko.fr/epicerie-fine/assaisonnements/finna/finna-riz-saute" TargetMode="External"/><Relationship Id="rId18" Type="http://schemas.openxmlformats.org/officeDocument/2006/relationships/hyperlink" Target="https://budjoko.fr/epicerie-fine/assaisonnements/bamboe/bamboe-riz-saute" TargetMode="External"/><Relationship Id="rId199" Type="http://schemas.openxmlformats.org/officeDocument/2006/relationships/hyperlink" Target="https://budjoko.fr/epicerie-fine/sucre-et-dessert/poudre-d-algues-agar-agar-transparent" TargetMode="External"/><Relationship Id="rId84" Type="http://schemas.openxmlformats.org/officeDocument/2006/relationships/hyperlink" Target="https://budjoko.fr/epicerie-fine/farines-et-chapelures/chapelure-aux-noix-de-muscade" TargetMode="External"/><Relationship Id="rId83" Type="http://schemas.openxmlformats.org/officeDocument/2006/relationships/hyperlink" Target="https://budjoko.fr/epicerie-fine/farines-et-chapelures/poudre-de-pandan" TargetMode="External"/><Relationship Id="rId86" Type="http://schemas.openxmlformats.org/officeDocument/2006/relationships/hyperlink" Target="https://budjoko.fr/epicerie-fine/farines-et-chapelures/chapelure-pour-poulet-croustillant" TargetMode="External"/><Relationship Id="rId85" Type="http://schemas.openxmlformats.org/officeDocument/2006/relationships/hyperlink" Target="https://budjoko.fr/epicerie-fine/farines-et-chapelures/chapelure-au-piment" TargetMode="External"/><Relationship Id="rId88" Type="http://schemas.openxmlformats.org/officeDocument/2006/relationships/hyperlink" Target="https://budjoko.fr/epicerie-fine/farines-et-chapelures/chapelure-pour-poulet-a-la-javanaise" TargetMode="External"/><Relationship Id="rId150" Type="http://schemas.openxmlformats.org/officeDocument/2006/relationships/hyperlink" Target="https://budjoko.fr/epicerie-fine/condiments/poudre-de-piment-puissance-15" TargetMode="External"/><Relationship Id="rId87" Type="http://schemas.openxmlformats.org/officeDocument/2006/relationships/hyperlink" Target="https://budjoko.fr/epicerie-fine/farines-et-chapelures/chapelure-epicee-pour-poulet-croustillant" TargetMode="External"/><Relationship Id="rId89" Type="http://schemas.openxmlformats.org/officeDocument/2006/relationships/hyperlink" Target="https://budjoko.fr/epicerie-fine/farines-et-chapelures/chapelure-a-l-ail-pour-tempeh" TargetMode="External"/><Relationship Id="rId80" Type="http://schemas.openxmlformats.org/officeDocument/2006/relationships/hyperlink" Target="https://budjoko.fr/epicerie-fine/chips/chips-de-tapioca-au-poisson-pret-a-frire" TargetMode="External"/><Relationship Id="rId82" Type="http://schemas.openxmlformats.org/officeDocument/2006/relationships/hyperlink" Target="https://budjoko.fr/epicerie-fine/chips/chips-de-tapioca-colores-happy" TargetMode="External"/><Relationship Id="rId81" Type="http://schemas.openxmlformats.org/officeDocument/2006/relationships/hyperlink" Target="https://budjoko.fr/epicerie-fine/chips/chips-de-tapioca-colores" TargetMode="External"/><Relationship Id="rId1" Type="http://schemas.openxmlformats.org/officeDocument/2006/relationships/hyperlink" Target="https://budjoko.fr/epicerie-fine/epices/graines-de-cardamome" TargetMode="External"/><Relationship Id="rId2" Type="http://schemas.openxmlformats.org/officeDocument/2006/relationships/hyperlink" Target="https://budjoko.fr/epicerie-fine/epices/graines-de-cumin" TargetMode="External"/><Relationship Id="rId3" Type="http://schemas.openxmlformats.org/officeDocument/2006/relationships/hyperlink" Target="https://budjoko.fr/epicerie-fine/epices/batons-de-cannelle" TargetMode="External"/><Relationship Id="rId149" Type="http://schemas.openxmlformats.org/officeDocument/2006/relationships/hyperlink" Target="https://budjoko.fr/epicerie-fine/condiments/poudre-de-piment-puissance-10" TargetMode="External"/><Relationship Id="rId4" Type="http://schemas.openxmlformats.org/officeDocument/2006/relationships/hyperlink" Target="https://budjoko.fr/epicerie-fine/epices/noix-de-kemiri" TargetMode="External"/><Relationship Id="rId148" Type="http://schemas.openxmlformats.org/officeDocument/2006/relationships/hyperlink" Target="https://budjoko.fr/epicerie-fine/condiments/pate-de-chili-roa" TargetMode="External"/><Relationship Id="rId9" Type="http://schemas.openxmlformats.org/officeDocument/2006/relationships/hyperlink" Target="https://budjoko.fr/epicerie-fine/epices/noix-de-muscade" TargetMode="External"/><Relationship Id="rId143" Type="http://schemas.openxmlformats.org/officeDocument/2006/relationships/hyperlink" Target="https://budjoko.fr/epicerie-fine/condiments/pate-de-chili-aux-echalottes" TargetMode="External"/><Relationship Id="rId142" Type="http://schemas.openxmlformats.org/officeDocument/2006/relationships/hyperlink" Target="https://budjoko.fr/epicerie-fine/condiments/pate-de-chili-a-la-terasi-crevettes" TargetMode="External"/><Relationship Id="rId141" Type="http://schemas.openxmlformats.org/officeDocument/2006/relationships/hyperlink" Target="https://budjoko.fr/epicerie-fine/condiments/pate-de-chili-au-poivre-vert" TargetMode="External"/><Relationship Id="rId140" Type="http://schemas.openxmlformats.org/officeDocument/2006/relationships/hyperlink" Target="https://budjoko.fr/epicerie-fine/condiments/pate-de-chili-a-la-terasi-abc-crevettes" TargetMode="External"/><Relationship Id="rId5" Type="http://schemas.openxmlformats.org/officeDocument/2006/relationships/hyperlink" Target="https://budjoko.fr/epicerie-fine/epices/racines-de-galanga-camphre" TargetMode="External"/><Relationship Id="rId147" Type="http://schemas.openxmlformats.org/officeDocument/2006/relationships/hyperlink" Target="https://budjoko.fr/epicerie-fine/condiments/pate-de-chili-bajak" TargetMode="External"/><Relationship Id="rId6" Type="http://schemas.openxmlformats.org/officeDocument/2006/relationships/hyperlink" Target="https://budjoko.fr/epicerie-fine/epices/graines-de-coriandre" TargetMode="External"/><Relationship Id="rId146" Type="http://schemas.openxmlformats.org/officeDocument/2006/relationships/hyperlink" Target="https://budjoko.fr/epicerie-fine/condiments/pate-de-chili-balado" TargetMode="External"/><Relationship Id="rId7" Type="http://schemas.openxmlformats.org/officeDocument/2006/relationships/hyperlink" Target="https://budjoko.fr/epicerie-fine/epices/racines-de-galanga" TargetMode="External"/><Relationship Id="rId145" Type="http://schemas.openxmlformats.org/officeDocument/2006/relationships/hyperlink" Target="https://budjoko.fr/epicerie-fine/condiments/pate-de-chili-cobek-terasi" TargetMode="External"/><Relationship Id="rId8" Type="http://schemas.openxmlformats.org/officeDocument/2006/relationships/hyperlink" Target="https://budjoko.fr/epicerie-fine/epices/piment-sec-de-lombok" TargetMode="External"/><Relationship Id="rId144" Type="http://schemas.openxmlformats.org/officeDocument/2006/relationships/hyperlink" Target="https://budjoko.fr/epicerie-fine/condiments/pate-de-chili-rawit" TargetMode="External"/><Relationship Id="rId73" Type="http://schemas.openxmlformats.org/officeDocument/2006/relationships/hyperlink" Target="https://budjoko.fr/epicerie-fine/chips/chips-au-graines-de-soja" TargetMode="External"/><Relationship Id="rId72" Type="http://schemas.openxmlformats.org/officeDocument/2006/relationships/hyperlink" Target="https://budjoko.fr/epicerie-fine/chips/chips-de-tapioca-a-la-crevette-pret-a-frire" TargetMode="External"/><Relationship Id="rId75" Type="http://schemas.openxmlformats.org/officeDocument/2006/relationships/hyperlink" Target="https://budjoko.fr/epicerie-fine/chips/chips-de-tapioca-pret-a-frire" TargetMode="External"/><Relationship Id="rId74" Type="http://schemas.openxmlformats.org/officeDocument/2006/relationships/hyperlink" Target="https://budjoko.fr/epicerie-fine/chips/chips-a-l-oignon-pret-a-frire-escargot" TargetMode="External"/><Relationship Id="rId77" Type="http://schemas.openxmlformats.org/officeDocument/2006/relationships/hyperlink" Target="https://budjoko.fr/epicerie-fine/chips/chips-de-tapioca-a-l-oignon-colores-pret-a-frire" TargetMode="External"/><Relationship Id="rId76" Type="http://schemas.openxmlformats.org/officeDocument/2006/relationships/hyperlink" Target="https://budjoko.fr/epicerie-fine/chips/chips-de-tapioca-a-l-oignon-pret-a-frire" TargetMode="External"/><Relationship Id="rId79" Type="http://schemas.openxmlformats.org/officeDocument/2006/relationships/hyperlink" Target="https://budjoko.fr/epicerie-fine/chips/chips-de-tapioca-orange-a-l-oignon-pret-a-frire" TargetMode="External"/><Relationship Id="rId78" Type="http://schemas.openxmlformats.org/officeDocument/2006/relationships/hyperlink" Target="https://budjoko.fr/epicerie-fine/chips/chips-de-tapioca-a-l-oignon-pret-a-frire-spaghetti" TargetMode="External"/><Relationship Id="rId71" Type="http://schemas.openxmlformats.org/officeDocument/2006/relationships/hyperlink" Target="https://budjoko.fr/epicerie-fine/chips/chips-de-melinjo-pret-a-frire-1kg" TargetMode="External"/><Relationship Id="rId70" Type="http://schemas.openxmlformats.org/officeDocument/2006/relationships/hyperlink" Target="https://budjoko.fr/epicerie-fine/chips/chips-epices-de-melinjo-pret-a-frire" TargetMode="External"/><Relationship Id="rId139" Type="http://schemas.openxmlformats.org/officeDocument/2006/relationships/hyperlink" Target="https://budjoko.fr/epicerie-fine/condiments/sauce-de-feves-de-soja-245g" TargetMode="External"/><Relationship Id="rId138" Type="http://schemas.openxmlformats.org/officeDocument/2006/relationships/hyperlink" Target="https://budjoko.fr/epicerie-fine/condiments/sauce-de-feves-de-soja-350g" TargetMode="External"/><Relationship Id="rId137" Type="http://schemas.openxmlformats.org/officeDocument/2006/relationships/hyperlink" Target="https://budjoko.fr/epicerie-fine/condiments/sauce-soja-sucree-bango-620ml" TargetMode="External"/><Relationship Id="rId132" Type="http://schemas.openxmlformats.org/officeDocument/2006/relationships/hyperlink" Target="https://budjoko.fr/epicerie-fine/condiments/sauce-soja-sucree" TargetMode="External"/><Relationship Id="rId131" Type="http://schemas.openxmlformats.org/officeDocument/2006/relationships/hyperlink" Target="https://budjoko.fr/epicerie-fine/condiments/belibis-sauce-pimentee-a-l-ail" TargetMode="External"/><Relationship Id="rId130" Type="http://schemas.openxmlformats.org/officeDocument/2006/relationships/hyperlink" Target="https://budjoko.fr/epicerie-fine/riz/riz-noir-gluant" TargetMode="External"/><Relationship Id="rId250" Type="http://schemas.openxmlformats.org/officeDocument/2006/relationships/drawing" Target="../drawings/drawing3.xml"/><Relationship Id="rId136" Type="http://schemas.openxmlformats.org/officeDocument/2006/relationships/hyperlink" Target="https://budjoko.fr/epicerie-fine/condiments/recharge-sauce-soja-sucree-bango" TargetMode="External"/><Relationship Id="rId135" Type="http://schemas.openxmlformats.org/officeDocument/2006/relationships/hyperlink" Target="https://budjoko.fr/epicerie-fine/condiments/sauce-soja-sucree-bango" TargetMode="External"/><Relationship Id="rId134" Type="http://schemas.openxmlformats.org/officeDocument/2006/relationships/hyperlink" Target="https://budjoko.fr/epicerie-fine/condiments/sauce-soja-salee" TargetMode="External"/><Relationship Id="rId133" Type="http://schemas.openxmlformats.org/officeDocument/2006/relationships/hyperlink" Target="https://budjoko.fr/epicerie-fine/condiments/sauce-soja-sucree-epicee" TargetMode="External"/><Relationship Id="rId62" Type="http://schemas.openxmlformats.org/officeDocument/2006/relationships/hyperlink" Target="https://budjoko.fr/epicerie-fine/conserves/fruits/sirop-de-jacquier-dessert" TargetMode="External"/><Relationship Id="rId61" Type="http://schemas.openxmlformats.org/officeDocument/2006/relationships/hyperlink" Target="https://budjoko.fr/epicerie-fine/conserves/fruits/jacquier-en-morceaux-cuisine" TargetMode="External"/><Relationship Id="rId64" Type="http://schemas.openxmlformats.org/officeDocument/2006/relationships/hyperlink" Target="https://budjoko.fr/epicerie-fine/conserves/graines-de-haricot-amer-en-conserve-200gr" TargetMode="External"/><Relationship Id="rId63" Type="http://schemas.openxmlformats.org/officeDocument/2006/relationships/hyperlink" Target="https://budjoko.fr/epicerie-fine/conserves/fruits/papaye" TargetMode="External"/><Relationship Id="rId66" Type="http://schemas.openxmlformats.org/officeDocument/2006/relationships/hyperlink" Target="https://budjoko.fr/epicerie-fine/bonbons/bonbons-au-cafe" TargetMode="External"/><Relationship Id="rId172" Type="http://schemas.openxmlformats.org/officeDocument/2006/relationships/hyperlink" Target="https://budjoko.fr/epicerie-fine/casse-croute/galettes-de-riz-cuites" TargetMode="External"/><Relationship Id="rId65" Type="http://schemas.openxmlformats.org/officeDocument/2006/relationships/hyperlink" Target="https://budjoko.fr/epicerie-fine/bonbons/bonbons-au-gingembre" TargetMode="External"/><Relationship Id="rId171" Type="http://schemas.openxmlformats.org/officeDocument/2006/relationships/hyperlink" Target="https://budjoko.fr/epicerie-fine/casse-croute/cacahuetes-enrobees-au-piment" TargetMode="External"/><Relationship Id="rId68" Type="http://schemas.openxmlformats.org/officeDocument/2006/relationships/hyperlink" Target="https://budjoko.fr/epicerie-fine/condiments/kara-creme-de-coco" TargetMode="External"/><Relationship Id="rId170" Type="http://schemas.openxmlformats.org/officeDocument/2006/relationships/hyperlink" Target="https://budjoko.fr/epicerie-fine/casse-croute/cacahuetes-grillees" TargetMode="External"/><Relationship Id="rId67" Type="http://schemas.openxmlformats.org/officeDocument/2006/relationships/hyperlink" Target="https://budjoko.fr/epicerie-fine/condiments/creme-de-coco" TargetMode="External"/><Relationship Id="rId60" Type="http://schemas.openxmlformats.org/officeDocument/2006/relationships/hyperlink" Target="https://budjoko.fr/epicerie-fine/conserves/indomas/mix-de-tofu-et-tempeh" TargetMode="External"/><Relationship Id="rId165" Type="http://schemas.openxmlformats.org/officeDocument/2006/relationships/hyperlink" Target="https://budjoko.fr/epicerie-fine/sucre-et-dessert/emulsifiant-pour-gateau" TargetMode="External"/><Relationship Id="rId69" Type="http://schemas.openxmlformats.org/officeDocument/2006/relationships/hyperlink" Target="https://budjoko.fr/epicerie-fine/chips/chips-au-melinjo-pret-a-frire" TargetMode="External"/><Relationship Id="rId164" Type="http://schemas.openxmlformats.org/officeDocument/2006/relationships/hyperlink" Target="https://budjoko.fr/epicerie-fine/sucre-et-dessert/levure-pour-gateau" TargetMode="External"/><Relationship Id="rId163" Type="http://schemas.openxmlformats.org/officeDocument/2006/relationships/hyperlink" Target="https://budjoko.fr/epicerie-fine/sucre-et-dessert/arome-de-moka" TargetMode="External"/><Relationship Id="rId162" Type="http://schemas.openxmlformats.org/officeDocument/2006/relationships/hyperlink" Target="https://budjoko.fr/epicerie-fine/sucre-et-dessert/arome-de-pandan" TargetMode="External"/><Relationship Id="rId169" Type="http://schemas.openxmlformats.org/officeDocument/2006/relationships/hyperlink" Target="https://budjoko.fr/epicerie-fine/casse-croute/cacahuetes-enrobees-460g" TargetMode="External"/><Relationship Id="rId168" Type="http://schemas.openxmlformats.org/officeDocument/2006/relationships/hyperlink" Target="https://budjoko.fr/epicerie-fine/casse-croute/cacahuetes-enrobees-200g" TargetMode="External"/><Relationship Id="rId167" Type="http://schemas.openxmlformats.org/officeDocument/2006/relationships/hyperlink" Target="https://budjoko.fr/epicerie-fine/casse-croute/gateau-lapis-legit-au-pandan" TargetMode="External"/><Relationship Id="rId166" Type="http://schemas.openxmlformats.org/officeDocument/2006/relationships/hyperlink" Target="https://budjoko.fr/epicerie-fine/casse-croute/gateau-lapis-legit" TargetMode="External"/><Relationship Id="rId51" Type="http://schemas.openxmlformats.org/officeDocument/2006/relationships/hyperlink" Target="https://budjoko.fr/epicerie-fine/assaisonnements/pate-epicee-aux-cacahuettes" TargetMode="External"/><Relationship Id="rId50" Type="http://schemas.openxmlformats.org/officeDocument/2006/relationships/hyperlink" Target="https://budjoko.fr/epicerie-fine/assaisonnements/pate-tres-epicee-aux-cacahuettes" TargetMode="External"/><Relationship Id="rId53" Type="http://schemas.openxmlformats.org/officeDocument/2006/relationships/hyperlink" Target="https://budjoko.fr/epicerie-fine/assaisonnements/karangsari-bumbu-gado-gado-pate-aux-cacahuettes" TargetMode="External"/><Relationship Id="rId52" Type="http://schemas.openxmlformats.org/officeDocument/2006/relationships/hyperlink" Target="https://budjoko.fr/epicerie-fine/assaisonnements/pate-aux-cacahuettes" TargetMode="External"/><Relationship Id="rId55" Type="http://schemas.openxmlformats.org/officeDocument/2006/relationships/hyperlink" Target="https://budjoko.fr/epicerie-fine/conserves/indomas/mix-epice-de-legumes" TargetMode="External"/><Relationship Id="rId161" Type="http://schemas.openxmlformats.org/officeDocument/2006/relationships/hyperlink" Target="https://budjoko.fr/epicerie-fine/epices/pate-d-assaisonnement-a-la-terasi-crevettes-ABC-20-sachets" TargetMode="External"/><Relationship Id="rId54" Type="http://schemas.openxmlformats.org/officeDocument/2006/relationships/hyperlink" Target="https://budjoko.fr/epicerie-fine/assaisonnements/bamboe/munik-ragout-de-boeuf" TargetMode="External"/><Relationship Id="rId160" Type="http://schemas.openxmlformats.org/officeDocument/2006/relationships/hyperlink" Target="https://budjoko.fr/epicerie-fine/epices/pate-d-assaisonnement-a-la-terasi-crevettes-ABC-5-sachets" TargetMode="External"/><Relationship Id="rId57" Type="http://schemas.openxmlformats.org/officeDocument/2006/relationships/hyperlink" Target="https://budjoko.fr/epicerie-fine/conserves/indomas/mix-epice-de-legumes-avec-crevettes" TargetMode="External"/><Relationship Id="rId56" Type="http://schemas.openxmlformats.org/officeDocument/2006/relationships/hyperlink" Target="https://budjoko.fr/epicerie-fine/conserves/indomas/mix-de-legumes-avec-jacquier" TargetMode="External"/><Relationship Id="rId159" Type="http://schemas.openxmlformats.org/officeDocument/2006/relationships/hyperlink" Target="https://budjoko.fr/epicerie-fine/epices/pate-d-assaisonnement-a-la-terasi-crevettes" TargetMode="External"/><Relationship Id="rId59" Type="http://schemas.openxmlformats.org/officeDocument/2006/relationships/hyperlink" Target="https://budjoko.fr/epicerie-fine/conserves/indomas/mix-de-legumes-aigre-douce" TargetMode="External"/><Relationship Id="rId154" Type="http://schemas.openxmlformats.org/officeDocument/2006/relationships/hyperlink" Target="https://budjoko.fr/epicerie-fine/condiments/oignons-rouges-frits-croustillants" TargetMode="External"/><Relationship Id="rId58" Type="http://schemas.openxmlformats.org/officeDocument/2006/relationships/hyperlink" Target="https://budjoko.fr/epicerie-fine/conserves/indomas/mix-de-legumes-pour-ragout" TargetMode="External"/><Relationship Id="rId153" Type="http://schemas.openxmlformats.org/officeDocument/2006/relationships/hyperlink" Target="https://budjoko.fr/epicerie-fine/condiments/oignons-frits-croustillants" TargetMode="External"/><Relationship Id="rId152" Type="http://schemas.openxmlformats.org/officeDocument/2006/relationships/hyperlink" Target="https://budjoko.fr/epicerie-fine/condiments/poudre-de-piment-au-poisson-puissance-30" TargetMode="External"/><Relationship Id="rId151" Type="http://schemas.openxmlformats.org/officeDocument/2006/relationships/hyperlink" Target="https://budjoko.fr/epicerie-fine/condiments/poudre-de-piment-puissance-30" TargetMode="External"/><Relationship Id="rId158" Type="http://schemas.openxmlformats.org/officeDocument/2006/relationships/hyperlink" Target="https://budjoko.fr/epicerie-fine/bouillons/bouillon-de-champignon" TargetMode="External"/><Relationship Id="rId157" Type="http://schemas.openxmlformats.org/officeDocument/2006/relationships/hyperlink" Target="https://budjoko.fr/epicerie-fine/bouillons/bouillon-de-boeuf" TargetMode="External"/><Relationship Id="rId156" Type="http://schemas.openxmlformats.org/officeDocument/2006/relationships/hyperlink" Target="https://budjoko.fr/epicerie-fine/bouillons/bouillon-de-poulet" TargetMode="External"/><Relationship Id="rId155" Type="http://schemas.openxmlformats.org/officeDocument/2006/relationships/hyperlink" Target="https://budjoko.fr/epicerie-fine/condiments/poudre-de-piment-puissance-50" TargetMode="External"/><Relationship Id="rId107" Type="http://schemas.openxmlformats.org/officeDocument/2006/relationships/hyperlink" Target="https://budjoko.fr/epicerie-fine/nouilles/nouilles-natures" TargetMode="External"/><Relationship Id="rId228" Type="http://schemas.openxmlformats.org/officeDocument/2006/relationships/hyperlink" Target="https://budjoko.fr/boissons/boissons-instantanees/boisson-instantanee-rafraichissante" TargetMode="External"/><Relationship Id="rId106" Type="http://schemas.openxmlformats.org/officeDocument/2006/relationships/hyperlink" Target="https://budjoko.fr/epicerie-fine/riz/riz-instantane-au-curry" TargetMode="External"/><Relationship Id="rId227" Type="http://schemas.openxmlformats.org/officeDocument/2006/relationships/hyperlink" Target="https://budjoko.fr/boissons/the/the-noir-bendera" TargetMode="External"/><Relationship Id="rId105" Type="http://schemas.openxmlformats.org/officeDocument/2006/relationships/hyperlink" Target="https://budjoko.fr/epicerie-fine/riz/riz-instantane-au-soto" TargetMode="External"/><Relationship Id="rId226" Type="http://schemas.openxmlformats.org/officeDocument/2006/relationships/hyperlink" Target="https://budjoko.fr/boissons/eau-de-coco/eau-de-coco-100" TargetMode="External"/><Relationship Id="rId104" Type="http://schemas.openxmlformats.org/officeDocument/2006/relationships/hyperlink" Target="https://budjoko.fr/epicerie-fine/riz/riz-instantane-au-poulet" TargetMode="External"/><Relationship Id="rId225" Type="http://schemas.openxmlformats.org/officeDocument/2006/relationships/hyperlink" Target="https://budjoko.fr/boissons/sirop/sirop-fruits-de-la-passion-460-ml" TargetMode="External"/><Relationship Id="rId109" Type="http://schemas.openxmlformats.org/officeDocument/2006/relationships/hyperlink" Target="https://budjoko.fr/epicerie-fine/nouilles/nouilles-au-poulet" TargetMode="External"/><Relationship Id="rId108" Type="http://schemas.openxmlformats.org/officeDocument/2006/relationships/hyperlink" Target="https://budjoko.fr/epicerie-fine/nouilles/nouilles-sautees-tres-epicees-bon-cabe-puissance-15" TargetMode="External"/><Relationship Id="rId229" Type="http://schemas.openxmlformats.org/officeDocument/2006/relationships/hyperlink" Target="https://budjoko.fr/boissons/boissons-instantanees/boisson-energisante-extrajoss" TargetMode="External"/><Relationship Id="rId220" Type="http://schemas.openxmlformats.org/officeDocument/2006/relationships/hyperlink" Target="https://budjoko.fr/boissons/cafe/cafe-instantane-3-en-1" TargetMode="External"/><Relationship Id="rId103" Type="http://schemas.openxmlformats.org/officeDocument/2006/relationships/hyperlink" Target="https://budjoko.fr/epicerie-fine/condiments/viande-sechee-de-boeuf-emiettee" TargetMode="External"/><Relationship Id="rId224" Type="http://schemas.openxmlformats.org/officeDocument/2006/relationships/hyperlink" Target="https://budjoko.fr/boissons/sirop/sirop-de-melon-460-ml" TargetMode="External"/><Relationship Id="rId102" Type="http://schemas.openxmlformats.org/officeDocument/2006/relationships/hyperlink" Target="https://budjoko.fr/epicerie-fine/sucre-et-dessert/vermicelles-de-chocolat-au-lait" TargetMode="External"/><Relationship Id="rId223" Type="http://schemas.openxmlformats.org/officeDocument/2006/relationships/hyperlink" Target="https://budjoko.fr/boissons/sirop/sirop-de-litchi-460-ml" TargetMode="External"/><Relationship Id="rId101" Type="http://schemas.openxmlformats.org/officeDocument/2006/relationships/hyperlink" Target="https://budjoko.fr/epicerie-fine/sucre-et-dessert/vermicelles-de-chocolat" TargetMode="External"/><Relationship Id="rId222" Type="http://schemas.openxmlformats.org/officeDocument/2006/relationships/hyperlink" Target="https://budjoko.fr/boissons/sirop/sirop-de-coco-et-pandan-460-ml" TargetMode="External"/><Relationship Id="rId100" Type="http://schemas.openxmlformats.org/officeDocument/2006/relationships/hyperlink" Target="https://budjoko.fr/epicerie-fine/sucre-et-dessert/margarine-blue-band" TargetMode="External"/><Relationship Id="rId221" Type="http://schemas.openxmlformats.org/officeDocument/2006/relationships/hyperlink" Target="https://budjoko.fr/boissons/boisson-au-gingembre/boisson-instantanee-au-gingembre-et-cappuccino" TargetMode="External"/><Relationship Id="rId217" Type="http://schemas.openxmlformats.org/officeDocument/2006/relationships/hyperlink" Target="https://budjoko.fr/boissons/cafe/cafe-luwak-premium" TargetMode="External"/><Relationship Id="rId216" Type="http://schemas.openxmlformats.org/officeDocument/2006/relationships/hyperlink" Target="https://budjoko.fr/boissons/cafe/cafe-kapal-api" TargetMode="External"/><Relationship Id="rId215" Type="http://schemas.openxmlformats.org/officeDocument/2006/relationships/hyperlink" Target="https://budjoko.fr/boissons/eau-de-coco/nata-de-coco-gout-pandan" TargetMode="External"/><Relationship Id="rId214" Type="http://schemas.openxmlformats.org/officeDocument/2006/relationships/hyperlink" Target="https://budjoko.fr/boissons/eau-de-coco/nata-de-coco-gout-vanille" TargetMode="External"/><Relationship Id="rId219" Type="http://schemas.openxmlformats.org/officeDocument/2006/relationships/hyperlink" Target="https://budjoko.fr/boissons/cafe/cafe-instantane-luwak-original" TargetMode="External"/><Relationship Id="rId218" Type="http://schemas.openxmlformats.org/officeDocument/2006/relationships/hyperlink" Target="https://budjoko.fr/boissons/cafe/cafe-instantane-luwak-premium" TargetMode="External"/><Relationship Id="rId213" Type="http://schemas.openxmlformats.org/officeDocument/2006/relationships/hyperlink" Target="https://budjoko.fr/boissons/boissons-instantanees/boisson-instantanee-aux-cereales-gout-mungo" TargetMode="External"/><Relationship Id="rId212" Type="http://schemas.openxmlformats.org/officeDocument/2006/relationships/hyperlink" Target="https://budjoko.fr/boissons/boissons-instantanees/boisson-instantanee-aux-cereales-gout-chocolat" TargetMode="External"/><Relationship Id="rId211" Type="http://schemas.openxmlformats.org/officeDocument/2006/relationships/hyperlink" Target="https://budjoko.fr/boissons/boissons-instantanees/boisson-instantanee-aux-cereales-gout-vanille" TargetMode="External"/><Relationship Id="rId210" Type="http://schemas.openxmlformats.org/officeDocument/2006/relationships/hyperlink" Target="https://budjoko.fr/boissons/the/the-tarik" TargetMode="External"/><Relationship Id="rId129" Type="http://schemas.openxmlformats.org/officeDocument/2006/relationships/hyperlink" Target="https://budjoko.fr/epicerie-fine/sucre-et-dessert/graines-de-haricots-mungo" TargetMode="External"/><Relationship Id="rId128" Type="http://schemas.openxmlformats.org/officeDocument/2006/relationships/hyperlink" Target="https://budjoko.fr/epicerie-fine/conserves/pousses-de-soja-a-l-indonesienne" TargetMode="External"/><Relationship Id="rId249" Type="http://schemas.openxmlformats.org/officeDocument/2006/relationships/hyperlink" Target="https://budjoko.fr/non-alimentaire/ustensiles/petit-balais-en-lidi" TargetMode="External"/><Relationship Id="rId127" Type="http://schemas.openxmlformats.org/officeDocument/2006/relationships/hyperlink" Target="https://budjoko.fr/epicerie-fine/conserves/concombres-indonesiens" TargetMode="External"/><Relationship Id="rId248" Type="http://schemas.openxmlformats.org/officeDocument/2006/relationships/hyperlink" Target="https://budjoko.fr/non-alimentaire/ustensiles/eventail-en-bambou-special-sate" TargetMode="External"/><Relationship Id="rId126" Type="http://schemas.openxmlformats.org/officeDocument/2006/relationships/hyperlink" Target="https://budjoko.fr/epicerie-fine/nouilles/nouilles-de-riz" TargetMode="External"/><Relationship Id="rId247" Type="http://schemas.openxmlformats.org/officeDocument/2006/relationships/hyperlink" Target="https://budjoko.fr/non-alimentaire/ustensiles/barbecue-a-sate" TargetMode="External"/><Relationship Id="rId121" Type="http://schemas.openxmlformats.org/officeDocument/2006/relationships/hyperlink" Target="https://budjoko.fr/epicerie-fine/nouilles/abc-micup-poulet-jaune" TargetMode="External"/><Relationship Id="rId242" Type="http://schemas.openxmlformats.org/officeDocument/2006/relationships/hyperlink" Target="https://budjoko.fr/sante-et-soins/patchs/patchs-anti-douleur" TargetMode="External"/><Relationship Id="rId120" Type="http://schemas.openxmlformats.org/officeDocument/2006/relationships/hyperlink" Target="https://budjoko.fr/epicerie-fine/nouilles/abc-micup-poulet-oignon" TargetMode="External"/><Relationship Id="rId241" Type="http://schemas.openxmlformats.org/officeDocument/2006/relationships/hyperlink" Target="https://budjoko.fr/sante-et-soins/huiles-de-massage/huile-de-massage-pour-bebe" TargetMode="External"/><Relationship Id="rId240" Type="http://schemas.openxmlformats.org/officeDocument/2006/relationships/hyperlink" Target="https://budjoko.fr/sante-et-soins/huiles-de-massage/huile-de-massage-contre-maux-de-ventre-et-piqures" TargetMode="External"/><Relationship Id="rId125" Type="http://schemas.openxmlformats.org/officeDocument/2006/relationships/hyperlink" Target="https://budjoko.fr/epicerie-fine/nouilles/vermicelles-de-haricots" TargetMode="External"/><Relationship Id="rId246" Type="http://schemas.openxmlformats.org/officeDocument/2006/relationships/hyperlink" Target="https://budjoko.fr/non-alimentaire/ustensiles/pilon-en-pierre" TargetMode="External"/><Relationship Id="rId124" Type="http://schemas.openxmlformats.org/officeDocument/2006/relationships/hyperlink" Target="https://budjoko.fr/epicerie-fine/nouilles/vermicelles-de-riz" TargetMode="External"/><Relationship Id="rId245" Type="http://schemas.openxmlformats.org/officeDocument/2006/relationships/hyperlink" Target="https://budjoko.fr/non-alimentaire/ustensiles/pilon-en-granit" TargetMode="External"/><Relationship Id="rId123" Type="http://schemas.openxmlformats.org/officeDocument/2006/relationships/hyperlink" Target="https://budjoko.fr/epicerie-fine/nouilles/abc-micup-poulet-curry" TargetMode="External"/><Relationship Id="rId244" Type="http://schemas.openxmlformats.org/officeDocument/2006/relationships/hyperlink" Target="https://budjoko.fr/non-alimentaire/ustensiles/assiettes-en-papier" TargetMode="External"/><Relationship Id="rId122" Type="http://schemas.openxmlformats.org/officeDocument/2006/relationships/hyperlink" Target="https://budjoko.fr/epicerie-fine/nouilles/abc-micup-boeuf" TargetMode="External"/><Relationship Id="rId243" Type="http://schemas.openxmlformats.org/officeDocument/2006/relationships/hyperlink" Target="https://budjoko.fr/non-alimentaire/ustensiles/assiette-tissee-en-lidi" TargetMode="External"/><Relationship Id="rId95" Type="http://schemas.openxmlformats.org/officeDocument/2006/relationships/hyperlink" Target="https://budjoko.fr/epicerie-fine/farines-et-chapelures/amidon-de-tapioca" TargetMode="External"/><Relationship Id="rId94" Type="http://schemas.openxmlformats.org/officeDocument/2006/relationships/hyperlink" Target="https://budjoko.fr/epicerie-fine/farines-et-chapelures/farine-de-riz-gluant" TargetMode="External"/><Relationship Id="rId97" Type="http://schemas.openxmlformats.org/officeDocument/2006/relationships/hyperlink" Target="https://budjoko.fr/epicerie-fine/farines-et-chapelures/farine-de-ble-pour-gateau" TargetMode="External"/><Relationship Id="rId96" Type="http://schemas.openxmlformats.org/officeDocument/2006/relationships/hyperlink" Target="https://budjoko.fr/epicerie-fine/farines-et-chapelures/farine-de-ble" TargetMode="External"/><Relationship Id="rId99" Type="http://schemas.openxmlformats.org/officeDocument/2006/relationships/hyperlink" Target="https://budjoko.fr/epicerie-fine/farines-et-chapelures/farine-de-sagou" TargetMode="External"/><Relationship Id="rId98" Type="http://schemas.openxmlformats.org/officeDocument/2006/relationships/hyperlink" Target="https://budjoko.fr/epicerie-fine/farines-et-chapelures/farine-de-ble-pour-nouille-et-pain" TargetMode="External"/><Relationship Id="rId91" Type="http://schemas.openxmlformats.org/officeDocument/2006/relationships/hyperlink" Target="https://budjoko.fr/epicerie-fine/farines-et-chapelures/chapelure-pour-banane-croustillante" TargetMode="External"/><Relationship Id="rId90" Type="http://schemas.openxmlformats.org/officeDocument/2006/relationships/hyperlink" Target="https://budjoko.fr/epicerie-fine/farines-et-chapelures/chapelure-pour-legumes-frits" TargetMode="External"/><Relationship Id="rId93" Type="http://schemas.openxmlformats.org/officeDocument/2006/relationships/hyperlink" Target="https://budjoko.fr/epicerie-fine/farines-et-chapelures/farine-de-riz-blanc" TargetMode="External"/><Relationship Id="rId92" Type="http://schemas.openxmlformats.org/officeDocument/2006/relationships/hyperlink" Target="https://budjoko.fr/epicerie-fine/farines-et-chapelures/farine-de-haricot-mungo" TargetMode="External"/><Relationship Id="rId118" Type="http://schemas.openxmlformats.org/officeDocument/2006/relationships/hyperlink" Target="https://budjoko.fr/epicerie-fine/nouilles/soupe-de-ramen-epicee-nong-shim" TargetMode="External"/><Relationship Id="rId239" Type="http://schemas.openxmlformats.org/officeDocument/2006/relationships/hyperlink" Target="https://budjoko.fr/sante-et-soins/huiles-de-massage/huile-de-massage-medicamenteuse" TargetMode="External"/><Relationship Id="rId117" Type="http://schemas.openxmlformats.org/officeDocument/2006/relationships/hyperlink" Target="https://budjoko.fr/epicerie-fine/nouilles/nouilles-sautees-jumbo" TargetMode="External"/><Relationship Id="rId238" Type="http://schemas.openxmlformats.org/officeDocument/2006/relationships/hyperlink" Target="https://budjoko.fr/sante-et-soins/huiles-de-massage/huile-de-massage-contre-les-douleurs-musculaires" TargetMode="External"/><Relationship Id="rId116" Type="http://schemas.openxmlformats.org/officeDocument/2006/relationships/hyperlink" Target="https://budjoko.fr/epicerie-fine/nouilles/nouilles-sautees-au-boeuf" TargetMode="External"/><Relationship Id="rId237" Type="http://schemas.openxmlformats.org/officeDocument/2006/relationships/hyperlink" Target="https://budjoko.fr/sante-et-soins/beaute/masque-de-beaute" TargetMode="External"/><Relationship Id="rId115" Type="http://schemas.openxmlformats.org/officeDocument/2006/relationships/hyperlink" Target="https://budjoko.fr/epicerie-fine/nouilles/nouilles-sautees-epicees" TargetMode="External"/><Relationship Id="rId236" Type="http://schemas.openxmlformats.org/officeDocument/2006/relationships/hyperlink" Target="https://budjoko.fr/sante-et-soins/beaute/huile-de-kemiri" TargetMode="External"/><Relationship Id="rId119" Type="http://schemas.openxmlformats.org/officeDocument/2006/relationships/hyperlink" Target="https://budjoko.fr/epicerie-fine/nouilles/soupe-de-ramen-champong-nong-shim" TargetMode="External"/><Relationship Id="rId110" Type="http://schemas.openxmlformats.org/officeDocument/2006/relationships/hyperlink" Target="https://budjoko.fr/epicerie-fine/nouilles/nouilles-au-poulet-special" TargetMode="External"/><Relationship Id="rId231" Type="http://schemas.openxmlformats.org/officeDocument/2006/relationships/hyperlink" Target="https://budjoko.fr/sante-et-soins/beaute/crayon-de-sourcils-marron" TargetMode="External"/><Relationship Id="rId230" Type="http://schemas.openxmlformats.org/officeDocument/2006/relationships/hyperlink" Target="https://budjoko.fr/boissons/boissons-instantanees/boissons-instantanees-mix" TargetMode="External"/><Relationship Id="rId114" Type="http://schemas.openxmlformats.org/officeDocument/2006/relationships/hyperlink" Target="https://budjoko.fr/epicerie-fine/nouilles/nouilles-sautees" TargetMode="External"/><Relationship Id="rId235" Type="http://schemas.openxmlformats.org/officeDocument/2006/relationships/hyperlink" Target="https://budjoko.fr/sante-et-soins/beaute/serum-pour-cheveux" TargetMode="External"/><Relationship Id="rId113" Type="http://schemas.openxmlformats.org/officeDocument/2006/relationships/hyperlink" Target="https://budjoko.fr/epicerie-fine/nouilles/nouilles-aux-crevettes" TargetMode="External"/><Relationship Id="rId234" Type="http://schemas.openxmlformats.org/officeDocument/2006/relationships/hyperlink" Target="https://budjoko.fr/sante-et-soins/beaute/rouge-a-levres-magique" TargetMode="External"/><Relationship Id="rId112" Type="http://schemas.openxmlformats.org/officeDocument/2006/relationships/hyperlink" Target="https://budjoko.fr/epicerie-fine/nouilles/nouilles-au-poulet-au-curry" TargetMode="External"/><Relationship Id="rId233" Type="http://schemas.openxmlformats.org/officeDocument/2006/relationships/hyperlink" Target="https://budjoko.fr/sante-et-soins/beaute/crayon-de-sourcils-noir" TargetMode="External"/><Relationship Id="rId111" Type="http://schemas.openxmlformats.org/officeDocument/2006/relationships/hyperlink" Target="https://budjoko.fr/epicerie-fine/nouilles/nouilles-au-poulet-aux-oignons" TargetMode="External"/><Relationship Id="rId232" Type="http://schemas.openxmlformats.org/officeDocument/2006/relationships/hyperlink" Target="https://budjoko.fr/sante-et-soins/beaute/crayon-de-sourcils-marron-fonce" TargetMode="External"/><Relationship Id="rId206" Type="http://schemas.openxmlformats.org/officeDocument/2006/relationships/hyperlink" Target="https://budjoko.fr/boissons/the/the-sariwangi" TargetMode="External"/><Relationship Id="rId205" Type="http://schemas.openxmlformats.org/officeDocument/2006/relationships/hyperlink" Target="https://budjoko.fr/boissons/the/the-au-jasmin-sosro" TargetMode="External"/><Relationship Id="rId204" Type="http://schemas.openxmlformats.org/officeDocument/2006/relationships/hyperlink" Target="https://budjoko.fr/boissons/the/the-au-jasmin-tehbotol-1l" TargetMode="External"/><Relationship Id="rId203" Type="http://schemas.openxmlformats.org/officeDocument/2006/relationships/hyperlink" Target="https://budjoko.fr/boissons/the/the-au-jasmin-250ml" TargetMode="External"/><Relationship Id="rId209" Type="http://schemas.openxmlformats.org/officeDocument/2006/relationships/hyperlink" Target="https://budjoko.fr/boissons/boisson-au-gingembre/boisson-instantanee-au-gingembre-jahe" TargetMode="External"/><Relationship Id="rId208" Type="http://schemas.openxmlformats.org/officeDocument/2006/relationships/hyperlink" Target="https://budjoko.fr/boissons/the/the-au-jasmin-kepala-djenggot" TargetMode="External"/><Relationship Id="rId207" Type="http://schemas.openxmlformats.org/officeDocument/2006/relationships/hyperlink" Target="https://budjoko.fr/boissons/the/the-au-jasmin-tong-tji" TargetMode="External"/><Relationship Id="rId202" Type="http://schemas.openxmlformats.org/officeDocument/2006/relationships/hyperlink" Target="https://budjoko.fr/epicerie-fine/farines-et-chapelures/levure-de-tapei" TargetMode="External"/><Relationship Id="rId201" Type="http://schemas.openxmlformats.org/officeDocument/2006/relationships/hyperlink" Target="https://budjoko.fr/epicerie-fine/sucre-et-dessert/sucre-de-palme" TargetMode="External"/><Relationship Id="rId200" Type="http://schemas.openxmlformats.org/officeDocument/2006/relationships/hyperlink" Target="https://budjoko.fr/epicerie-fine/assaisonnements/soupe-en-poudre-pour-boulettes-de-viand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I3" s="5"/>
      <c r="J3" s="6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9" t="s">
        <v>5</v>
      </c>
      <c r="C7" s="10">
        <f>sumif('daftar pesanan'!H2:H99,"&lt;&gt;#N/A")</f>
        <v>5920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9" t="s">
        <v>6</v>
      </c>
      <c r="C8" s="10">
        <f>sumif('daftar pesanan'!G2:G99,"&lt;&gt;#N/A")</f>
        <v>64.11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H1"/>
    <mergeCell ref="A2:H2"/>
    <mergeCell ref="A3:H3"/>
    <mergeCell ref="A4:H4"/>
    <mergeCell ref="A5:H5"/>
    <mergeCell ref="A6:H6"/>
  </mergeCells>
  <hyperlinks>
    <hyperlink r:id="rId1" ref="A3"/>
    <hyperlink display="2. Buka sheet daftar pesanan, isi nama pemesan, lalu kode barang dan jumlah pemesanan. Total harga dan total perkiraan berat akan terlampir secara otomatis" location="null!A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23.0"/>
    <col customWidth="1" min="3" max="3" width="14.43"/>
    <col customWidth="1" min="4" max="4" width="12.29"/>
    <col customWidth="1" min="5" max="5" width="14.86"/>
    <col customWidth="1" min="6" max="6" width="28.86"/>
    <col customWidth="1" min="7" max="7" width="20.14"/>
    <col customWidth="1" min="8" max="8" width="18.57"/>
    <col customWidth="1" min="9" max="9" width="17.0"/>
  </cols>
  <sheetData>
    <row r="1">
      <c r="A1" s="11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3" t="s">
        <v>12</v>
      </c>
      <c r="G1" s="11" t="s">
        <v>13</v>
      </c>
      <c r="H1" s="11" t="s">
        <v>14</v>
      </c>
      <c r="I1" s="14" t="s">
        <v>15</v>
      </c>
    </row>
    <row r="2">
      <c r="A2" s="15">
        <v>1.0</v>
      </c>
      <c r="B2" s="15" t="s">
        <v>16</v>
      </c>
      <c r="C2" s="16" t="s">
        <v>17</v>
      </c>
      <c r="D2" s="15">
        <v>1.0</v>
      </c>
      <c r="E2" s="17"/>
      <c r="F2" s="17" t="str">
        <f>if(isna(vlookup(C2,katalog!$A$2:$G$1860,7,false)),"",vlookup(C2,katalog!$A$2:$G$1860,7,false))</f>
        <v>Riz instantané au curry</v>
      </c>
      <c r="G2" s="18">
        <f>IF(ISNA(IF(lower(E2)="bonus",0,IF(lower(VLOOKUP(C2,katalog!$A$2:$E$1000,5,False))="kosong",0,VLOOKUP(C2,katalog!$A$2:$C$1000,2,False)*D2))),"",IF(lower(E2)="bonus",0,IF(lower(VLOOKUP(C2,katalog!$A$2:$E$1000,5,False))="kosong",0,VLOOKUP(C2,katalog!$A$2:$C$1000,2,False)*D2)))</f>
        <v>1.45</v>
      </c>
      <c r="H2" s="19">
        <f>IF(ISNA(VLOOKUP(C2,katalog!$A$2:$C$1000,3,FALSE)*D2),"",VLOOKUP(C2,katalog!$A$2:$C$1000,3,FALSE)*D2)</f>
        <v>55</v>
      </c>
      <c r="I2" s="20" t="str">
        <f>IF(ISNA(VLOOKUP(C2,katalog!$A$2:$E$1000,5,false)),"",VLOOKUP(C2,katalog!$A$2:$E$1000,5,false))</f>
        <v/>
      </c>
    </row>
    <row r="3">
      <c r="A3" s="15">
        <v>2.0</v>
      </c>
      <c r="B3" s="15" t="s">
        <v>16</v>
      </c>
      <c r="C3" s="16" t="s">
        <v>18</v>
      </c>
      <c r="D3" s="15">
        <v>1.0</v>
      </c>
      <c r="E3" s="17"/>
      <c r="F3" s="17" t="str">
        <f>if(isna(vlookup(C3,katalog!$A$2:$G$1860,7,false)),"",vlookup(C3,katalog!$A$2:$G$1860,7,false))</f>
        <v>Nouilles au poulet</v>
      </c>
      <c r="G3" s="18">
        <f>IF(ISNA(IF(lower(E3)="bonus",0,IF(lower(VLOOKUP(C3,katalog!$A$2:$E$1000,5,False))="kosong",0,VLOOKUP(C3,katalog!$A$2:$C$1000,2,False)*D3))),"",IF(lower(E3)="bonus",0,IF(lower(VLOOKUP(C3,katalog!$A$2:$E$1000,5,False))="kosong",0,VLOOKUP(C3,katalog!$A$2:$C$1000,2,False)*D3)))</f>
        <v>0.59</v>
      </c>
      <c r="H3" s="19">
        <f>IF(ISNA(VLOOKUP(C3,katalog!$A$2:$C$1000,3,FALSE)*D3),"",VLOOKUP(C3,katalog!$A$2:$C$1000,3,FALSE)*D3)</f>
        <v>85</v>
      </c>
      <c r="I3" s="20" t="str">
        <f>IF(ISNA(VLOOKUP(C3,katalog!$A$2:$E$1000,5,false)),"",VLOOKUP(C3,katalog!$A$2:$E$1000,5,false))</f>
        <v>Stock épuisé</v>
      </c>
      <c r="J3" s="20"/>
      <c r="K3" s="20"/>
    </row>
    <row r="4">
      <c r="A4" s="15">
        <v>3.0</v>
      </c>
      <c r="B4" s="21" t="s">
        <v>19</v>
      </c>
      <c r="C4" s="22" t="s">
        <v>20</v>
      </c>
      <c r="D4" s="22">
        <v>15.0</v>
      </c>
      <c r="E4" s="23"/>
      <c r="F4" s="17" t="str">
        <f>if(isna(vlookup(C4,katalog!$A$2:$G$1860,7,false)),"",vlookup(C4,katalog!$A$2:$G$1860,7,false))</f>
        <v>BAMBOE Ragoût de boeuf</v>
      </c>
      <c r="G4" s="18">
        <f>IF(ISNA(IF(lower(E4)="bonus",0,IF(lower(VLOOKUP(C4,katalog!$A$2:$E$1000,5,False))="kosong",0,VLOOKUP(C4,katalog!$A$2:$C$1000,2,False)*D4))),"",IF(lower(E4)="bonus",0,IF(lower(VLOOKUP(C4,katalog!$A$2:$E$1000,5,False))="kosong",0,VLOOKUP(C4,katalog!$A$2:$C$1000,2,False)*D4)))</f>
        <v>14.85</v>
      </c>
      <c r="H4" s="19">
        <f>IF(ISNA(VLOOKUP(C4,katalog!$A$2:$C$1000,3,FALSE)*D4),"",VLOOKUP(C4,katalog!$A$2:$C$1000,3,FALSE)*D4)</f>
        <v>675</v>
      </c>
      <c r="I4" s="20" t="str">
        <f>IF(ISNA(VLOOKUP(C4,katalog!$A$2:$E$1000,5,false)),"",VLOOKUP(C4,katalog!$A$2:$E$1000,5,false))</f>
        <v/>
      </c>
      <c r="J4" s="20"/>
      <c r="K4" s="20"/>
    </row>
    <row r="5">
      <c r="A5" s="15">
        <v>4.0</v>
      </c>
      <c r="B5" s="21" t="s">
        <v>19</v>
      </c>
      <c r="C5" s="15" t="s">
        <v>21</v>
      </c>
      <c r="D5" s="15">
        <v>2.0</v>
      </c>
      <c r="E5" s="17"/>
      <c r="F5" s="17" t="str">
        <f>if(isna(vlookup(C5,katalog!$A$2:$G$1860,7,false)),"",vlookup(C5,katalog!$A$2:$G$1860,7,false))</f>
        <v>Pâte épicée aux cacahuettes</v>
      </c>
      <c r="G5" s="18">
        <f>IF(ISNA(IF(lower(E5)="bonus",0,IF(lower(VLOOKUP(C5,katalog!$A$2:$E$1000,5,False))="kosong",0,VLOOKUP(C5,katalog!$A$2:$C$1000,2,False)*D5))),"",IF(lower(E5)="bonus",0,IF(lower(VLOOKUP(C5,katalog!$A$2:$E$1000,5,False))="kosong",0,VLOOKUP(C5,katalog!$A$2:$C$1000,2,False)*D5)))</f>
        <v>4.5</v>
      </c>
      <c r="H5" s="19">
        <f>IF(ISNA(VLOOKUP(C5,katalog!$A$2:$C$1000,3,FALSE)*D5),"",VLOOKUP(C5,katalog!$A$2:$C$1000,3,FALSE)*D5)</f>
        <v>400</v>
      </c>
      <c r="I5" s="20" t="str">
        <f>IF(ISNA(VLOOKUP(C5,katalog!$A$2:$E$1000,5,false)),"",VLOOKUP(C5,katalog!$A$2:$E$1000,5,false))</f>
        <v/>
      </c>
    </row>
    <row r="6">
      <c r="A6" s="15">
        <v>5.0</v>
      </c>
      <c r="B6" s="21" t="s">
        <v>19</v>
      </c>
      <c r="C6" s="15" t="s">
        <v>22</v>
      </c>
      <c r="D6" s="22">
        <v>3.0</v>
      </c>
      <c r="E6" s="17"/>
      <c r="F6" s="17" t="str">
        <f>if(isna(vlookup(C6,katalog!$A$2:$G$1860,7,false)),"",vlookup(C6,katalog!$A$2:$G$1860,7,false))</f>
        <v>Pâte d'assaisonnement à la terasi (crevettes) ABC - 5 sachets</v>
      </c>
      <c r="G6" s="18">
        <f>IF(ISNA(IF(lower(E6)="bonus",0,IF(lower(VLOOKUP(C6,katalog!$A$2:$E$1000,5,False))="kosong",0,VLOOKUP(C6,katalog!$A$2:$C$1000,2,False)*D6))),"",IF(lower(E6)="bonus",0,IF(lower(VLOOKUP(C6,katalog!$A$2:$E$1000,5,False))="kosong",0,VLOOKUP(C6,katalog!$A$2:$C$1000,2,False)*D6)))</f>
        <v>3.15</v>
      </c>
      <c r="H6" s="19">
        <f>IF(ISNA(VLOOKUP(C6,katalog!$A$2:$C$1000,3,FALSE)*D6),"",VLOOKUP(C6,katalog!$A$2:$C$1000,3,FALSE)*D6)</f>
        <v>105</v>
      </c>
      <c r="I6" s="20" t="str">
        <f>IF(ISNA(VLOOKUP(C6,katalog!$A$2:$E$1000,5,false)),"",VLOOKUP(C6,katalog!$A$2:$E$1000,5,false))</f>
        <v/>
      </c>
    </row>
    <row r="7">
      <c r="A7" s="15">
        <v>6.0</v>
      </c>
      <c r="B7" s="15" t="s">
        <v>23</v>
      </c>
      <c r="C7" s="22" t="s">
        <v>24</v>
      </c>
      <c r="D7" s="22">
        <v>1.0</v>
      </c>
      <c r="E7" s="17"/>
      <c r="F7" s="17" t="str">
        <f>if(isna(vlookup(C7,katalog!$A$2:$G$1860,7,false)),"",vlookup(C7,katalog!$A$2:$G$1860,7,false))</f>
        <v>Noix de kemiri - 100 g</v>
      </c>
      <c r="G7" s="18">
        <f>IF(ISNA(IF(lower(E7)="bonus",0,IF(lower(VLOOKUP(C7,katalog!$A$2:$E$1000,5,False))="kosong",0,VLOOKUP(C7,katalog!$A$2:$C$1000,2,False)*D7))),"",IF(lower(E7)="bonus",0,IF(lower(VLOOKUP(C7,katalog!$A$2:$E$1000,5,False))="kosong",0,VLOOKUP(C7,katalog!$A$2:$C$1000,2,False)*D7)))</f>
        <v>2.31</v>
      </c>
      <c r="H7" s="19">
        <f>IF(ISNA(VLOOKUP(C7,katalog!$A$2:$C$1000,3,FALSE)*D7),"",VLOOKUP(C7,katalog!$A$2:$C$1000,3,FALSE)*D7)</f>
        <v>110</v>
      </c>
      <c r="I7" s="20" t="str">
        <f>IF(ISNA(VLOOKUP(C7,katalog!$A$2:$E$1000,5,false)),"",VLOOKUP(C7,katalog!$A$2:$E$1000,5,false))</f>
        <v/>
      </c>
    </row>
    <row r="8">
      <c r="A8" s="15">
        <v>7.0</v>
      </c>
      <c r="B8" s="15" t="s">
        <v>23</v>
      </c>
      <c r="C8" s="24" t="s">
        <v>25</v>
      </c>
      <c r="D8" s="15">
        <v>1.0</v>
      </c>
      <c r="E8" s="17"/>
      <c r="F8" s="17" t="str">
        <f>if(isna(vlookup(C8,katalog!$A$2:$G$1860,7,false)),"",vlookup(C8,katalog!$A$2:$G$1860,7,false))</f>
        <v>Thé au jasmin SOSRO</v>
      </c>
      <c r="G8" s="18">
        <f>IF(ISNA(IF(lower(E8)="bonus",0,IF(lower(VLOOKUP(C8,katalog!$A$2:$E$1000,5,False))="kosong",0,VLOOKUP(C8,katalog!$A$2:$C$1000,2,False)*D8))),"",IF(lower(E8)="bonus",0,IF(lower(VLOOKUP(C8,katalog!$A$2:$E$1000,5,False))="kosong",0,VLOOKUP(C8,katalog!$A$2:$C$1000,2,False)*D8)))</f>
        <v>1.87</v>
      </c>
      <c r="H8" s="19">
        <f>IF(ISNA(VLOOKUP(C8,katalog!$A$2:$C$1000,3,FALSE)*D8),"",VLOOKUP(C8,katalog!$A$2:$C$1000,3,FALSE)*D8)</f>
        <v>95</v>
      </c>
      <c r="I8" s="20" t="str">
        <f>IF(ISNA(VLOOKUP(C8,katalog!$A$2:$E$1000,5,false)),"",VLOOKUP(C8,katalog!$A$2:$E$1000,5,false))</f>
        <v/>
      </c>
    </row>
    <row r="9">
      <c r="A9" s="15">
        <v>8.0</v>
      </c>
      <c r="B9" s="15" t="s">
        <v>26</v>
      </c>
      <c r="C9" s="22" t="s">
        <v>27</v>
      </c>
      <c r="D9" s="22">
        <v>5.0</v>
      </c>
      <c r="E9" s="17"/>
      <c r="F9" s="17" t="str">
        <f>if(isna(vlookup(C9,katalog!$A$2:$G$1860,7,false)),"",vlookup(C9,katalog!$A$2:$G$1860,7,false))</f>
        <v>Thé SARIWANGI</v>
      </c>
      <c r="G9" s="18">
        <f>IF(ISNA(IF(lower(E9)="bonus",0,IF(lower(VLOOKUP(C9,katalog!$A$2:$E$1000,5,False))="kosong",0,VLOOKUP(C9,katalog!$A$2:$C$1000,2,False)*D9))),"",IF(lower(E9)="bonus",0,IF(lower(VLOOKUP(C9,katalog!$A$2:$E$1000,5,False))="kosong",0,VLOOKUP(C9,katalog!$A$2:$C$1000,2,False)*D9)))</f>
        <v>9.35</v>
      </c>
      <c r="H9" s="19">
        <f>IF(ISNA(VLOOKUP(C9,katalog!$A$2:$C$1000,3,FALSE)*D9),"",VLOOKUP(C9,katalog!$A$2:$C$1000,3,FALSE)*D9)</f>
        <v>300</v>
      </c>
      <c r="I9" s="20" t="str">
        <f>IF(ISNA(VLOOKUP(C9,katalog!$A$2:$E$1000,5,false)),"",VLOOKUP(C9,katalog!$A$2:$E$1000,5,false))</f>
        <v/>
      </c>
    </row>
    <row r="10">
      <c r="A10" s="15">
        <v>9.0</v>
      </c>
      <c r="B10" s="15" t="s">
        <v>28</v>
      </c>
      <c r="C10" s="22" t="s">
        <v>29</v>
      </c>
      <c r="D10" s="22">
        <v>10.0</v>
      </c>
      <c r="E10" s="25"/>
      <c r="F10" s="17" t="str">
        <f>if(isna(vlookup(C10,katalog!$A$2:$G$1860,7,false)),"",vlookup(C10,katalog!$A$2:$G$1860,7,false))</f>
        <v>Thé au jasmin TEHBOTOL - 250ml</v>
      </c>
      <c r="G10" s="18">
        <f>IF(ISNA(IF(lower(E10)="bonus",0,IF(lower(VLOOKUP(C10,katalog!$A$2:$E$1000,5,False))="kosong",0,VLOOKUP(C10,katalog!$A$2:$C$1000,2,False)*D10))),"",IF(lower(E10)="bonus",0,IF(lower(VLOOKUP(C10,katalog!$A$2:$E$1000,5,False))="kosong",0,VLOOKUP(C10,katalog!$A$2:$C$1000,2,False)*D10)))</f>
        <v>3.4</v>
      </c>
      <c r="H10" s="19">
        <f>IF(ISNA(VLOOKUP(C10,katalog!$A$2:$C$1000,3,FALSE)*D10),"",VLOOKUP(C10,katalog!$A$2:$C$1000,3,FALSE)*D10)</f>
        <v>2700</v>
      </c>
      <c r="I10" s="20" t="str">
        <f>IF(ISNA(VLOOKUP(C10,katalog!$A$2:$E$1000,5,false)),"",VLOOKUP(C10,katalog!$A$2:$E$1000,5,false))</f>
        <v/>
      </c>
    </row>
    <row r="11">
      <c r="A11" s="15">
        <v>10.0</v>
      </c>
      <c r="B11" s="15" t="s">
        <v>28</v>
      </c>
      <c r="C11" s="22" t="s">
        <v>20</v>
      </c>
      <c r="D11" s="15">
        <v>5.0</v>
      </c>
      <c r="E11" s="17"/>
      <c r="F11" s="17" t="str">
        <f>if(isna(vlookup(C11,katalog!$A$2:$G$1860,7,false)),"",vlookup(C11,katalog!$A$2:$G$1860,7,false))</f>
        <v>BAMBOE Ragoût de boeuf</v>
      </c>
      <c r="G11" s="18">
        <f>IF(ISNA(IF(lower(E11)="bonus",0,IF(lower(VLOOKUP(C11,katalog!$A$2:$E$1000,5,False))="kosong",0,VLOOKUP(C11,katalog!$A$2:$C$1000,2,False)*D11))),"",IF(lower(E11)="bonus",0,IF(lower(VLOOKUP(C11,katalog!$A$2:$E$1000,5,False))="kosong",0,VLOOKUP(C11,katalog!$A$2:$C$1000,2,False)*D11)))</f>
        <v>4.95</v>
      </c>
      <c r="H11" s="19">
        <f>IF(ISNA(VLOOKUP(C11,katalog!$A$2:$C$1000,3,FALSE)*D11),"",VLOOKUP(C11,katalog!$A$2:$C$1000,3,FALSE)*D11)</f>
        <v>225</v>
      </c>
      <c r="I11" s="20" t="str">
        <f>IF(ISNA(VLOOKUP(C11,katalog!$A$2:$E$1000,5,false)),"",VLOOKUP(C11,katalog!$A$2:$E$1000,5,false))</f>
        <v/>
      </c>
    </row>
    <row r="12">
      <c r="A12" s="15">
        <v>11.0</v>
      </c>
      <c r="B12" s="21" t="s">
        <v>28</v>
      </c>
      <c r="C12" s="16" t="s">
        <v>30</v>
      </c>
      <c r="D12" s="22">
        <v>2.0</v>
      </c>
      <c r="E12" s="17"/>
      <c r="F12" s="17" t="str">
        <f>if(isna(vlookup(C12,katalog!$A$2:$G$1860,7,false)),"",vlookup(C12,katalog!$A$2:$G$1860,7,false))</f>
        <v>BAMBOE Poulet grillé</v>
      </c>
      <c r="G12" s="18">
        <f>IF(ISNA(IF(lower(E12)="bonus",0,IF(lower(VLOOKUP(C12,katalog!$A$2:$E$1000,5,False))="kosong",0,VLOOKUP(C12,katalog!$A$2:$C$1000,2,False)*D12))),"",IF(lower(E12)="bonus",0,IF(lower(VLOOKUP(C12,katalog!$A$2:$E$1000,5,False))="kosong",0,VLOOKUP(C12,katalog!$A$2:$C$1000,2,False)*D12)))</f>
        <v>0.8</v>
      </c>
      <c r="H12" s="19">
        <f>IF(ISNA(VLOOKUP(C12,katalog!$A$2:$C$1000,3,FALSE)*D12),"",VLOOKUP(C12,katalog!$A$2:$C$1000,3,FALSE)*D12)</f>
        <v>120</v>
      </c>
      <c r="I12" s="20" t="str">
        <f>IF(ISNA(VLOOKUP(C12,katalog!$A$2:$E$1000,5,false)),"",VLOOKUP(C12,katalog!$A$2:$E$1000,5,false))</f>
        <v/>
      </c>
    </row>
    <row r="13">
      <c r="A13" s="15">
        <v>12.0</v>
      </c>
      <c r="B13" s="15" t="s">
        <v>28</v>
      </c>
      <c r="C13" s="16" t="s">
        <v>31</v>
      </c>
      <c r="D13" s="15">
        <v>1.0</v>
      </c>
      <c r="E13" s="17"/>
      <c r="F13" s="17" t="str">
        <f>if(isna(vlookup(C13,katalog!$A$2:$G$1860,7,false)),"",vlookup(C13,katalog!$A$2:$G$1860,7,false))</f>
        <v>Riz instantané au poulet</v>
      </c>
      <c r="G13" s="18">
        <f>IF(ISNA(IF(lower(E13)="bonus",0,IF(lower(VLOOKUP(C13,katalog!$A$2:$E$1000,5,False))="kosong",0,VLOOKUP(C13,katalog!$A$2:$C$1000,2,False)*D13))),"",IF(lower(E13)="bonus",0,IF(lower(VLOOKUP(C13,katalog!$A$2:$E$1000,5,False))="kosong",0,VLOOKUP(C13,katalog!$A$2:$C$1000,2,False)*D13)))</f>
        <v>1.45</v>
      </c>
      <c r="H13" s="19">
        <f>IF(ISNA(VLOOKUP(C13,katalog!$A$2:$C$1000,3,FALSE)*D13),"",VLOOKUP(C13,katalog!$A$2:$C$1000,3,FALSE)*D13)</f>
        <v>55</v>
      </c>
      <c r="I13" s="20" t="str">
        <f>IF(ISNA(VLOOKUP(C13,katalog!$A$2:$E$1000,5,false)),"",VLOOKUP(C13,katalog!$A$2:$E$1000,5,false))</f>
        <v/>
      </c>
    </row>
    <row r="14">
      <c r="A14" s="15">
        <v>13.0</v>
      </c>
      <c r="B14" s="15" t="s">
        <v>28</v>
      </c>
      <c r="C14" s="16" t="s">
        <v>32</v>
      </c>
      <c r="D14" s="22">
        <v>1.0</v>
      </c>
      <c r="E14" s="17"/>
      <c r="F14" s="17" t="str">
        <f>if(isna(vlookup(C14,katalog!$A$2:$G$1860,7,false)),"",vlookup(C14,katalog!$A$2:$G$1860,7,false))</f>
        <v>Riz instantané au soto</v>
      </c>
      <c r="G14" s="18">
        <f>IF(ISNA(IF(lower(E14)="bonus",0,IF(lower(VLOOKUP(C14,katalog!$A$2:$E$1000,5,False))="kosong",0,VLOOKUP(C14,katalog!$A$2:$C$1000,2,False)*D14))),"",IF(lower(E14)="bonus",0,IF(lower(VLOOKUP(C14,katalog!$A$2:$E$1000,5,False))="kosong",0,VLOOKUP(C14,katalog!$A$2:$C$1000,2,False)*D14)))</f>
        <v>1.45</v>
      </c>
      <c r="H14" s="19">
        <f>IF(ISNA(VLOOKUP(C14,katalog!$A$2:$C$1000,3,FALSE)*D14),"",VLOOKUP(C14,katalog!$A$2:$C$1000,3,FALSE)*D14)</f>
        <v>55</v>
      </c>
      <c r="I14" s="20" t="str">
        <f>IF(ISNA(VLOOKUP(C14,katalog!$A$2:$E$1000,5,false)),"",VLOOKUP(C14,katalog!$A$2:$E$1000,5,false))</f>
        <v/>
      </c>
    </row>
    <row r="15">
      <c r="A15" s="15">
        <v>14.0</v>
      </c>
      <c r="B15" s="15" t="s">
        <v>28</v>
      </c>
      <c r="C15" s="22" t="s">
        <v>17</v>
      </c>
      <c r="D15" s="22">
        <v>1.0</v>
      </c>
      <c r="E15" s="17"/>
      <c r="F15" s="17" t="str">
        <f>if(isna(vlookup(C15,katalog!$A$2:$G$1860,7,false)),"",vlookup(C15,katalog!$A$2:$G$1860,7,false))</f>
        <v>Riz instantané au curry</v>
      </c>
      <c r="G15" s="18">
        <f>IF(ISNA(IF(lower(E15)="bonus",0,IF(lower(VLOOKUP(C15,katalog!$A$2:$E$1000,5,False))="kosong",0,VLOOKUP(C15,katalog!$A$2:$C$1000,2,False)*D15))),"",IF(lower(E15)="bonus",0,IF(lower(VLOOKUP(C15,katalog!$A$2:$E$1000,5,False))="kosong",0,VLOOKUP(C15,katalog!$A$2:$C$1000,2,False)*D15)))</f>
        <v>1.45</v>
      </c>
      <c r="H15" s="19">
        <f>IF(ISNA(VLOOKUP(C15,katalog!$A$2:$C$1000,3,FALSE)*D15),"",VLOOKUP(C15,katalog!$A$2:$C$1000,3,FALSE)*D15)</f>
        <v>55</v>
      </c>
      <c r="I15" s="20" t="str">
        <f>IF(ISNA(VLOOKUP(C15,katalog!$A$2:$E$1000,5,false)),"",VLOOKUP(C15,katalog!$A$2:$E$1000,5,false))</f>
        <v/>
      </c>
    </row>
    <row r="16">
      <c r="A16" s="15">
        <v>15.0</v>
      </c>
      <c r="B16" s="15" t="s">
        <v>28</v>
      </c>
      <c r="C16" s="15" t="s">
        <v>33</v>
      </c>
      <c r="D16" s="22">
        <v>4.0</v>
      </c>
      <c r="E16" s="17"/>
      <c r="F16" s="17" t="str">
        <f>if(isna(vlookup(C16,katalog!$A$2:$G$1860,7,false)),"",vlookup(C16,katalog!$A$2:$G$1860,7,false))</f>
        <v>Nouilles sautées au bœuf</v>
      </c>
      <c r="G16" s="18">
        <f>IF(ISNA(IF(lower(E16)="bonus",0,IF(lower(VLOOKUP(C16,katalog!$A$2:$E$1000,5,False))="kosong",0,VLOOKUP(C16,katalog!$A$2:$C$1000,2,False)*D16))),"",IF(lower(E16)="bonus",0,IF(lower(VLOOKUP(C16,katalog!$A$2:$E$1000,5,False))="kosong",0,VLOOKUP(C16,katalog!$A$2:$C$1000,2,False)*D16)))</f>
        <v>2.36</v>
      </c>
      <c r="H16" s="19">
        <f>IF(ISNA(VLOOKUP(C16,katalog!$A$2:$C$1000,3,FALSE)*D16),"",VLOOKUP(C16,katalog!$A$2:$C$1000,3,FALSE)*D16)</f>
        <v>340</v>
      </c>
      <c r="I16" s="20" t="str">
        <f>IF(ISNA(VLOOKUP(C16,katalog!$A$2:$E$1000,5,false)),"",VLOOKUP(C16,katalog!$A$2:$E$1000,5,false))</f>
        <v/>
      </c>
    </row>
    <row r="17">
      <c r="A17" s="15">
        <v>16.0</v>
      </c>
      <c r="B17" s="15" t="s">
        <v>28</v>
      </c>
      <c r="C17" s="24" t="s">
        <v>25</v>
      </c>
      <c r="D17" s="15">
        <v>1.0</v>
      </c>
      <c r="E17" s="17"/>
      <c r="F17" s="17" t="str">
        <f>if(isna(vlookup(C17,katalog!$A$2:$G$1860,7,false)),"",vlookup(C17,katalog!$A$2:$G$1860,7,false))</f>
        <v>Thé au jasmin SOSRO</v>
      </c>
      <c r="G17" s="18">
        <f>IF(ISNA(IF(lower(E17)="bonus",0,IF(lower(VLOOKUP(C17,katalog!$A$2:$E$1000,5,False))="kosong",0,VLOOKUP(C17,katalog!$A$2:$C$1000,2,False)*D17))),"",IF(lower(E17)="bonus",0,IF(lower(VLOOKUP(C17,katalog!$A$2:$E$1000,5,False))="kosong",0,VLOOKUP(C17,katalog!$A$2:$C$1000,2,False)*D17)))</f>
        <v>1.87</v>
      </c>
      <c r="H17" s="19">
        <f>IF(ISNA(VLOOKUP(C17,katalog!$A$2:$C$1000,3,FALSE)*D17),"",VLOOKUP(C17,katalog!$A$2:$C$1000,3,FALSE)*D17)</f>
        <v>95</v>
      </c>
      <c r="I17" s="20" t="str">
        <f>IF(ISNA(VLOOKUP(C17,katalog!$A$2:$E$1000,5,false)),"",VLOOKUP(C17,katalog!$A$2:$E$1000,5,false))</f>
        <v/>
      </c>
    </row>
    <row r="18">
      <c r="A18" s="15">
        <v>17.0</v>
      </c>
      <c r="B18" s="15" t="s">
        <v>34</v>
      </c>
      <c r="C18" s="22" t="s">
        <v>35</v>
      </c>
      <c r="D18" s="22">
        <v>1.0</v>
      </c>
      <c r="E18" s="17"/>
      <c r="F18" s="17" t="str">
        <f>if(isna(vlookup(C18,katalog!$A$2:$G$1860,7,false)),"",vlookup(C18,katalog!$A$2:$G$1860,7,false))</f>
        <v>Chips au manioc épicés puissance 5</v>
      </c>
      <c r="G18" s="18">
        <f>IF(ISNA(IF(lower(E18)="bonus",0,IF(lower(VLOOKUP(C18,katalog!$A$2:$E$1000,5,False))="kosong",0,VLOOKUP(C18,katalog!$A$2:$C$1000,2,False)*D18))),"",IF(lower(E18)="bonus",0,IF(lower(VLOOKUP(C18,katalog!$A$2:$E$1000,5,False))="kosong",0,VLOOKUP(C18,katalog!$A$2:$C$1000,2,False)*D18)))</f>
        <v>3.19</v>
      </c>
      <c r="H18" s="19">
        <f>IF(ISNA(VLOOKUP(C18,katalog!$A$2:$C$1000,3,FALSE)*D18),"",VLOOKUP(C18,katalog!$A$2:$C$1000,3,FALSE)*D18)</f>
        <v>105</v>
      </c>
      <c r="I18" s="20" t="str">
        <f>IF(ISNA(VLOOKUP(C18,katalog!$A$2:$E$1000,5,false)),"",VLOOKUP(C18,katalog!$A$2:$E$1000,5,false))</f>
        <v/>
      </c>
    </row>
    <row r="19">
      <c r="A19" s="15">
        <v>18.0</v>
      </c>
      <c r="B19" s="15" t="s">
        <v>34</v>
      </c>
      <c r="C19" s="26" t="s">
        <v>36</v>
      </c>
      <c r="D19" s="22">
        <v>1.0</v>
      </c>
      <c r="E19" s="17"/>
      <c r="F19" s="17" t="str">
        <f>if(isna(vlookup(C19,katalog!$A$2:$G$1860,7,false)),"",vlookup(C19,katalog!$A$2:$G$1860,7,false))</f>
        <v>Margarine Blue Band</v>
      </c>
      <c r="G19" s="18">
        <f>IF(ISNA(IF(lower(E19)="bonus",0,IF(lower(VLOOKUP(C19,katalog!$A$2:$E$1000,5,False))="kosong",0,VLOOKUP(C19,katalog!$A$2:$C$1000,2,False)*D19))),"",IF(lower(E19)="bonus",0,IF(lower(VLOOKUP(C19,katalog!$A$2:$E$1000,5,False))="kosong",0,VLOOKUP(C19,katalog!$A$2:$C$1000,2,False)*D19)))</f>
        <v>2.52</v>
      </c>
      <c r="H19" s="19">
        <f>IF(ISNA(VLOOKUP(C19,katalog!$A$2:$C$1000,3,FALSE)*D19),"",VLOOKUP(C19,katalog!$A$2:$C$1000,3,FALSE)*D19)</f>
        <v>275</v>
      </c>
      <c r="I19" s="20" t="str">
        <f>IF(ISNA(VLOOKUP(C19,katalog!$A$2:$E$1000,5,false)),"",VLOOKUP(C19,katalog!$A$2:$E$1000,5,false))</f>
        <v/>
      </c>
    </row>
    <row r="20">
      <c r="A20" s="15">
        <v>19.0</v>
      </c>
      <c r="B20" s="15" t="s">
        <v>34</v>
      </c>
      <c r="C20" s="24" t="s">
        <v>37</v>
      </c>
      <c r="D20" s="15">
        <v>1.0</v>
      </c>
      <c r="E20" s="17"/>
      <c r="F20" s="17" t="str">
        <f>if(isna(vlookup(C20,katalog!$A$2:$G$1860,7,false)),"",vlookup(C20,katalog!$A$2:$G$1860,7,false))</f>
        <v>Poudre de piment puissance 15</v>
      </c>
      <c r="G20" s="18">
        <f>IF(ISNA(IF(lower(E20)="bonus",0,IF(lower(VLOOKUP(C20,katalog!$A$2:$E$1000,5,False))="kosong",0,VLOOKUP(C20,katalog!$A$2:$C$1000,2,False)*D20))),"",IF(lower(E20)="bonus",0,IF(lower(VLOOKUP(C20,katalog!$A$2:$E$1000,5,False))="kosong",0,VLOOKUP(C20,katalog!$A$2:$C$1000,2,False)*D20)))</f>
        <v>2.6</v>
      </c>
      <c r="H20" s="19">
        <f>IF(ISNA(VLOOKUP(C20,katalog!$A$2:$C$1000,3,FALSE)*D20),"",VLOOKUP(C20,katalog!$A$2:$C$1000,3,FALSE)*D20)</f>
        <v>70</v>
      </c>
      <c r="I20" s="20" t="str">
        <f>IF(ISNA(VLOOKUP(C20,katalog!$A$2:$E$1000,5,false)),"",VLOOKUP(C20,katalog!$A$2:$E$1000,5,false))</f>
        <v/>
      </c>
    </row>
    <row r="21">
      <c r="A21" s="15">
        <v>20.0</v>
      </c>
      <c r="C21" s="24"/>
      <c r="E21" s="17"/>
      <c r="F21" s="17" t="str">
        <f>if(isna(vlookup(C21,katalog!$A$2:$G$1860,7,false)),"",vlookup(C21,katalog!$A$2:$G$1860,7,false))</f>
        <v/>
      </c>
      <c r="G21" s="20" t="str">
        <f>IF(ISNA(IF(lower(E21)="bonus",0,IF(lower(VLOOKUP(C21,katalog!$A$2:$E$1000,5,False))="kosong",0,VLOOKUP(C21,katalog!$A$2:$C$1000,2,False)*D21))),"",IF(lower(E21)="bonus",0,IF(lower(VLOOKUP(C21,katalog!$A$2:$E$1000,5,False))="kosong",0,VLOOKUP(C21,katalog!$A$2:$C$1000,2,False)*D21)))</f>
        <v/>
      </c>
      <c r="H21" s="19" t="str">
        <f>IF(ISNA(VLOOKUP(C21,katalog!$A$2:$C$1000,3,FALSE)*D21),"",VLOOKUP(C21,katalog!$A$2:$C$1000,3,FALSE)*D21)</f>
        <v/>
      </c>
      <c r="I21" s="20" t="str">
        <f>IF(ISNA(VLOOKUP(C21,katalog!$A$2:$E$1000,5,false)),"",VLOOKUP(C21,katalog!$A$2:$E$1000,5,false))</f>
        <v/>
      </c>
    </row>
    <row r="22">
      <c r="A22" s="15">
        <v>21.0</v>
      </c>
      <c r="C22" s="24"/>
      <c r="E22" s="17"/>
      <c r="F22" s="17" t="str">
        <f>if(isna(vlookup(C22,katalog!$A$2:$G$1860,7,false)),"",vlookup(C22,katalog!$A$2:$G$1860,7,false))</f>
        <v/>
      </c>
      <c r="G22" s="20" t="str">
        <f>IF(ISNA(IF(lower(E22)="bonus",0,IF(lower(VLOOKUP(C22,katalog!$A$2:$E$1000,5,False))="kosong",0,VLOOKUP(C22,katalog!$A$2:$C$1000,2,False)*D22))),"",IF(lower(E22)="bonus",0,IF(lower(VLOOKUP(C22,katalog!$A$2:$E$1000,5,False))="kosong",0,VLOOKUP(C22,katalog!$A$2:$C$1000,2,False)*D22)))</f>
        <v/>
      </c>
      <c r="H22" s="19" t="str">
        <f>IF(ISNA(VLOOKUP(C22,katalog!$A$2:$C$1000,3,FALSE)*D22),"",VLOOKUP(C22,katalog!$A$2:$C$1000,3,FALSE)*D22)</f>
        <v/>
      </c>
      <c r="I22" s="20" t="str">
        <f>IF(ISNA(VLOOKUP(C22,katalog!$A$2:$E$1000,5,false)),"",VLOOKUP(C22,katalog!$A$2:$E$1000,5,false))</f>
        <v/>
      </c>
    </row>
    <row r="23">
      <c r="A23" s="15">
        <v>22.0</v>
      </c>
      <c r="C23" s="24"/>
      <c r="E23" s="17"/>
      <c r="F23" s="17" t="str">
        <f>if(isna(vlookup(C23,katalog!$A$2:$G$1860,7,false)),"",vlookup(C23,katalog!$A$2:$G$1860,7,false))</f>
        <v/>
      </c>
      <c r="G23" s="20" t="str">
        <f>IF(ISNA(IF(lower(E23)="bonus",0,IF(lower(VLOOKUP(C23,katalog!$A$2:$E$1000,5,False))="kosong",0,VLOOKUP(C23,katalog!$A$2:$C$1000,2,False)*D23))),"",IF(lower(E23)="bonus",0,IF(lower(VLOOKUP(C23,katalog!$A$2:$E$1000,5,False))="kosong",0,VLOOKUP(C23,katalog!$A$2:$C$1000,2,False)*D23)))</f>
        <v/>
      </c>
      <c r="H23" s="19" t="str">
        <f>IF(ISNA(VLOOKUP(C23,katalog!$A$2:$C$1000,3,FALSE)*D23),"",VLOOKUP(C23,katalog!$A$2:$C$1000,3,FALSE)*D23)</f>
        <v/>
      </c>
      <c r="I23" s="20" t="str">
        <f>IF(ISNA(VLOOKUP(C23,katalog!$A$2:$E$1000,5,false)),"",VLOOKUP(C23,katalog!$A$2:$E$1000,5,false))</f>
        <v/>
      </c>
    </row>
    <row r="24">
      <c r="A24" s="15">
        <v>23.0</v>
      </c>
      <c r="C24" s="24"/>
      <c r="E24" s="23"/>
      <c r="F24" s="17" t="str">
        <f>if(isna(vlookup(C24,katalog!$A$2:$G$1860,7,false)),"",vlookup(C24,katalog!$A$2:$G$1860,7,false))</f>
        <v/>
      </c>
      <c r="G24" s="20" t="str">
        <f>IF(ISNA(IF(lower(E24)="bonus",0,IF(lower(VLOOKUP(C24,katalog!$A$2:$E$1000,5,False))="kosong",0,VLOOKUP(C24,katalog!$A$2:$C$1000,2,False)*D24))),"",IF(lower(E24)="bonus",0,IF(lower(VLOOKUP(C24,katalog!$A$2:$E$1000,5,False))="kosong",0,VLOOKUP(C24,katalog!$A$2:$C$1000,2,False)*D24)))</f>
        <v/>
      </c>
      <c r="H24" s="19" t="str">
        <f>IF(ISNA(VLOOKUP(C24,katalog!$A$2:$C$1000,3,FALSE)*D24),"",VLOOKUP(C24,katalog!$A$2:$C$1000,3,FALSE)*D24)</f>
        <v/>
      </c>
      <c r="I24" s="20" t="str">
        <f>IF(ISNA(VLOOKUP(C24,katalog!$A$2:$E$1000,5,false)),"",VLOOKUP(C24,katalog!$A$2:$E$1000,5,false))</f>
        <v/>
      </c>
    </row>
    <row r="25">
      <c r="A25" s="15">
        <v>24.0</v>
      </c>
      <c r="C25" s="24"/>
      <c r="E25" s="17"/>
      <c r="F25" s="17" t="str">
        <f>if(isna(vlookup(C25,katalog!$A$2:$G$1860,7,false)),"",vlookup(C25,katalog!$A$2:$G$1860,7,false))</f>
        <v/>
      </c>
      <c r="G25" s="20" t="str">
        <f>IF(ISNA(IF(lower(E25)="bonus",0,IF(lower(VLOOKUP(C25,katalog!$A$2:$E$1000,5,False))="kosong",0,VLOOKUP(C25,katalog!$A$2:$C$1000,2,False)*D25))),"",IF(lower(E25)="bonus",0,IF(lower(VLOOKUP(C25,katalog!$A$2:$E$1000,5,False))="kosong",0,VLOOKUP(C25,katalog!$A$2:$C$1000,2,False)*D25)))</f>
        <v/>
      </c>
      <c r="H25" s="19" t="str">
        <f>IF(ISNA(VLOOKUP(C25,katalog!$A$2:$C$1000,3,FALSE)*D25),"",VLOOKUP(C25,katalog!$A$2:$C$1000,3,FALSE)*D25)</f>
        <v/>
      </c>
      <c r="I25" s="20" t="str">
        <f>IF(ISNA(VLOOKUP(C25,katalog!$A$2:$E$1000,5,false)),"",VLOOKUP(C25,katalog!$A$2:$E$1000,5,false))</f>
        <v/>
      </c>
    </row>
    <row r="26">
      <c r="A26" s="15">
        <v>25.0</v>
      </c>
      <c r="C26" s="22"/>
      <c r="D26" s="22"/>
      <c r="E26" s="17"/>
      <c r="F26" s="17" t="str">
        <f>if(isna(vlookup(C26,katalog!$A$2:$G$1860,7,false)),"",vlookup(C26,katalog!$A$2:$G$1860,7,false))</f>
        <v/>
      </c>
      <c r="G26" s="20" t="str">
        <f>IF(ISNA(IF(lower(E26)="bonus",0,IF(lower(VLOOKUP(C26,katalog!$A$2:$E$1000,5,False))="kosong",0,VLOOKUP(C26,katalog!$A$2:$C$1000,2,False)*D26))),"",IF(lower(E26)="bonus",0,IF(lower(VLOOKUP(C26,katalog!$A$2:$E$1000,5,False))="kosong",0,VLOOKUP(C26,katalog!$A$2:$C$1000,2,False)*D26)))</f>
        <v/>
      </c>
      <c r="H26" s="19" t="str">
        <f>IF(ISNA(VLOOKUP(C26,katalog!$A$2:$C$1000,3,FALSE)*D26),"",VLOOKUP(C26,katalog!$A$2:$C$1000,3,FALSE)*D26)</f>
        <v/>
      </c>
      <c r="I26" s="20" t="str">
        <f>IF(ISNA(VLOOKUP(C26,katalog!$A$2:$E$1000,5,false)),"",VLOOKUP(C26,katalog!$A$2:$E$1000,5,false))</f>
        <v/>
      </c>
    </row>
    <row r="27">
      <c r="A27" s="15"/>
      <c r="C27" s="24"/>
      <c r="E27" s="23"/>
      <c r="F27" s="17" t="str">
        <f>if(isna(vlookup(C27,katalog!$A$2:$G$1860,7,false)),"",vlookup(C27,katalog!$A$2:$G$1860,7,false))</f>
        <v/>
      </c>
      <c r="G27" s="20" t="str">
        <f>IF(ISNA(IF(lower(E27)="bonus",0,IF(lower(VLOOKUP(C27,katalog!$A$2:$E$1000,5,False))="kosong",0,VLOOKUP(C27,katalog!$A$2:$C$1000,2,False)*D27))),"",IF(lower(E27)="bonus",0,IF(lower(VLOOKUP(C27,katalog!$A$2:$E$1000,5,False))="kosong",0,VLOOKUP(C27,katalog!$A$2:$C$1000,2,False)*D27)))</f>
        <v/>
      </c>
      <c r="H27" s="19" t="str">
        <f>IF(ISNA(VLOOKUP(C27,katalog!$A$2:$C$1000,3,FALSE)*D27),"",VLOOKUP(C27,katalog!$A$2:$C$1000,3,FALSE)*D27)</f>
        <v/>
      </c>
      <c r="I27" s="20" t="str">
        <f>IF(ISNA(VLOOKUP(C27,katalog!$A$2:$E$1000,5,false)),"",VLOOKUP(C27,katalog!$A$2:$E$1000,5,false))</f>
        <v/>
      </c>
    </row>
    <row r="28">
      <c r="A28" s="15"/>
      <c r="C28" s="22"/>
      <c r="D28" s="22"/>
      <c r="E28" s="17"/>
      <c r="F28" s="17" t="str">
        <f>if(isna(vlookup(C28,katalog!$A$2:$G$1860,7,false)),"",vlookup(C28,katalog!$A$2:$G$1860,7,false))</f>
        <v/>
      </c>
      <c r="G28" s="20" t="str">
        <f>IF(ISNA(IF(lower(E28)="bonus",0,IF(lower(VLOOKUP(C28,katalog!$A$2:$E$1000,5,False))="kosong",0,VLOOKUP(C28,katalog!$A$2:$C$1000,2,False)*D28))),"",IF(lower(E28)="bonus",0,IF(lower(VLOOKUP(C28,katalog!$A$2:$E$1000,5,False))="kosong",0,VLOOKUP(C28,katalog!$A$2:$C$1000,2,False)*D28)))</f>
        <v/>
      </c>
      <c r="H28" s="19" t="str">
        <f>IF(ISNA(VLOOKUP(C28,katalog!$A$2:$C$1000,3,FALSE)*D28),"",VLOOKUP(C28,katalog!$A$2:$C$1000,3,FALSE)*D28)</f>
        <v/>
      </c>
      <c r="I28" s="20" t="str">
        <f>IF(ISNA(VLOOKUP(C28,katalog!$A$2:$E$1000,5,false)),"",VLOOKUP(C28,katalog!$A$2:$E$1000,5,false))</f>
        <v/>
      </c>
    </row>
    <row r="29">
      <c r="A29" s="15"/>
      <c r="C29" s="22"/>
      <c r="D29" s="22"/>
      <c r="E29" s="17"/>
      <c r="F29" s="17" t="str">
        <f>if(isna(vlookup(C29,katalog!$A$2:$G$1860,7,false)),"",vlookup(C29,katalog!$A$2:$G$1860,7,false))</f>
        <v/>
      </c>
      <c r="G29" s="20" t="str">
        <f>IF(ISNA(IF(lower(E29)="bonus",0,IF(lower(VLOOKUP(C29,katalog!$A$2:$E$1000,5,False))="kosong",0,VLOOKUP(C29,katalog!$A$2:$C$1000,2,False)*D29))),"",IF(lower(E29)="bonus",0,IF(lower(VLOOKUP(C29,katalog!$A$2:$E$1000,5,False))="kosong",0,VLOOKUP(C29,katalog!$A$2:$C$1000,2,False)*D29)))</f>
        <v/>
      </c>
      <c r="H29" s="19" t="str">
        <f>IF(ISNA(VLOOKUP(C29,katalog!$A$2:$C$1000,3,FALSE)*D29),"",VLOOKUP(C29,katalog!$A$2:$C$1000,3,FALSE)*D29)</f>
        <v/>
      </c>
      <c r="I29" s="20" t="str">
        <f>IF(ISNA(VLOOKUP(C29,katalog!$A$2:$E$1000,5,false)),"",VLOOKUP(C29,katalog!$A$2:$E$1000,5,false))</f>
        <v/>
      </c>
    </row>
    <row r="30">
      <c r="A30" s="15"/>
      <c r="C30" s="22"/>
      <c r="D30" s="22"/>
      <c r="E30" s="17"/>
      <c r="F30" s="17" t="str">
        <f>if(isna(vlookup(C30,katalog!$A$2:$G$1860,7,false)),"",vlookup(C30,katalog!$A$2:$G$1860,7,false))</f>
        <v/>
      </c>
      <c r="G30" s="20" t="str">
        <f>IF(ISNA(IF(lower(E30)="bonus",0,IF(lower(VLOOKUP(C30,katalog!$A$2:$E$1000,5,False))="kosong",0,VLOOKUP(C30,katalog!$A$2:$C$1000,2,False)*D30))),"",IF(lower(E30)="bonus",0,IF(lower(VLOOKUP(C30,katalog!$A$2:$E$1000,5,False))="kosong",0,VLOOKUP(C30,katalog!$A$2:$C$1000,2,False)*D30)))</f>
        <v/>
      </c>
      <c r="H30" s="19" t="str">
        <f>IF(ISNA(VLOOKUP(C30,katalog!$A$2:$C$1000,3,FALSE)*D30),"",VLOOKUP(C30,katalog!$A$2:$C$1000,3,FALSE)*D30)</f>
        <v/>
      </c>
      <c r="I30" s="20" t="str">
        <f>IF(ISNA(VLOOKUP(C30,katalog!$A$2:$E$1000,5,false)),"",VLOOKUP(C30,katalog!$A$2:$E$1000,5,false))</f>
        <v/>
      </c>
    </row>
    <row r="31">
      <c r="A31" s="19"/>
      <c r="C31" s="24"/>
      <c r="E31" s="17"/>
      <c r="F31" s="17" t="str">
        <f>if(isna(vlookup(C31,katalog!$A$2:$G$1860,7,false)),"",vlookup(C31,katalog!$A$2:$G$1860,7,false))</f>
        <v/>
      </c>
      <c r="G31" s="20" t="str">
        <f>IF(ISNA(IF(lower(E31)="bonus",0,IF(lower(VLOOKUP(C31,katalog!$A$2:$E$1000,5,False))="kosong",0,VLOOKUP(C31,katalog!$A$2:$C$1000,2,False)*D31))),"",IF(lower(E31)="bonus",0,IF(lower(VLOOKUP(C31,katalog!$A$2:$E$1000,5,False))="kosong",0,VLOOKUP(C31,katalog!$A$2:$C$1000,2,False)*D31)))</f>
        <v/>
      </c>
      <c r="H31" s="19" t="str">
        <f>IF(ISNA(VLOOKUP(C31,katalog!$A$2:$C$1000,3,FALSE)*D31),"",VLOOKUP(C31,katalog!$A$2:$C$1000,3,FALSE)*D31)</f>
        <v/>
      </c>
      <c r="I31" s="20" t="str">
        <f>IF(ISNA(VLOOKUP(C31,katalog!$A$2:$E$1000,5,false)),"",VLOOKUP(C31,katalog!$A$2:$E$1000,5,false))</f>
        <v/>
      </c>
    </row>
    <row r="32">
      <c r="A32" s="15"/>
      <c r="C32" s="22"/>
      <c r="D32" s="22"/>
      <c r="E32" s="25"/>
      <c r="F32" s="17" t="str">
        <f>if(isna(vlookup(C32,katalog!$A$2:$G$1860,7,false)),"",vlookup(C32,katalog!$A$2:$G$1860,7,false))</f>
        <v/>
      </c>
      <c r="G32" s="20" t="str">
        <f>IF(ISNA(IF(lower(E32)="bonus",0,IF(lower(VLOOKUP(C32,katalog!$A$2:$E$1000,5,False))="kosong",0,VLOOKUP(C32,katalog!$A$2:$C$1000,2,False)*D32))),"",IF(lower(E32)="bonus",0,IF(lower(VLOOKUP(C32,katalog!$A$2:$E$1000,5,False))="kosong",0,VLOOKUP(C32,katalog!$A$2:$C$1000,2,False)*D32)))</f>
        <v/>
      </c>
      <c r="H32" s="19" t="str">
        <f>IF(ISNA(VLOOKUP(C32,katalog!$A$2:$C$1000,3,FALSE)*D32),"",VLOOKUP(C32,katalog!$A$2:$C$1000,3,FALSE)*D32)</f>
        <v/>
      </c>
      <c r="I32" s="20" t="str">
        <f>IF(ISNA(VLOOKUP(C32,katalog!$A$2:$E$1000,5,false)),"",VLOOKUP(C32,katalog!$A$2:$E$1000,5,false))</f>
        <v/>
      </c>
    </row>
    <row r="33">
      <c r="A33" s="15"/>
      <c r="C33" s="22"/>
      <c r="D33" s="22"/>
      <c r="E33" s="17"/>
      <c r="F33" s="17" t="str">
        <f>if(isna(vlookup(C33,katalog!$A$2:$G$1860,7,false)),"",vlookup(C33,katalog!$A$2:$G$1860,7,false))</f>
        <v/>
      </c>
      <c r="G33" s="20" t="str">
        <f>IF(ISNA(IF(lower(E33)="bonus",0,IF(lower(VLOOKUP(C33,katalog!$A$2:$E$1000,5,False))="kosong",0,VLOOKUP(C33,katalog!$A$2:$C$1000,2,False)*D33))),"",IF(lower(E33)="bonus",0,IF(lower(VLOOKUP(C33,katalog!$A$2:$E$1000,5,False))="kosong",0,VLOOKUP(C33,katalog!$A$2:$C$1000,2,False)*D33)))</f>
        <v/>
      </c>
      <c r="H33" s="19" t="str">
        <f>IF(ISNA(VLOOKUP(C33,katalog!$A$2:$C$1000,3,FALSE)*D33),"",VLOOKUP(C33,katalog!$A$2:$C$1000,3,FALSE)*D33)</f>
        <v/>
      </c>
      <c r="I33" s="20" t="str">
        <f>IF(ISNA(VLOOKUP(C33,katalog!$A$2:$E$1000,5,false)),"",VLOOKUP(C33,katalog!$A$2:$E$1000,5,false))</f>
        <v/>
      </c>
    </row>
    <row r="34">
      <c r="A34" s="19"/>
      <c r="C34" s="24"/>
      <c r="E34" s="17"/>
      <c r="F34" s="17" t="str">
        <f>if(isna(vlookup(C34,katalog!$A$2:$G$1860,7,false)),"",vlookup(C34,katalog!$A$2:$G$1860,7,false))</f>
        <v/>
      </c>
      <c r="G34" s="20" t="str">
        <f>IF(ISNA(IF(lower(E34)="bonus",0,IF(lower(VLOOKUP(C34,katalog!$A$2:$E$1000,5,False))="kosong",0,VLOOKUP(C34,katalog!$A$2:$C$1000,2,False)*D34))),"",IF(lower(E34)="bonus",0,IF(lower(VLOOKUP(C34,katalog!$A$2:$E$1000,5,False))="kosong",0,VLOOKUP(C34,katalog!$A$2:$C$1000,2,False)*D34)))</f>
        <v/>
      </c>
      <c r="H34" s="19" t="str">
        <f>IF(ISNA(VLOOKUP(C34,katalog!$A$2:$C$1000,3,FALSE)*D34),"",VLOOKUP(C34,katalog!$A$2:$C$1000,3,FALSE)*D34)</f>
        <v/>
      </c>
      <c r="I34" s="20" t="str">
        <f>IF(ISNA(VLOOKUP(C34,katalog!$A$2:$E$1000,5,false)),"",VLOOKUP(C34,katalog!$A$2:$E$1000,5,false))</f>
        <v/>
      </c>
    </row>
    <row r="35">
      <c r="A35" s="19"/>
      <c r="C35" s="24"/>
      <c r="E35" s="17"/>
      <c r="F35" s="17" t="str">
        <f>if(isna(vlookup(C35,katalog!$A$2:$G$1860,7,false)),"",vlookup(C35,katalog!$A$2:$G$1860,7,false))</f>
        <v/>
      </c>
      <c r="G35" s="20" t="str">
        <f>IF(ISNA(IF(lower(E35)="bonus",0,IF(lower(VLOOKUP(C35,katalog!$A$2:$E$1000,5,False))="kosong",0,VLOOKUP(C35,katalog!$A$2:$C$1000,2,False)*D35))),"",IF(lower(E35)="bonus",0,IF(lower(VLOOKUP(C35,katalog!$A$2:$E$1000,5,False))="kosong",0,VLOOKUP(C35,katalog!$A$2:$C$1000,2,False)*D35)))</f>
        <v/>
      </c>
      <c r="H35" s="19" t="str">
        <f>IF(ISNA(VLOOKUP(C35,katalog!$A$2:$C$1000,3,FALSE)*D35),"",VLOOKUP(C35,katalog!$A$2:$C$1000,3,FALSE)*D35)</f>
        <v/>
      </c>
      <c r="I35" s="20" t="str">
        <f>IF(ISNA(VLOOKUP(C35,katalog!$A$2:$E$1000,5,false)),"",VLOOKUP(C35,katalog!$A$2:$E$1000,5,false))</f>
        <v/>
      </c>
    </row>
    <row r="36">
      <c r="A36" s="15"/>
      <c r="C36" s="22"/>
      <c r="D36" s="22"/>
      <c r="E36" s="17"/>
      <c r="F36" s="17" t="str">
        <f>if(isna(vlookup(C36,katalog!$A$2:$G$1860,7,false)),"",vlookup(C36,katalog!$A$2:$G$1860,7,false))</f>
        <v/>
      </c>
      <c r="G36" s="20" t="str">
        <f>IF(ISNA(IF(lower(E36)="bonus",0,IF(lower(VLOOKUP(C36,katalog!$A$2:$E$1000,5,False))="kosong",0,VLOOKUP(C36,katalog!$A$2:$C$1000,2,False)*D36))),"",IF(lower(E36)="bonus",0,IF(lower(VLOOKUP(C36,katalog!$A$2:$E$1000,5,False))="kosong",0,VLOOKUP(C36,katalog!$A$2:$C$1000,2,False)*D36)))</f>
        <v/>
      </c>
      <c r="H36" s="19" t="str">
        <f>IF(ISNA(VLOOKUP(C36,katalog!$A$2:$C$1000,3,FALSE)*D36),"",VLOOKUP(C36,katalog!$A$2:$C$1000,3,FALSE)*D36)</f>
        <v/>
      </c>
      <c r="I36" s="20" t="str">
        <f>IF(ISNA(VLOOKUP(C36,katalog!$A$2:$E$1000,5,false)),"",VLOOKUP(C36,katalog!$A$2:$E$1000,5,false))</f>
        <v/>
      </c>
    </row>
    <row r="37">
      <c r="A37" s="19"/>
      <c r="B37" s="27"/>
      <c r="C37" s="24"/>
      <c r="E37" s="17"/>
      <c r="F37" s="17" t="str">
        <f>if(isna(vlookup(C37,katalog!$A$2:$G$1860,7,false)),"",vlookup(C37,katalog!$A$2:$G$1860,7,false))</f>
        <v/>
      </c>
      <c r="G37" s="20" t="str">
        <f>IF(ISNA(IF(lower(E37)="bonus",0,IF(lower(VLOOKUP(C37,katalog!$A$2:$E$1000,5,False))="kosong",0,VLOOKUP(C37,katalog!$A$2:$C$1000,2,False)*D37))),"",IF(lower(E37)="bonus",0,IF(lower(VLOOKUP(C37,katalog!$A$2:$E$1000,5,False))="kosong",0,VLOOKUP(C37,katalog!$A$2:$C$1000,2,False)*D37)))</f>
        <v/>
      </c>
      <c r="H37" s="19" t="str">
        <f>IF(ISNA(VLOOKUP(C37,katalog!$A$2:$C$1000,3,FALSE)*D37),"",VLOOKUP(C37,katalog!$A$2:$C$1000,3,FALSE)*D37)</f>
        <v/>
      </c>
      <c r="I37" s="20" t="str">
        <f>IF(ISNA(VLOOKUP(C37,katalog!$A$2:$E$1000,5,false)),"",VLOOKUP(C37,katalog!$A$2:$E$1000,5,false))</f>
        <v/>
      </c>
    </row>
    <row r="38">
      <c r="A38" s="15"/>
      <c r="C38" s="22"/>
      <c r="D38" s="22"/>
      <c r="E38" s="17"/>
      <c r="F38" s="17" t="str">
        <f>if(isna(vlookup(C38,katalog!$A$2:$G$1860,7,false)),"",vlookup(C38,katalog!$A$2:$G$1860,7,false))</f>
        <v/>
      </c>
      <c r="G38" s="20" t="str">
        <f>IF(ISNA(IF(lower(E38)="bonus",0,IF(lower(VLOOKUP(C38,katalog!$A$2:$E$1000,5,False))="kosong",0,VLOOKUP(C38,katalog!$A$2:$C$1000,2,False)*D38))),"",IF(lower(E38)="bonus",0,IF(lower(VLOOKUP(C38,katalog!$A$2:$E$1000,5,False))="kosong",0,VLOOKUP(C38,katalog!$A$2:$C$1000,2,False)*D38)))</f>
        <v/>
      </c>
      <c r="H38" s="19" t="str">
        <f>IF(ISNA(VLOOKUP(C38,katalog!$A$2:$C$1000,3,FALSE)*D38),"",VLOOKUP(C38,katalog!$A$2:$C$1000,3,FALSE)*D38)</f>
        <v/>
      </c>
      <c r="I38" s="20" t="str">
        <f>IF(ISNA(VLOOKUP(C38,katalog!$A$2:$E$1000,5,false)),"",VLOOKUP(C38,katalog!$A$2:$E$1000,5,false))</f>
        <v/>
      </c>
    </row>
    <row r="39">
      <c r="A39" s="15"/>
      <c r="C39" s="22"/>
      <c r="D39" s="22"/>
      <c r="E39" s="17"/>
      <c r="F39" s="17" t="str">
        <f>if(isna(vlookup(C39,katalog!$A$2:$G$1860,7,false)),"",vlookup(C39,katalog!$A$2:$G$1860,7,false))</f>
        <v/>
      </c>
      <c r="G39" s="20" t="str">
        <f>IF(ISNA(IF(lower(E39)="bonus",0,IF(lower(VLOOKUP(C39,katalog!$A$2:$E$1000,5,False))="kosong",0,VLOOKUP(C39,katalog!$A$2:$C$1000,2,False)*D39))),"",IF(lower(E39)="bonus",0,IF(lower(VLOOKUP(C39,katalog!$A$2:$E$1000,5,False))="kosong",0,VLOOKUP(C39,katalog!$A$2:$C$1000,2,False)*D39)))</f>
        <v/>
      </c>
      <c r="H39" s="19" t="str">
        <f>IF(ISNA(VLOOKUP(C39,katalog!$A$2:$C$1000,3,FALSE)*D39),"",VLOOKUP(C39,katalog!$A$2:$C$1000,3,FALSE)*D39)</f>
        <v/>
      </c>
      <c r="I39" s="20" t="str">
        <f>IF(ISNA(VLOOKUP(C39,katalog!$A$2:$E$1000,5,false)),"",VLOOKUP(C39,katalog!$A$2:$E$1000,5,false))</f>
        <v/>
      </c>
    </row>
    <row r="40">
      <c r="A40" s="19"/>
      <c r="C40" s="24"/>
      <c r="E40" s="17"/>
      <c r="F40" s="17" t="str">
        <f>if(isna(vlookup(C40,katalog!$A$2:$G$1860,7,false)),"",vlookup(C40,katalog!$A$2:$G$1860,7,false))</f>
        <v/>
      </c>
      <c r="G40" s="20" t="str">
        <f>IF(ISNA(IF(lower(E40)="bonus",0,IF(lower(VLOOKUP(C40,katalog!$A$2:$E$1000,5,False))="kosong",0,VLOOKUP(C40,katalog!$A$2:$C$1000,2,False)*D40))),"",IF(lower(E40)="bonus",0,IF(lower(VLOOKUP(C40,katalog!$A$2:$E$1000,5,False))="kosong",0,VLOOKUP(C40,katalog!$A$2:$C$1000,2,False)*D40)))</f>
        <v/>
      </c>
      <c r="H40" s="19" t="str">
        <f>IF(ISNA(VLOOKUP(C40,katalog!$A$2:$C$1000,3,FALSE)*D40),"",VLOOKUP(C40,katalog!$A$2:$C$1000,3,FALSE)*D40)</f>
        <v/>
      </c>
      <c r="I40" s="20" t="str">
        <f>IF(ISNA(VLOOKUP(C40,katalog!$A$2:$E$1000,5,false)),"",VLOOKUP(C40,katalog!$A$2:$E$1000,5,false))</f>
        <v/>
      </c>
    </row>
    <row r="41">
      <c r="A41" s="19"/>
      <c r="C41" s="24"/>
      <c r="E41" s="17"/>
      <c r="F41" s="17" t="str">
        <f>if(isna(vlookup(C41,katalog!$A$2:$G$1860,7,false)),"",vlookup(C41,katalog!$A$2:$G$1860,7,false))</f>
        <v/>
      </c>
      <c r="G41" s="20" t="str">
        <f>IF(ISNA(IF(lower(E41)="bonus",0,IF(lower(VLOOKUP(C41,katalog!$A$2:$E$1000,5,False))="kosong",0,VLOOKUP(C41,katalog!$A$2:$C$1000,2,False)*D41))),"",IF(lower(E41)="bonus",0,IF(lower(VLOOKUP(C41,katalog!$A$2:$E$1000,5,False))="kosong",0,VLOOKUP(C41,katalog!$A$2:$C$1000,2,False)*D41)))</f>
        <v/>
      </c>
      <c r="H41" s="19" t="str">
        <f>IF(ISNA(VLOOKUP(C41,katalog!$A$2:$C$1000,3,FALSE)*D41),"",VLOOKUP(C41,katalog!$A$2:$C$1000,3,FALSE)*D41)</f>
        <v/>
      </c>
      <c r="I41" s="20" t="str">
        <f>IF(ISNA(VLOOKUP(C41,katalog!$A$2:$E$1000,5,false)),"",VLOOKUP(C41,katalog!$A$2:$E$1000,5,false))</f>
        <v/>
      </c>
    </row>
    <row r="42">
      <c r="A42" s="15"/>
      <c r="C42" s="28"/>
      <c r="D42" s="22"/>
      <c r="E42" s="17"/>
      <c r="F42" s="17" t="str">
        <f>if(isna(vlookup(C42,katalog!$A$2:$G$1860,7,false)),"",vlookup(C42,katalog!$A$2:$G$1860,7,false))</f>
        <v/>
      </c>
      <c r="G42" s="20" t="str">
        <f>IF(ISNA(IF(lower(E42)="bonus",0,IF(lower(VLOOKUP(C42,katalog!$A$2:$E$1000,5,False))="kosong",0,VLOOKUP(C42,katalog!$A$2:$C$1000,2,False)*D42))),"",IF(lower(E42)="bonus",0,IF(lower(VLOOKUP(C42,katalog!$A$2:$E$1000,5,False))="kosong",0,VLOOKUP(C42,katalog!$A$2:$C$1000,2,False)*D42)))</f>
        <v/>
      </c>
      <c r="H42" s="19" t="str">
        <f>IF(ISNA(VLOOKUP(C42,katalog!$A$2:$C$1000,3,FALSE)*D42),"",VLOOKUP(C42,katalog!$A$2:$C$1000,3,FALSE)*D42)</f>
        <v/>
      </c>
      <c r="I42" s="20" t="str">
        <f>IF(ISNA(VLOOKUP(C42,katalog!$A$2:$E$1000,5,false)),"",VLOOKUP(C42,katalog!$A$2:$E$1000,5,false))</f>
        <v/>
      </c>
    </row>
    <row r="43">
      <c r="A43" s="15"/>
      <c r="C43" s="22"/>
      <c r="D43" s="22"/>
      <c r="E43" s="17"/>
      <c r="F43" s="17" t="str">
        <f>if(isna(vlookup(C43,katalog!$A$2:$G$1860,7,false)),"",vlookup(C43,katalog!$A$2:$G$1860,7,false))</f>
        <v/>
      </c>
      <c r="G43" s="20" t="str">
        <f>IF(ISNA(IF(lower(E43)="bonus",0,IF(lower(VLOOKUP(C43,katalog!$A$2:$E$1000,5,False))="kosong",0,VLOOKUP(C43,katalog!$A$2:$C$1000,2,False)*D43))),"",IF(lower(E43)="bonus",0,IF(lower(VLOOKUP(C43,katalog!$A$2:$E$1000,5,False))="kosong",0,VLOOKUP(C43,katalog!$A$2:$C$1000,2,False)*D43)))</f>
        <v/>
      </c>
      <c r="H43" s="19" t="str">
        <f>IF(ISNA(VLOOKUP(C43,katalog!$A$2:$C$1000,3,FALSE)*D43),"",VLOOKUP(C43,katalog!$A$2:$C$1000,3,FALSE)*D43)</f>
        <v/>
      </c>
      <c r="I43" s="20" t="str">
        <f>IF(ISNA(VLOOKUP(C43,katalog!$A$2:$E$1000,5,false)),"",VLOOKUP(C43,katalog!$A$2:$E$1000,5,false))</f>
        <v/>
      </c>
    </row>
    <row r="44">
      <c r="A44" s="19"/>
      <c r="C44" s="24"/>
      <c r="E44" s="17"/>
      <c r="F44" s="17" t="str">
        <f>if(isna(vlookup(C44,katalog!$A$2:$G$1860,7,false)),"",vlookup(C44,katalog!$A$2:$G$1860,7,false))</f>
        <v/>
      </c>
      <c r="G44" s="20" t="str">
        <f>IF(ISNA(IF(lower(E44)="bonus",0,IF(lower(VLOOKUP(C44,katalog!$A$2:$E$1000,5,False))="kosong",0,VLOOKUP(C44,katalog!$A$2:$C$1000,2,False)*D44))),"",IF(lower(E44)="bonus",0,IF(lower(VLOOKUP(C44,katalog!$A$2:$E$1000,5,False))="kosong",0,VLOOKUP(C44,katalog!$A$2:$C$1000,2,False)*D44)))</f>
        <v/>
      </c>
      <c r="H44" s="19" t="str">
        <f>IF(ISNA(VLOOKUP(C44,katalog!$A$2:$C$1000,3,FALSE)*D44),"",VLOOKUP(C44,katalog!$A$2:$C$1000,3,FALSE)*D44)</f>
        <v/>
      </c>
      <c r="I44" s="20" t="str">
        <f>IF(ISNA(VLOOKUP(C44,katalog!$A$2:$E$1000,5,false)),"",VLOOKUP(C44,katalog!$A$2:$E$1000,5,false))</f>
        <v/>
      </c>
    </row>
    <row r="45">
      <c r="A45" s="15"/>
      <c r="C45" s="24"/>
      <c r="E45" s="17"/>
      <c r="F45" s="17" t="str">
        <f>if(isna(vlookup(C45,katalog!$A$2:$G$1860,7,false)),"",vlookup(C45,katalog!$A$2:$G$1860,7,false))</f>
        <v/>
      </c>
      <c r="G45" s="20" t="str">
        <f>IF(ISNA(IF(lower(E45)="bonus",0,IF(lower(VLOOKUP(C45,katalog!$A$2:$E$1000,5,False))="kosong",0,VLOOKUP(C45,katalog!$A$2:$C$1000,2,False)*D45))),"",IF(lower(E45)="bonus",0,IF(lower(VLOOKUP(C45,katalog!$A$2:$E$1000,5,False))="kosong",0,VLOOKUP(C45,katalog!$A$2:$C$1000,2,False)*D45)))</f>
        <v/>
      </c>
      <c r="H45" s="19" t="str">
        <f>IF(ISNA(VLOOKUP(C45,katalog!$A$2:$C$1000,3,FALSE)*D45),"",VLOOKUP(C45,katalog!$A$2:$C$1000,3,FALSE)*D45)</f>
        <v/>
      </c>
      <c r="I45" s="20" t="str">
        <f>IF(ISNA(VLOOKUP(C45,katalog!$A$2:$E$1000,5,false)),"",VLOOKUP(C45,katalog!$A$2:$E$1000,5,false))</f>
        <v/>
      </c>
    </row>
    <row r="46">
      <c r="A46" s="15"/>
      <c r="C46" s="24"/>
      <c r="E46" s="17"/>
      <c r="F46" s="17" t="str">
        <f>if(isna(vlookup(C46,katalog!$A$2:$G$1860,7,false)),"",vlookup(C46,katalog!$A$2:$G$1860,7,false))</f>
        <v/>
      </c>
      <c r="G46" s="20" t="str">
        <f>IF(ISNA(IF(lower(E46)="bonus",0,IF(lower(VLOOKUP(C46,katalog!$A$2:$E$1000,5,False))="kosong",0,VLOOKUP(C46,katalog!$A$2:$C$1000,2,False)*D46))),"",IF(lower(E46)="bonus",0,IF(lower(VLOOKUP(C46,katalog!$A$2:$E$1000,5,False))="kosong",0,VLOOKUP(C46,katalog!$A$2:$C$1000,2,False)*D46)))</f>
        <v/>
      </c>
      <c r="H46" s="19" t="str">
        <f>IF(ISNA(VLOOKUP(C46,katalog!$A$2:$C$1000,3,FALSE)*D46),"",VLOOKUP(C46,katalog!$A$2:$C$1000,3,FALSE)*D46)</f>
        <v/>
      </c>
      <c r="I46" s="20" t="str">
        <f>IF(ISNA(VLOOKUP(C46,katalog!$A$2:$E$1000,5,false)),"",VLOOKUP(C46,katalog!$A$2:$E$1000,5,false))</f>
        <v/>
      </c>
    </row>
    <row r="47">
      <c r="A47" s="19"/>
      <c r="C47" s="24"/>
      <c r="E47" s="17"/>
      <c r="F47" s="17" t="str">
        <f>if(isna(vlookup(C47,katalog!$A$2:$G$1860,7,false)),"",vlookup(C47,katalog!$A$2:$G$1860,7,false))</f>
        <v/>
      </c>
      <c r="G47" s="20" t="str">
        <f>IF(ISNA(IF(lower(E47)="bonus",0,IF(lower(VLOOKUP(C47,katalog!$A$2:$E$1000,5,False))="kosong",0,VLOOKUP(C47,katalog!$A$2:$C$1000,2,False)*D47))),"",IF(lower(E47)="bonus",0,IF(lower(VLOOKUP(C47,katalog!$A$2:$E$1000,5,False))="kosong",0,VLOOKUP(C47,katalog!$A$2:$C$1000,2,False)*D47)))</f>
        <v/>
      </c>
      <c r="H47" s="19" t="str">
        <f>IF(ISNA(VLOOKUP(C47,katalog!$A$2:$C$1000,3,FALSE)*D47),"",VLOOKUP(C47,katalog!$A$2:$C$1000,3,FALSE)*D47)</f>
        <v/>
      </c>
      <c r="I47" s="20" t="str">
        <f>IF(ISNA(VLOOKUP(C47,katalog!$A$2:$E$1000,5,false)),"",VLOOKUP(C47,katalog!$A$2:$E$1000,5,false))</f>
        <v/>
      </c>
    </row>
    <row r="48">
      <c r="A48" s="15"/>
      <c r="C48" s="24"/>
      <c r="E48" s="17"/>
      <c r="F48" s="17" t="str">
        <f>if(isna(vlookup(C48,katalog!$A$2:$G$1860,7,false)),"",vlookup(C48,katalog!$A$2:$G$1860,7,false))</f>
        <v/>
      </c>
      <c r="G48" s="20" t="str">
        <f>IF(ISNA(IF(lower(E48)="bonus",0,IF(lower(VLOOKUP(C48,katalog!$A$2:$E$1000,5,False))="kosong",0,VLOOKUP(C48,katalog!$A$2:$C$1000,2,False)*D48))),"",IF(lower(E48)="bonus",0,IF(lower(VLOOKUP(C48,katalog!$A$2:$E$1000,5,False))="kosong",0,VLOOKUP(C48,katalog!$A$2:$C$1000,2,False)*D48)))</f>
        <v/>
      </c>
      <c r="H48" s="19" t="str">
        <f>IF(ISNA(VLOOKUP(C48,katalog!$A$2:$C$1000,3,FALSE)*D48),"",VLOOKUP(C48,katalog!$A$2:$C$1000,3,FALSE)*D48)</f>
        <v/>
      </c>
      <c r="I48" s="20" t="str">
        <f>IF(ISNA(VLOOKUP(C48,katalog!$A$2:$E$1000,5,false)),"",VLOOKUP(C48,katalog!$A$2:$E$1000,5,false))</f>
        <v/>
      </c>
    </row>
    <row r="49">
      <c r="A49" s="15"/>
      <c r="C49" s="24"/>
      <c r="E49" s="17"/>
      <c r="F49" s="17" t="str">
        <f>if(isna(vlookup(C49,katalog!$A$2:$G$1860,7,false)),"",vlookup(C49,katalog!$A$2:$G$1860,7,false))</f>
        <v/>
      </c>
      <c r="G49" s="20" t="str">
        <f>IF(ISNA(IF(lower(E49)="bonus",0,IF(lower(VLOOKUP(C49,katalog!$A$2:$E$1000,5,False))="kosong",0,VLOOKUP(C49,katalog!$A$2:$C$1000,2,False)*D49))),"",IF(lower(E49)="bonus",0,IF(lower(VLOOKUP(C49,katalog!$A$2:$E$1000,5,False))="kosong",0,VLOOKUP(C49,katalog!$A$2:$C$1000,2,False)*D49)))</f>
        <v/>
      </c>
      <c r="H49" s="19" t="str">
        <f>IF(ISNA(VLOOKUP(C49,katalog!$A$2:$C$1000,3,FALSE)*D49),"",VLOOKUP(C49,katalog!$A$2:$C$1000,3,FALSE)*D49)</f>
        <v/>
      </c>
      <c r="I49" s="20" t="str">
        <f>IF(ISNA(VLOOKUP(C49,katalog!$A$2:$E$1000,5,false)),"",VLOOKUP(C49,katalog!$A$2:$E$1000,5,false))</f>
        <v/>
      </c>
    </row>
    <row r="50">
      <c r="A50" s="19"/>
      <c r="C50" s="24"/>
      <c r="E50" s="17"/>
      <c r="F50" s="17" t="str">
        <f>if(isna(vlookup(C50,katalog!$A$2:$G$1860,7,false)),"",vlookup(C50,katalog!$A$2:$G$1860,7,false))</f>
        <v/>
      </c>
      <c r="G50" s="20" t="str">
        <f>IF(ISNA(IF(lower(E50)="bonus",0,IF(lower(VLOOKUP(C50,katalog!$A$2:$E$1000,5,False))="kosong",0,VLOOKUP(C50,katalog!$A$2:$C$1000,2,False)*D50))),"",IF(lower(E50)="bonus",0,IF(lower(VLOOKUP(C50,katalog!$A$2:$E$1000,5,False))="kosong",0,VLOOKUP(C50,katalog!$A$2:$C$1000,2,False)*D50)))</f>
        <v/>
      </c>
      <c r="H50" s="19" t="str">
        <f>IF(ISNA(VLOOKUP(C50,katalog!$A$2:$C$1000,3,FALSE)*D50),"",VLOOKUP(C50,katalog!$A$2:$C$1000,3,FALSE)*D50)</f>
        <v/>
      </c>
      <c r="I50" s="20" t="str">
        <f>IF(ISNA(VLOOKUP(C50,katalog!$A$2:$E$1000,5,false)),"",VLOOKUP(C50,katalog!$A$2:$E$1000,5,false))</f>
        <v/>
      </c>
    </row>
    <row r="51">
      <c r="A51" s="15"/>
      <c r="C51" s="24"/>
      <c r="E51" s="17"/>
      <c r="F51" s="17" t="str">
        <f>if(isna(vlookup(C51,katalog!$A$2:$G$1860,7,false)),"",vlookup(C51,katalog!$A$2:$G$1860,7,false))</f>
        <v/>
      </c>
      <c r="G51" s="20" t="str">
        <f>IF(ISNA(IF(lower(E51)="bonus",0,IF(lower(VLOOKUP(C51,katalog!$A$2:$E$1000,5,False))="kosong",0,VLOOKUP(C51,katalog!$A$2:$C$1000,2,False)*D51))),"",IF(lower(E51)="bonus",0,IF(lower(VLOOKUP(C51,katalog!$A$2:$E$1000,5,False))="kosong",0,VLOOKUP(C51,katalog!$A$2:$C$1000,2,False)*D51)))</f>
        <v/>
      </c>
      <c r="H51" s="19" t="str">
        <f>IF(ISNA(VLOOKUP(C51,katalog!$A$2:$C$1000,3,FALSE)*D51),"",VLOOKUP(C51,katalog!$A$2:$C$1000,3,FALSE)*D51)</f>
        <v/>
      </c>
      <c r="I51" s="20" t="str">
        <f>IF(ISNA(VLOOKUP(C51,katalog!$A$2:$E$1000,5,false)),"",VLOOKUP(C51,katalog!$A$2:$E$1000,5,false))</f>
        <v/>
      </c>
    </row>
    <row r="52">
      <c r="A52" s="15"/>
      <c r="C52" s="24"/>
      <c r="E52" s="17"/>
      <c r="F52" s="17" t="str">
        <f>if(isna(vlookup(C52,katalog!$A$2:$G$1860,7,false)),"",vlookup(C52,katalog!$A$2:$G$1860,7,false))</f>
        <v/>
      </c>
      <c r="G52" s="20" t="str">
        <f>IF(ISNA(IF(lower(E52)="bonus",0,IF(lower(VLOOKUP(C52,katalog!$A$2:$E$1000,5,False))="kosong",0,VLOOKUP(C52,katalog!$A$2:$C$1000,2,False)*D52))),"",IF(lower(E52)="bonus",0,IF(lower(VLOOKUP(C52,katalog!$A$2:$E$1000,5,False))="kosong",0,VLOOKUP(C52,katalog!$A$2:$C$1000,2,False)*D52)))</f>
        <v/>
      </c>
      <c r="H52" s="19" t="str">
        <f>IF(ISNA(VLOOKUP(C52,katalog!$A$2:$C$1000,3,FALSE)*D52),"",VLOOKUP(C52,katalog!$A$2:$C$1000,3,FALSE)*D52)</f>
        <v/>
      </c>
      <c r="I52" s="20" t="str">
        <f>IF(ISNA(VLOOKUP(C52,katalog!$A$2:$E$1000,5,false)),"",VLOOKUP(C52,katalog!$A$2:$E$1000,5,false))</f>
        <v/>
      </c>
    </row>
    <row r="53">
      <c r="A53" s="15"/>
      <c r="C53" s="24"/>
      <c r="E53" s="17"/>
      <c r="F53" s="17" t="str">
        <f>if(isna(vlookup(C53,katalog!$A$2:$G$1860,7,false)),"",vlookup(C53,katalog!$A$2:$G$1860,7,false))</f>
        <v/>
      </c>
      <c r="G53" s="20" t="str">
        <f>IF(ISNA(IF(lower(E53)="bonus",0,IF(lower(VLOOKUP(C53,katalog!$A$2:$E$1000,5,False))="kosong",0,VLOOKUP(C53,katalog!$A$2:$C$1000,2,False)*D53))),"",IF(lower(E53)="bonus",0,IF(lower(VLOOKUP(C53,katalog!$A$2:$E$1000,5,False))="kosong",0,VLOOKUP(C53,katalog!$A$2:$C$1000,2,False)*D53)))</f>
        <v/>
      </c>
      <c r="H53" s="19" t="str">
        <f>IF(ISNA(VLOOKUP(C53,katalog!$A$2:$C$1000,3,FALSE)*D53),"",VLOOKUP(C53,katalog!$A$2:$C$1000,3,FALSE)*D53)</f>
        <v/>
      </c>
      <c r="I53" s="20" t="str">
        <f>IF(ISNA(VLOOKUP(C53,katalog!$A$2:$E$1000,5,false)),"",VLOOKUP(C53,katalog!$A$2:$E$1000,5,false))</f>
        <v/>
      </c>
    </row>
    <row r="54">
      <c r="A54" s="15"/>
      <c r="C54" s="24"/>
      <c r="E54" s="17"/>
      <c r="F54" s="17" t="str">
        <f>if(isna(vlookup(C54,katalog!$A$2:$G$1860,7,false)),"",vlookup(C54,katalog!$A$2:$G$1860,7,false))</f>
        <v/>
      </c>
      <c r="G54" s="20" t="str">
        <f>IF(ISNA(IF(lower(E54)="bonus",0,IF(lower(VLOOKUP(C54,katalog!$A$2:$E$1000,5,False))="kosong",0,VLOOKUP(C54,katalog!$A$2:$C$1000,2,False)*D54))),"",IF(lower(E54)="bonus",0,IF(lower(VLOOKUP(C54,katalog!$A$2:$E$1000,5,False))="kosong",0,VLOOKUP(C54,katalog!$A$2:$C$1000,2,False)*D54)))</f>
        <v/>
      </c>
      <c r="H54" s="19" t="str">
        <f>IF(ISNA(VLOOKUP(C54,katalog!$A$2:$C$1000,3,FALSE)*D54),"",VLOOKUP(C54,katalog!$A$2:$C$1000,3,FALSE)*D54)</f>
        <v/>
      </c>
      <c r="I54" s="20" t="str">
        <f>IF(ISNA(VLOOKUP(C54,katalog!$A$2:$E$1000,5,false)),"",VLOOKUP(C54,katalog!$A$2:$E$1000,5,false))</f>
        <v/>
      </c>
    </row>
    <row r="55">
      <c r="A55" s="15"/>
      <c r="C55" s="24"/>
      <c r="E55" s="17"/>
      <c r="F55" s="17" t="str">
        <f>if(isna(vlookup(C55,katalog!$A$2:$G$1860,7,false)),"",vlookup(C55,katalog!$A$2:$G$1860,7,false))</f>
        <v/>
      </c>
      <c r="G55" s="20" t="str">
        <f>IF(ISNA(IF(lower(E55)="bonus",0,IF(lower(VLOOKUP(C55,katalog!$A$2:$E$1000,5,False))="kosong",0,VLOOKUP(C55,katalog!$A$2:$C$1000,2,False)*D55))),"",IF(lower(E55)="bonus",0,IF(lower(VLOOKUP(C55,katalog!$A$2:$E$1000,5,False))="kosong",0,VLOOKUP(C55,katalog!$A$2:$C$1000,2,False)*D55)))</f>
        <v/>
      </c>
      <c r="H55" s="19" t="str">
        <f>IF(ISNA(VLOOKUP(C55,katalog!$A$2:$C$1000,3,FALSE)*D55),"",VLOOKUP(C55,katalog!$A$2:$C$1000,3,FALSE)*D55)</f>
        <v/>
      </c>
      <c r="I55" s="20" t="str">
        <f>IF(ISNA(VLOOKUP(C55,katalog!$A$2:$E$1000,5,false)),"",VLOOKUP(C55,katalog!$A$2:$E$1000,5,false))</f>
        <v/>
      </c>
    </row>
    <row r="56">
      <c r="A56" s="15"/>
      <c r="C56" s="24"/>
      <c r="E56" s="17"/>
      <c r="F56" s="17" t="str">
        <f>if(isna(vlookup(C56,katalog!$A$2:$G$1860,7,false)),"",vlookup(C56,katalog!$A$2:$G$1860,7,false))</f>
        <v/>
      </c>
      <c r="G56" s="20" t="str">
        <f>IF(ISNA(IF(lower(E56)="bonus",0,IF(lower(VLOOKUP(C56,katalog!$A$2:$E$1000,5,False))="kosong",0,VLOOKUP(C56,katalog!$A$2:$C$1000,2,False)*D56))),"",IF(lower(E56)="bonus",0,IF(lower(VLOOKUP(C56,katalog!$A$2:$E$1000,5,False))="kosong",0,VLOOKUP(C56,katalog!$A$2:$C$1000,2,False)*D56)))</f>
        <v/>
      </c>
      <c r="H56" s="19" t="str">
        <f>IF(ISNA(VLOOKUP(C56,katalog!$A$2:$C$1000,3,FALSE)*D56),"",VLOOKUP(C56,katalog!$A$2:$C$1000,3,FALSE)*D56)</f>
        <v/>
      </c>
      <c r="I56" s="20" t="str">
        <f>IF(ISNA(VLOOKUP(C56,katalog!$A$2:$E$1000,5,false)),"",VLOOKUP(C56,katalog!$A$2:$E$1000,5,false))</f>
        <v/>
      </c>
    </row>
    <row r="57">
      <c r="A57" s="15"/>
      <c r="C57" s="24"/>
      <c r="E57" s="17"/>
      <c r="F57" s="17" t="str">
        <f>if(isna(vlookup(C57,katalog!$A$2:$G$1860,7,false)),"",vlookup(C57,katalog!$A$2:$G$1860,7,false))</f>
        <v/>
      </c>
      <c r="G57" s="20" t="str">
        <f>IF(ISNA(IF(lower(E57)="bonus",0,IF(lower(VLOOKUP(C57,katalog!$A$2:$E$1000,5,False))="kosong",0,VLOOKUP(C57,katalog!$A$2:$C$1000,2,False)*D57))),"",IF(lower(E57)="bonus",0,IF(lower(VLOOKUP(C57,katalog!$A$2:$E$1000,5,False))="kosong",0,VLOOKUP(C57,katalog!$A$2:$C$1000,2,False)*D57)))</f>
        <v/>
      </c>
      <c r="H57" s="19" t="str">
        <f>IF(ISNA(VLOOKUP(C57,katalog!$A$2:$C$1000,3,FALSE)*D57),"",VLOOKUP(C57,katalog!$A$2:$C$1000,3,FALSE)*D57)</f>
        <v/>
      </c>
      <c r="I57" s="20" t="str">
        <f>IF(ISNA(VLOOKUP(C57,katalog!$A$2:$E$1000,5,false)),"",VLOOKUP(C57,katalog!$A$2:$E$1000,5,false))</f>
        <v/>
      </c>
    </row>
    <row r="58">
      <c r="A58" s="15"/>
      <c r="C58" s="24"/>
      <c r="E58" s="23"/>
      <c r="F58" s="17" t="str">
        <f>if(isna(vlookup(C58,katalog!$A$2:$G$1860,7,false)),"",vlookup(C58,katalog!$A$2:$G$1860,7,false))</f>
        <v/>
      </c>
      <c r="G58" s="20" t="str">
        <f>IF(ISNA(IF(lower(E58)="bonus",0,IF(lower(VLOOKUP(C58,katalog!$A$2:$E$1000,5,False))="kosong",0,VLOOKUP(C58,katalog!$A$2:$C$1000,2,False)*D58))),"",IF(lower(E58)="bonus",0,IF(lower(VLOOKUP(C58,katalog!$A$2:$E$1000,5,False))="kosong",0,VLOOKUP(C58,katalog!$A$2:$C$1000,2,False)*D58)))</f>
        <v/>
      </c>
      <c r="H58" s="19" t="str">
        <f>IF(ISNA(VLOOKUP(C58,katalog!$A$2:$C$1000,3,FALSE)*D58),"",VLOOKUP(C58,katalog!$A$2:$C$1000,3,FALSE)*D58)</f>
        <v/>
      </c>
      <c r="I58" s="20" t="str">
        <f>IF(ISNA(VLOOKUP(C58,katalog!$A$2:$E$1000,5,false)),"",VLOOKUP(C58,katalog!$A$2:$E$1000,5,false))</f>
        <v/>
      </c>
    </row>
    <row r="59">
      <c r="A59" s="15"/>
      <c r="C59" s="24"/>
      <c r="E59" s="17"/>
      <c r="F59" s="17" t="str">
        <f>if(isna(vlookup(C59,katalog!$A$2:$G$1860,7,false)),"",vlookup(C59,katalog!$A$2:$G$1860,7,false))</f>
        <v/>
      </c>
      <c r="G59" s="20" t="str">
        <f>IF(ISNA(IF(lower(E59)="bonus",0,IF(lower(VLOOKUP(C59,katalog!$A$2:$E$1000,5,False))="kosong",0,VLOOKUP(C59,katalog!$A$2:$C$1000,2,False)*D59))),"",IF(lower(E59)="bonus",0,IF(lower(VLOOKUP(C59,katalog!$A$2:$E$1000,5,False))="kosong",0,VLOOKUP(C59,katalog!$A$2:$C$1000,2,False)*D59)))</f>
        <v/>
      </c>
      <c r="H59" s="19" t="str">
        <f>IF(ISNA(VLOOKUP(C59,katalog!$A$2:$C$1000,3,FALSE)*D59),"",VLOOKUP(C59,katalog!$A$2:$C$1000,3,FALSE)*D59)</f>
        <v/>
      </c>
      <c r="I59" s="20" t="str">
        <f>IF(ISNA(VLOOKUP(C59,katalog!$A$2:$E$1000,5,false)),"",VLOOKUP(C59,katalog!$A$2:$E$1000,5,false))</f>
        <v/>
      </c>
    </row>
    <row r="60">
      <c r="A60" s="15"/>
      <c r="C60" s="24"/>
      <c r="E60" s="17"/>
      <c r="F60" s="17" t="str">
        <f>if(isna(vlookup(C60,katalog!$A$2:$G$1860,7,false)),"",vlookup(C60,katalog!$A$2:$G$1860,7,false))</f>
        <v/>
      </c>
      <c r="G60" s="20" t="str">
        <f>IF(ISNA(IF(lower(E60)="bonus",0,IF(lower(VLOOKUP(C60,katalog!$A$2:$E$1000,5,False))="kosong",0,VLOOKUP(C60,katalog!$A$2:$C$1000,2,False)*D60))),"",IF(lower(E60)="bonus",0,IF(lower(VLOOKUP(C60,katalog!$A$2:$E$1000,5,False))="kosong",0,VLOOKUP(C60,katalog!$A$2:$C$1000,2,False)*D60)))</f>
        <v/>
      </c>
      <c r="H60" s="19" t="str">
        <f>IF(ISNA(VLOOKUP(C60,katalog!$A$2:$C$1000,3,FALSE)*D60),"",VLOOKUP(C60,katalog!$A$2:$C$1000,3,FALSE)*D60)</f>
        <v/>
      </c>
      <c r="I60" s="20" t="str">
        <f>IF(ISNA(VLOOKUP(C60,katalog!$A$2:$E$1000,5,false)),"",VLOOKUP(C60,katalog!$A$2:$E$1000,5,false))</f>
        <v/>
      </c>
    </row>
    <row r="61">
      <c r="A61" s="15"/>
      <c r="C61" s="24"/>
      <c r="E61" s="17"/>
      <c r="F61" s="17" t="str">
        <f>if(isna(vlookup(C61,katalog!$A$2:$G$1860,7,false)),"",vlookup(C61,katalog!$A$2:$G$1860,7,false))</f>
        <v/>
      </c>
      <c r="G61" s="20" t="str">
        <f>IF(ISNA(IF(lower(E61)="bonus",0,IF(lower(VLOOKUP(C61,katalog!$A$2:$E$1000,5,False))="kosong",0,VLOOKUP(C61,katalog!$A$2:$C$1000,2,False)*D61))),"",IF(lower(E61)="bonus",0,IF(lower(VLOOKUP(C61,katalog!$A$2:$E$1000,5,False))="kosong",0,VLOOKUP(C61,katalog!$A$2:$C$1000,2,False)*D61)))</f>
        <v/>
      </c>
      <c r="H61" s="19" t="str">
        <f>IF(ISNA(VLOOKUP(C61,katalog!$A$2:$C$1000,3,FALSE)*D61),"",VLOOKUP(C61,katalog!$A$2:$C$1000,3,FALSE)*D61)</f>
        <v/>
      </c>
      <c r="I61" s="20" t="str">
        <f>IF(ISNA(VLOOKUP(C61,katalog!$A$2:$E$1000,5,false)),"",VLOOKUP(C61,katalog!$A$2:$E$1000,5,false))</f>
        <v/>
      </c>
    </row>
    <row r="62">
      <c r="A62" s="15"/>
      <c r="C62" s="24"/>
      <c r="E62" s="17"/>
      <c r="F62" s="17" t="str">
        <f>if(isna(vlookup(C62,katalog!$A$2:$G$1860,7,false)),"",vlookup(C62,katalog!$A$2:$G$1860,7,false))</f>
        <v/>
      </c>
      <c r="G62" s="20" t="str">
        <f>IF(ISNA(IF(lower(E62)="bonus",0,IF(lower(VLOOKUP(C62,katalog!$A$2:$E$1000,5,False))="kosong",0,VLOOKUP(C62,katalog!$A$2:$C$1000,2,False)*D62))),"",IF(lower(E62)="bonus",0,IF(lower(VLOOKUP(C62,katalog!$A$2:$E$1000,5,False))="kosong",0,VLOOKUP(C62,katalog!$A$2:$C$1000,2,False)*D62)))</f>
        <v/>
      </c>
      <c r="H62" s="19" t="str">
        <f>IF(ISNA(VLOOKUP(C62,katalog!$A$2:$C$1000,3,FALSE)*D62),"",VLOOKUP(C62,katalog!$A$2:$C$1000,3,FALSE)*D62)</f>
        <v/>
      </c>
      <c r="I62" s="20" t="str">
        <f>IF(ISNA(VLOOKUP(C62,katalog!$A$2:$E$1000,5,false)),"",VLOOKUP(C62,katalog!$A$2:$E$1000,5,false))</f>
        <v/>
      </c>
    </row>
    <row r="63">
      <c r="A63" s="15"/>
      <c r="C63" s="24"/>
      <c r="E63" s="17"/>
      <c r="F63" s="17" t="str">
        <f>if(isna(vlookup(C63,katalog!$A$2:$G$1860,7,false)),"",vlookup(C63,katalog!$A$2:$G$1860,7,false))</f>
        <v/>
      </c>
      <c r="G63" s="20" t="str">
        <f>IF(ISNA(IF(lower(E63)="bonus",0,IF(lower(VLOOKUP(C63,katalog!$A$2:$E$1000,5,False))="kosong",0,VLOOKUP(C63,katalog!$A$2:$C$1000,2,False)*D63))),"",IF(lower(E63)="bonus",0,IF(lower(VLOOKUP(C63,katalog!$A$2:$E$1000,5,False))="kosong",0,VLOOKUP(C63,katalog!$A$2:$C$1000,2,False)*D63)))</f>
        <v/>
      </c>
      <c r="H63" s="19" t="str">
        <f>IF(ISNA(VLOOKUP(C63,katalog!$A$2:$C$1000,3,FALSE)*D63),"",VLOOKUP(C63,katalog!$A$2:$C$1000,3,FALSE)*D63)</f>
        <v/>
      </c>
      <c r="I63" s="20" t="str">
        <f>IF(ISNA(VLOOKUP(C63,katalog!$A$2:$E$1000,5,false)),"",VLOOKUP(C63,katalog!$A$2:$E$1000,5,false))</f>
        <v/>
      </c>
    </row>
    <row r="64">
      <c r="A64" s="15"/>
      <c r="C64" s="24"/>
      <c r="E64" s="17"/>
      <c r="F64" s="17" t="str">
        <f>if(isna(vlookup(C64,katalog!$A$2:$G$1860,7,false)),"",vlookup(C64,katalog!$A$2:$G$1860,7,false))</f>
        <v/>
      </c>
      <c r="G64" s="20" t="str">
        <f>IF(ISNA(IF(lower(E64)="bonus",0,IF(lower(VLOOKUP(C64,katalog!$A$2:$E$1000,5,False))="kosong",0,VLOOKUP(C64,katalog!$A$2:$C$1000,2,False)*D64))),"",IF(lower(E64)="bonus",0,IF(lower(VLOOKUP(C64,katalog!$A$2:$E$1000,5,False))="kosong",0,VLOOKUP(C64,katalog!$A$2:$C$1000,2,False)*D64)))</f>
        <v/>
      </c>
      <c r="H64" s="19" t="str">
        <f>IF(ISNA(VLOOKUP(C64,katalog!$A$2:$C$1000,3,FALSE)*D64),"",VLOOKUP(C64,katalog!$A$2:$C$1000,3,FALSE)*D64)</f>
        <v/>
      </c>
      <c r="I64" s="20" t="str">
        <f>IF(ISNA(VLOOKUP(C64,katalog!$A$2:$E$1000,5,false)),"",VLOOKUP(C64,katalog!$A$2:$E$1000,5,false))</f>
        <v/>
      </c>
    </row>
    <row r="65">
      <c r="A65" s="15"/>
      <c r="C65" s="24"/>
      <c r="E65" s="17"/>
      <c r="F65" s="17" t="str">
        <f>if(isna(vlookup(C65,katalog!$A$2:$G$1860,7,false)),"",vlookup(C65,katalog!$A$2:$G$1860,7,false))</f>
        <v/>
      </c>
      <c r="G65" s="20" t="str">
        <f>IF(ISNA(IF(lower(E65)="bonus",0,IF(lower(VLOOKUP(C65,katalog!$A$2:$E$1000,5,False))="kosong",0,VLOOKUP(C65,katalog!$A$2:$C$1000,2,False)*D65))),"",IF(lower(E65)="bonus",0,IF(lower(VLOOKUP(C65,katalog!$A$2:$E$1000,5,False))="kosong",0,VLOOKUP(C65,katalog!$A$2:$C$1000,2,False)*D65)))</f>
        <v/>
      </c>
      <c r="H65" s="19" t="str">
        <f>IF(ISNA(VLOOKUP(C65,katalog!$A$2:$C$1000,3,FALSE)*D65),"",VLOOKUP(C65,katalog!$A$2:$C$1000,3,FALSE)*D65)</f>
        <v/>
      </c>
      <c r="I65" s="20" t="str">
        <f>IF(ISNA(VLOOKUP(C65,katalog!$A$2:$E$1000,5,false)),"",VLOOKUP(C65,katalog!$A$2:$E$1000,5,false))</f>
        <v/>
      </c>
    </row>
    <row r="66">
      <c r="A66" s="15"/>
      <c r="C66" s="24"/>
      <c r="E66" s="17"/>
      <c r="F66" s="17" t="str">
        <f>if(isna(vlookup(C66,katalog!$A$2:$G$1860,7,false)),"",vlookup(C66,katalog!$A$2:$G$1860,7,false))</f>
        <v/>
      </c>
      <c r="G66" s="20" t="str">
        <f>IF(ISNA(IF(lower(E66)="bonus",0,IF(lower(VLOOKUP(C66,katalog!$A$2:$E$1000,5,False))="kosong",0,VLOOKUP(C66,katalog!$A$2:$C$1000,2,False)*D66))),"",IF(lower(E66)="bonus",0,IF(lower(VLOOKUP(C66,katalog!$A$2:$E$1000,5,False))="kosong",0,VLOOKUP(C66,katalog!$A$2:$C$1000,2,False)*D66)))</f>
        <v/>
      </c>
      <c r="H66" s="19" t="str">
        <f>IF(ISNA(VLOOKUP(C66,katalog!$A$2:$C$1000,3,FALSE)*D66),"",VLOOKUP(C66,katalog!$A$2:$C$1000,3,FALSE)*D66)</f>
        <v/>
      </c>
      <c r="I66" s="20" t="str">
        <f>IF(ISNA(VLOOKUP(C66,katalog!$A$2:$E$1000,5,false)),"",VLOOKUP(C66,katalog!$A$2:$E$1000,5,false))</f>
        <v/>
      </c>
    </row>
    <row r="67">
      <c r="A67" s="15"/>
      <c r="C67" s="24"/>
      <c r="E67" s="17"/>
      <c r="F67" s="17" t="str">
        <f>if(isna(vlookup(C67,katalog!$A$2:$G$1860,7,false)),"",vlookup(C67,katalog!$A$2:$G$1860,7,false))</f>
        <v/>
      </c>
      <c r="G67" s="20" t="str">
        <f>IF(ISNA(IF(lower(E67)="bonus",0,IF(lower(VLOOKUP(C67,katalog!$A$2:$E$1000,5,False))="kosong",0,VLOOKUP(C67,katalog!$A$2:$C$1000,2,False)*D67))),"",IF(lower(E67)="bonus",0,IF(lower(VLOOKUP(C67,katalog!$A$2:$E$1000,5,False))="kosong",0,VLOOKUP(C67,katalog!$A$2:$C$1000,2,False)*D67)))</f>
        <v/>
      </c>
      <c r="H67" s="19" t="str">
        <f>IF(ISNA(VLOOKUP(C67,katalog!$A$2:$C$1000,3,FALSE)*D67),"",VLOOKUP(C67,katalog!$A$2:$C$1000,3,FALSE)*D67)</f>
        <v/>
      </c>
      <c r="I67" s="20" t="str">
        <f>IF(ISNA(VLOOKUP(C67,katalog!$A$2:$E$1000,5,false)),"",VLOOKUP(C67,katalog!$A$2:$E$1000,5,false))</f>
        <v/>
      </c>
    </row>
    <row r="68">
      <c r="A68" s="19"/>
      <c r="C68" s="24"/>
      <c r="E68" s="17"/>
      <c r="F68" s="17" t="str">
        <f>if(isna(vlookup(C68,katalog!$A$2:$G$1860,7,false)),"",vlookup(C68,katalog!$A$2:$G$1860,7,false))</f>
        <v/>
      </c>
      <c r="G68" s="20" t="str">
        <f>IF(ISNA(IF(lower(E68)="bonus",0,IF(lower(VLOOKUP(C68,katalog!$A$2:$E$1000,5,False))="kosong",0,VLOOKUP(C68,katalog!$A$2:$C$1000,2,False)*D68))),"",IF(lower(E68)="bonus",0,IF(lower(VLOOKUP(C68,katalog!$A$2:$E$1000,5,False))="kosong",0,VLOOKUP(C68,katalog!$A$2:$C$1000,2,False)*D68)))</f>
        <v/>
      </c>
      <c r="H68" s="19" t="str">
        <f>IF(ISNA(VLOOKUP(C68,katalog!$A$2:$C$1000,3,FALSE)*D68),"",VLOOKUP(C68,katalog!$A$2:$C$1000,3,FALSE)*D68)</f>
        <v/>
      </c>
      <c r="I68" s="20" t="str">
        <f>IF(ISNA(VLOOKUP(C68,katalog!$A$2:$E$1000,5,false)),"",VLOOKUP(C68,katalog!$A$2:$E$1000,5,false))</f>
        <v/>
      </c>
    </row>
    <row r="69">
      <c r="A69" s="19"/>
      <c r="E69" s="17"/>
      <c r="F69" s="17" t="str">
        <f>if(isna(vlookup(C69,katalog!$A$2:$G$1860,7,false)),"",vlookup(C69,katalog!$A$2:$G$1860,7,false))</f>
        <v/>
      </c>
      <c r="G69" s="20" t="str">
        <f>IF(ISNA(IF(lower(E69)="bonus",0,IF(lower(VLOOKUP(C69,katalog!$A$2:$E$1000,5,False))="kosong",0,VLOOKUP(C69,katalog!$A$2:$C$1000,2,False)*D69))),"",IF(lower(E69)="bonus",0,IF(lower(VLOOKUP(C69,katalog!$A$2:$E$1000,5,False))="kosong",0,VLOOKUP(C69,katalog!$A$2:$C$1000,2,False)*D69)))</f>
        <v/>
      </c>
      <c r="H69" s="19" t="str">
        <f>IF(ISNA(VLOOKUP(C69,katalog!$A$2:$C$1000,3,FALSE)*D69),"",VLOOKUP(C69,katalog!$A$2:$C$1000,3,FALSE)*D69)</f>
        <v/>
      </c>
      <c r="I69" s="20" t="str">
        <f>IF(ISNA(VLOOKUP(C69,katalog!$A$2:$E$1000,5,false)),"",VLOOKUP(C69,katalog!$A$2:$E$1000,5,false))</f>
        <v/>
      </c>
    </row>
    <row r="70">
      <c r="A70" s="19"/>
      <c r="E70" s="17"/>
      <c r="F70" s="17" t="str">
        <f>if(isna(vlookup(C70,katalog!$A$2:$G$1860,7,false)),"",vlookup(C70,katalog!$A$2:$G$1860,7,false))</f>
        <v/>
      </c>
      <c r="G70" s="20" t="str">
        <f>IF(ISNA(IF(lower(E70)="bonus",0,IF(lower(VLOOKUP(C70,katalog!$A$2:$E$1000,5,False))="kosong",0,VLOOKUP(C70,katalog!$A$2:$C$1000,2,False)*D70))),"",IF(lower(E70)="bonus",0,IF(lower(VLOOKUP(C70,katalog!$A$2:$E$1000,5,False))="kosong",0,VLOOKUP(C70,katalog!$A$2:$C$1000,2,False)*D70)))</f>
        <v/>
      </c>
      <c r="H70" s="19" t="str">
        <f>IF(ISNA(VLOOKUP(C70,katalog!$A$2:$C$1000,3,FALSE)*D70),"",VLOOKUP(C70,katalog!$A$2:$C$1000,3,FALSE)*D70)</f>
        <v/>
      </c>
      <c r="I70" s="20" t="str">
        <f>IF(ISNA(VLOOKUP(C70,katalog!$A$2:$E$1000,5,false)),"",VLOOKUP(C70,katalog!$A$2:$E$1000,5,false))</f>
        <v/>
      </c>
    </row>
    <row r="71">
      <c r="A71" s="19"/>
      <c r="E71" s="17"/>
      <c r="F71" s="17" t="str">
        <f>if(isna(vlookup(C71,katalog!$A$2:$G$1860,7,false)),"",vlookup(C71,katalog!$A$2:$G$1860,7,false))</f>
        <v/>
      </c>
      <c r="G71" s="20" t="str">
        <f>IF(ISNA(IF(lower(E71)="bonus",0,IF(lower(VLOOKUP(C71,katalog!$A$2:$E$1000,5,False))="kosong",0,VLOOKUP(C71,katalog!$A$2:$C$1000,2,False)*D71))),"",IF(lower(E71)="bonus",0,IF(lower(VLOOKUP(C71,katalog!$A$2:$E$1000,5,False))="kosong",0,VLOOKUP(C71,katalog!$A$2:$C$1000,2,False)*D71)))</f>
        <v/>
      </c>
      <c r="H71" s="19" t="str">
        <f>IF(ISNA(VLOOKUP(C71,katalog!$A$2:$C$1000,3,FALSE)*D71),"",VLOOKUP(C71,katalog!$A$2:$C$1000,3,FALSE)*D71)</f>
        <v/>
      </c>
      <c r="I71" s="20" t="str">
        <f>IF(ISNA(VLOOKUP(C71,katalog!$A$2:$E$1000,5,false)),"",VLOOKUP(C71,katalog!$A$2:$E$1000,5,false))</f>
        <v/>
      </c>
    </row>
    <row r="72">
      <c r="A72" s="19"/>
      <c r="E72" s="17"/>
      <c r="F72" s="17" t="str">
        <f>if(isna(vlookup(C72,katalog!$A$2:$G$1860,7,false)),"",vlookup(C72,katalog!$A$2:$G$1860,7,false))</f>
        <v/>
      </c>
      <c r="G72" s="20" t="str">
        <f>IF(ISNA(IF(lower(E72)="bonus",0,IF(lower(VLOOKUP(C72,katalog!$A$2:$E$1000,5,False))="kosong",0,VLOOKUP(C72,katalog!$A$2:$C$1000,2,False)*D72))),"",IF(lower(E72)="bonus",0,IF(lower(VLOOKUP(C72,katalog!$A$2:$E$1000,5,False))="kosong",0,VLOOKUP(C72,katalog!$A$2:$C$1000,2,False)*D72)))</f>
        <v/>
      </c>
      <c r="H72" s="19" t="str">
        <f>IF(ISNA(VLOOKUP(C72,katalog!$A$2:$C$1000,3,FALSE)*D72),"",VLOOKUP(C72,katalog!$A$2:$C$1000,3,FALSE)*D72)</f>
        <v/>
      </c>
      <c r="I72" s="20" t="str">
        <f>IF(ISNA(VLOOKUP(C72,katalog!$A$2:$E$1000,5,false)),"",VLOOKUP(C72,katalog!$A$2:$E$1000,5,false))</f>
        <v/>
      </c>
    </row>
    <row r="73">
      <c r="A73" s="19"/>
      <c r="E73" s="17"/>
      <c r="F73" s="17" t="str">
        <f>if(isna(vlookup(C73,katalog!$A$2:$G$1860,7,false)),"",vlookup(C73,katalog!$A$2:$G$1860,7,false))</f>
        <v/>
      </c>
      <c r="G73" s="20" t="str">
        <f>IF(ISNA(IF(lower(E73)="bonus",0,IF(lower(VLOOKUP(C73,katalog!$A$2:$E$1000,5,False))="kosong",0,VLOOKUP(C73,katalog!$A$2:$C$1000,2,False)*D73))),"",IF(lower(E73)="bonus",0,IF(lower(VLOOKUP(C73,katalog!$A$2:$E$1000,5,False))="kosong",0,VLOOKUP(C73,katalog!$A$2:$C$1000,2,False)*D73)))</f>
        <v/>
      </c>
      <c r="H73" s="19" t="str">
        <f>IF(ISNA(VLOOKUP(C73,katalog!$A$2:$C$1000,3,FALSE)*D73),"",VLOOKUP(C73,katalog!$A$2:$C$1000,3,FALSE)*D73)</f>
        <v/>
      </c>
      <c r="I73" s="20" t="str">
        <f>IF(ISNA(VLOOKUP(C73,katalog!$A$2:$E$1000,5,false)),"",VLOOKUP(C73,katalog!$A$2:$E$1000,5,false))</f>
        <v/>
      </c>
    </row>
    <row r="74">
      <c r="A74" s="19"/>
      <c r="E74" s="17"/>
      <c r="F74" s="17" t="str">
        <f>if(isna(vlookup(C74,katalog!$A$2:$G$1860,7,false)),"",vlookup(C74,katalog!$A$2:$G$1860,7,false))</f>
        <v/>
      </c>
      <c r="G74" s="20" t="str">
        <f>IF(ISNA(IF(lower(E74)="bonus",0,IF(lower(VLOOKUP(C74,katalog!$A$2:$E$1000,5,False))="kosong",0,VLOOKUP(C74,katalog!$A$2:$C$1000,2,False)*D74))),"",IF(lower(E74)="bonus",0,IF(lower(VLOOKUP(C74,katalog!$A$2:$E$1000,5,False))="kosong",0,VLOOKUP(C74,katalog!$A$2:$C$1000,2,False)*D74)))</f>
        <v/>
      </c>
      <c r="H74" s="19" t="str">
        <f>IF(ISNA(VLOOKUP(C74,katalog!$A$2:$C$1000,3,FALSE)*D74),"",VLOOKUP(C74,katalog!$A$2:$C$1000,3,FALSE)*D74)</f>
        <v/>
      </c>
      <c r="I74" s="20" t="str">
        <f>IF(ISNA(VLOOKUP(C74,katalog!$A$2:$E$1000,5,false)),"",VLOOKUP(C74,katalog!$A$2:$E$1000,5,false))</f>
        <v/>
      </c>
    </row>
    <row r="75">
      <c r="A75" s="19"/>
      <c r="E75" s="17"/>
      <c r="F75" s="17" t="str">
        <f>if(isna(vlookup(C75,katalog!$A$2:$G$1860,7,false)),"",vlookup(C75,katalog!$A$2:$G$1860,7,false))</f>
        <v/>
      </c>
      <c r="G75" s="20" t="str">
        <f>IF(ISNA(IF(lower(E75)="bonus",0,IF(lower(VLOOKUP(C75,katalog!$A$2:$E$1000,5,False))="kosong",0,VLOOKUP(C75,katalog!$A$2:$C$1000,2,False)*D75))),"",IF(lower(E75)="bonus",0,IF(lower(VLOOKUP(C75,katalog!$A$2:$E$1000,5,False))="kosong",0,VLOOKUP(C75,katalog!$A$2:$C$1000,2,False)*D75)))</f>
        <v/>
      </c>
      <c r="H75" s="19" t="str">
        <f>IF(ISNA(VLOOKUP(C75,katalog!$A$2:$C$1000,3,FALSE)*D75),"",VLOOKUP(C75,katalog!$A$2:$C$1000,3,FALSE)*D75)</f>
        <v/>
      </c>
      <c r="I75" s="20" t="str">
        <f>IF(ISNA(VLOOKUP(C75,katalog!$A$2:$E$1000,5,false)),"",VLOOKUP(C75,katalog!$A$2:$E$1000,5,false))</f>
        <v/>
      </c>
    </row>
    <row r="76">
      <c r="A76" s="19"/>
      <c r="E76" s="17"/>
      <c r="F76" s="17" t="str">
        <f>if(isna(vlookup(C76,katalog!$A$2:$G$1860,7,false)),"",vlookup(C76,katalog!$A$2:$G$1860,7,false))</f>
        <v/>
      </c>
      <c r="G76" s="20" t="str">
        <f>IF(ISNA(IF(lower(E76)="bonus",0,IF(lower(VLOOKUP(C76,katalog!$A$2:$E$1000,5,False))="kosong",0,VLOOKUP(C76,katalog!$A$2:$C$1000,2,False)*D76))),"",IF(lower(E76)="bonus",0,IF(lower(VLOOKUP(C76,katalog!$A$2:$E$1000,5,False))="kosong",0,VLOOKUP(C76,katalog!$A$2:$C$1000,2,False)*D76)))</f>
        <v/>
      </c>
      <c r="H76" s="19" t="str">
        <f>IF(ISNA(VLOOKUP(C76,katalog!$A$2:$C$1000,3,FALSE)*D76),"",VLOOKUP(C76,katalog!$A$2:$C$1000,3,FALSE)*D76)</f>
        <v/>
      </c>
      <c r="I76" s="20" t="str">
        <f>IF(ISNA(VLOOKUP(C76,katalog!$A$2:$E$1000,5,false)),"",VLOOKUP(C76,katalog!$A$2:$E$1000,5,false))</f>
        <v/>
      </c>
    </row>
    <row r="77">
      <c r="A77" s="19"/>
      <c r="E77" s="17"/>
      <c r="F77" s="17" t="str">
        <f>if(isna(vlookup(C77,katalog!$A$2:$G$1860,7,false)),"",vlookup(C77,katalog!$A$2:$G$1860,7,false))</f>
        <v/>
      </c>
      <c r="G77" s="20" t="str">
        <f>IF(ISNA(IF(lower(E77)="bonus",0,IF(lower(VLOOKUP(C77,katalog!$A$2:$E$1000,5,False))="kosong",0,VLOOKUP(C77,katalog!$A$2:$C$1000,2,False)*D77))),"",IF(lower(E77)="bonus",0,IF(lower(VLOOKUP(C77,katalog!$A$2:$E$1000,5,False))="kosong",0,VLOOKUP(C77,katalog!$A$2:$C$1000,2,False)*D77)))</f>
        <v/>
      </c>
      <c r="H77" s="19" t="str">
        <f>IF(ISNA(VLOOKUP(C77,katalog!$A$2:$C$1000,3,FALSE)*D77),"",VLOOKUP(C77,katalog!$A$2:$C$1000,3,FALSE)*D77)</f>
        <v/>
      </c>
      <c r="I77" s="20" t="str">
        <f>IF(ISNA(VLOOKUP(C77,katalog!$A$2:$E$1000,5,false)),"",VLOOKUP(C77,katalog!$A$2:$E$1000,5,false))</f>
        <v/>
      </c>
    </row>
    <row r="78">
      <c r="A78" s="19"/>
      <c r="E78" s="17"/>
      <c r="F78" s="17" t="str">
        <f>if(isna(vlookup(C78,katalog!$A$2:$G$1860,7,false)),"",vlookup(C78,katalog!$A$2:$G$1860,7,false))</f>
        <v/>
      </c>
      <c r="G78" s="20" t="str">
        <f>IF(ISNA(IF(lower(E78)="bonus",0,IF(lower(VLOOKUP(C78,katalog!$A$2:$E$1000,5,False))="kosong",0,VLOOKUP(C78,katalog!$A$2:$C$1000,2,False)*D78))),"",IF(lower(E78)="bonus",0,IF(lower(VLOOKUP(C78,katalog!$A$2:$E$1000,5,False))="kosong",0,VLOOKUP(C78,katalog!$A$2:$C$1000,2,False)*D78)))</f>
        <v/>
      </c>
      <c r="H78" s="19" t="str">
        <f>IF(ISNA(VLOOKUP(C78,katalog!$A$2:$C$1000,3,FALSE)*D78),"",VLOOKUP(C78,katalog!$A$2:$C$1000,3,FALSE)*D78)</f>
        <v/>
      </c>
      <c r="I78" s="20" t="str">
        <f>IF(ISNA(VLOOKUP(C78,katalog!$A$2:$E$1000,5,false)),"",VLOOKUP(C78,katalog!$A$2:$E$1000,5,false))</f>
        <v/>
      </c>
    </row>
    <row r="79">
      <c r="A79" s="19"/>
      <c r="E79" s="17"/>
      <c r="F79" s="17" t="str">
        <f>if(isna(vlookup(C79,katalog!$A$2:$G$1860,7,false)),"",vlookup(C79,katalog!$A$2:$G$1860,7,false))</f>
        <v/>
      </c>
      <c r="G79" s="20" t="str">
        <f>IF(ISNA(IF(lower(E79)="bonus",0,IF(lower(VLOOKUP(C79,katalog!$A$2:$E$1000,5,False))="kosong",0,VLOOKUP(C79,katalog!$A$2:$C$1000,2,False)*D79))),"",IF(lower(E79)="bonus",0,IF(lower(VLOOKUP(C79,katalog!$A$2:$E$1000,5,False))="kosong",0,VLOOKUP(C79,katalog!$A$2:$C$1000,2,False)*D79)))</f>
        <v/>
      </c>
      <c r="H79" s="19" t="str">
        <f>IF(ISNA(VLOOKUP(C79,katalog!$A$2:$C$1000,3,FALSE)*D79),"",VLOOKUP(C79,katalog!$A$2:$C$1000,3,FALSE)*D79)</f>
        <v/>
      </c>
      <c r="I79" s="20" t="str">
        <f>IF(ISNA(VLOOKUP(C79,katalog!$A$2:$E$1000,5,false)),"",VLOOKUP(C79,katalog!$A$2:$E$1000,5,false))</f>
        <v/>
      </c>
    </row>
    <row r="80">
      <c r="A80" s="19"/>
      <c r="C80" s="15"/>
      <c r="D80" s="15"/>
      <c r="E80" s="17"/>
      <c r="F80" s="17" t="str">
        <f>if(isna(vlookup(C80,katalog!$A$2:$G$1860,7,false)),"",vlookup(C80,katalog!$A$2:$G$1860,7,false))</f>
        <v/>
      </c>
      <c r="G80" s="20" t="str">
        <f>IF(ISNA(IF(lower(E80)="bonus",0,IF(lower(VLOOKUP(C80,katalog!$A$2:$E$1000,5,False))="kosong",0,VLOOKUP(C80,katalog!$A$2:$C$1000,2,False)*D80))),"",IF(lower(E80)="bonus",0,IF(lower(VLOOKUP(C80,katalog!$A$2:$E$1000,5,False))="kosong",0,VLOOKUP(C80,katalog!$A$2:$C$1000,2,False)*D80)))</f>
        <v/>
      </c>
      <c r="H80" s="19" t="str">
        <f>IF(ISNA(VLOOKUP(C80,katalog!$A$2:$C$1000,3,FALSE)*D80),"",VLOOKUP(C80,katalog!$A$2:$C$1000,3,FALSE)*D80)</f>
        <v/>
      </c>
      <c r="I80" s="20" t="str">
        <f>IF(ISNA(VLOOKUP(C80,katalog!$A$2:$E$1000,5,false)),"",VLOOKUP(C80,katalog!$A$2:$E$1000,5,false))</f>
        <v/>
      </c>
    </row>
    <row r="81">
      <c r="A81" s="19"/>
      <c r="E81" s="17"/>
      <c r="F81" s="17" t="str">
        <f>if(isna(vlookup(C81,katalog!$A$2:$G$1860,7,false)),"",vlookup(C81,katalog!$A$2:$G$1860,7,false))</f>
        <v/>
      </c>
      <c r="G81" s="20" t="str">
        <f>IF(ISNA(IF(lower(E81)="bonus",0,IF(lower(VLOOKUP(C81,katalog!$A$2:$E$1000,5,False))="kosong",0,VLOOKUP(C81,katalog!$A$2:$C$1000,2,False)*D81))),"",IF(lower(E81)="bonus",0,IF(lower(VLOOKUP(C81,katalog!$A$2:$E$1000,5,False))="kosong",0,VLOOKUP(C81,katalog!$A$2:$C$1000,2,False)*D81)))</f>
        <v/>
      </c>
      <c r="H81" s="19" t="str">
        <f>IF(ISNA(VLOOKUP(C81,katalog!$A$2:$C$1000,3,FALSE)*D81),"",VLOOKUP(C81,katalog!$A$2:$C$1000,3,FALSE)*D81)</f>
        <v/>
      </c>
      <c r="I81" s="20" t="str">
        <f>IF(ISNA(VLOOKUP(C81,katalog!$A$2:$E$1000,5,false)),"",VLOOKUP(C81,katalog!$A$2:$E$1000,5,false))</f>
        <v/>
      </c>
    </row>
    <row r="82">
      <c r="A82" s="19"/>
      <c r="E82" s="17"/>
      <c r="F82" s="17" t="str">
        <f>if(isna(vlookup(C82,katalog!$A$2:$G$1860,7,false)),"",vlookup(C82,katalog!$A$2:$G$1860,7,false))</f>
        <v/>
      </c>
      <c r="G82" s="20" t="str">
        <f>IF(ISNA(IF(lower(E82)="bonus",0,IF(lower(VLOOKUP(C82,katalog!$A$2:$E$1000,5,False))="kosong",0,VLOOKUP(C82,katalog!$A$2:$C$1000,2,False)*D82))),"",IF(lower(E82)="bonus",0,IF(lower(VLOOKUP(C82,katalog!$A$2:$E$1000,5,False))="kosong",0,VLOOKUP(C82,katalog!$A$2:$C$1000,2,False)*D82)))</f>
        <v/>
      </c>
      <c r="H82" s="19" t="str">
        <f>IF(ISNA(VLOOKUP(C82,katalog!$A$2:$C$1000,3,FALSE)*D82),"",VLOOKUP(C82,katalog!$A$2:$C$1000,3,FALSE)*D82)</f>
        <v/>
      </c>
      <c r="I82" s="20" t="str">
        <f>IF(ISNA(VLOOKUP(C82,katalog!$A$2:$E$1000,5,false)),"",VLOOKUP(C82,katalog!$A$2:$E$1000,5,false))</f>
        <v/>
      </c>
    </row>
    <row r="83">
      <c r="A83" s="19"/>
      <c r="E83" s="17"/>
      <c r="F83" s="17" t="str">
        <f>if(isna(vlookup(C83,katalog!$A$2:$G$1860,7,false)),"",vlookup(C83,katalog!$A$2:$G$1860,7,false))</f>
        <v/>
      </c>
      <c r="G83" s="20" t="str">
        <f>IF(ISNA(IF(lower(E83)="bonus",0,IF(lower(VLOOKUP(C83,katalog!$A$2:$E$1000,5,False))="kosong",0,VLOOKUP(C83,katalog!$A$2:$C$1000,2,False)*D83))),"",IF(lower(E83)="bonus",0,IF(lower(VLOOKUP(C83,katalog!$A$2:$E$1000,5,False))="kosong",0,VLOOKUP(C83,katalog!$A$2:$C$1000,2,False)*D83)))</f>
        <v/>
      </c>
      <c r="H83" s="19" t="str">
        <f>IF(ISNA(VLOOKUP(C83,katalog!$A$2:$C$1000,3,FALSE)*D83),"",VLOOKUP(C83,katalog!$A$2:$C$1000,3,FALSE)*D83)</f>
        <v/>
      </c>
      <c r="I83" s="20" t="str">
        <f>IF(ISNA(VLOOKUP(C83,katalog!$A$2:$E$1000,5,false)),"",VLOOKUP(C83,katalog!$A$2:$E$1000,5,false))</f>
        <v/>
      </c>
    </row>
    <row r="84">
      <c r="A84" s="19"/>
      <c r="E84" s="17"/>
      <c r="F84" s="17" t="str">
        <f>if(isna(vlookup(C84,katalog!$A$2:$G$1860,7,false)),"",vlookup(C84,katalog!$A$2:$G$1860,7,false))</f>
        <v/>
      </c>
      <c r="G84" s="20" t="str">
        <f>IF(ISNA(IF(lower(E84)="bonus",0,IF(lower(VLOOKUP(C84,katalog!$A$2:$E$1000,5,False))="kosong",0,VLOOKUP(C84,katalog!$A$2:$C$1000,2,False)*D84))),"",IF(lower(E84)="bonus",0,IF(lower(VLOOKUP(C84,katalog!$A$2:$E$1000,5,False))="kosong",0,VLOOKUP(C84,katalog!$A$2:$C$1000,2,False)*D84)))</f>
        <v/>
      </c>
      <c r="H84" s="19" t="str">
        <f>IF(ISNA(VLOOKUP(C84,katalog!$A$2:$C$1000,3,FALSE)*D84),"",VLOOKUP(C84,katalog!$A$2:$C$1000,3,FALSE)*D84)</f>
        <v/>
      </c>
      <c r="I84" s="20" t="str">
        <f>IF(ISNA(VLOOKUP(C84,katalog!$A$2:$E$1000,5,false)),"",VLOOKUP(C84,katalog!$A$2:$E$1000,5,false))</f>
        <v/>
      </c>
    </row>
    <row r="85">
      <c r="A85" s="19"/>
      <c r="E85" s="17"/>
      <c r="F85" s="17" t="str">
        <f>if(isna(vlookup(C85,katalog!$A$2:$G$1860,7,false)),"",vlookup(C85,katalog!$A$2:$G$1860,7,false))</f>
        <v/>
      </c>
      <c r="G85" s="20" t="str">
        <f>IF(ISNA(IF(lower(E85)="bonus",0,IF(lower(VLOOKUP(C85,katalog!$A$2:$E$1000,5,False))="kosong",0,VLOOKUP(C85,katalog!$A$2:$C$1000,2,False)*D85))),"",IF(lower(E85)="bonus",0,IF(lower(VLOOKUP(C85,katalog!$A$2:$E$1000,5,False))="kosong",0,VLOOKUP(C85,katalog!$A$2:$C$1000,2,False)*D85)))</f>
        <v/>
      </c>
      <c r="H85" s="19" t="str">
        <f>IF(ISNA(VLOOKUP(C85,katalog!$A$2:$C$1000,3,FALSE)*D85),"",VLOOKUP(C85,katalog!$A$2:$C$1000,3,FALSE)*D85)</f>
        <v/>
      </c>
      <c r="I85" s="20" t="str">
        <f>IF(ISNA(VLOOKUP(C85,katalog!$A$2:$E$1000,5,false)),"",VLOOKUP(C85,katalog!$A$2:$E$1000,5,false))</f>
        <v/>
      </c>
    </row>
    <row r="86">
      <c r="A86" s="19"/>
      <c r="E86" s="17"/>
      <c r="F86" s="17" t="str">
        <f>if(isna(vlookup(C86,katalog!$A$2:$G$1860,7,false)),"",vlookup(C86,katalog!$A$2:$G$1860,7,false))</f>
        <v/>
      </c>
      <c r="G86" s="20" t="str">
        <f>IF(ISNA(IF(lower(E86)="bonus",0,IF(lower(VLOOKUP(C86,katalog!$A$2:$E$1000,5,False))="kosong",0,VLOOKUP(C86,katalog!$A$2:$C$1000,2,False)*D86))),"",IF(lower(E86)="bonus",0,IF(lower(VLOOKUP(C86,katalog!$A$2:$E$1000,5,False))="kosong",0,VLOOKUP(C86,katalog!$A$2:$C$1000,2,False)*D86)))</f>
        <v/>
      </c>
      <c r="H86" s="19" t="str">
        <f>IF(ISNA(VLOOKUP(C86,katalog!$A$2:$C$1000,3,FALSE)*D86),"",VLOOKUP(C86,katalog!$A$2:$C$1000,3,FALSE)*D86)</f>
        <v/>
      </c>
      <c r="I86" s="20" t="str">
        <f>IF(ISNA(VLOOKUP(C86,katalog!$A$2:$E$1000,5,false)),"",VLOOKUP(C86,katalog!$A$2:$E$1000,5,false))</f>
        <v/>
      </c>
    </row>
    <row r="87">
      <c r="A87" s="19"/>
      <c r="E87" s="17"/>
      <c r="F87" s="17" t="str">
        <f>if(isna(vlookup(C87,katalog!$A$2:$G$1860,7,false)),"",vlookup(C87,katalog!$A$2:$G$1860,7,false))</f>
        <v/>
      </c>
      <c r="G87" s="20" t="str">
        <f>IF(ISNA(IF(lower(E87)="bonus",0,IF(lower(VLOOKUP(C87,katalog!$A$2:$E$1000,5,False))="kosong",0,VLOOKUP(C87,katalog!$A$2:$C$1000,2,False)*D87))),"",IF(lower(E87)="bonus",0,IF(lower(VLOOKUP(C87,katalog!$A$2:$E$1000,5,False))="kosong",0,VLOOKUP(C87,katalog!$A$2:$C$1000,2,False)*D87)))</f>
        <v/>
      </c>
      <c r="H87" s="19" t="str">
        <f>IF(ISNA(VLOOKUP(C87,katalog!$A$2:$C$1000,3,FALSE)*D87),"",VLOOKUP(C87,katalog!$A$2:$C$1000,3,FALSE)*D87)</f>
        <v/>
      </c>
      <c r="I87" s="20" t="str">
        <f>IF(ISNA(VLOOKUP(C87,katalog!$A$2:$E$1000,5,false)),"",VLOOKUP(C87,katalog!$A$2:$E$1000,5,false))</f>
        <v/>
      </c>
    </row>
    <row r="88">
      <c r="A88" s="19"/>
      <c r="E88" s="17"/>
      <c r="F88" s="17" t="str">
        <f>if(isna(vlookup(C88,katalog!$A$2:$G$1860,7,false)),"",vlookup(C88,katalog!$A$2:$G$1860,7,false))</f>
        <v/>
      </c>
      <c r="G88" s="20" t="str">
        <f>IF(ISNA(IF(lower(E88)="bonus",0,IF(lower(VLOOKUP(C88,katalog!$A$2:$E$1000,5,False))="kosong",0,VLOOKUP(C88,katalog!$A$2:$C$1000,2,False)*D88))),"",IF(lower(E88)="bonus",0,IF(lower(VLOOKUP(C88,katalog!$A$2:$E$1000,5,False))="kosong",0,VLOOKUP(C88,katalog!$A$2:$C$1000,2,False)*D88)))</f>
        <v/>
      </c>
      <c r="H88" s="19" t="str">
        <f>IF(ISNA(VLOOKUP(C88,katalog!$A$2:$C$1000,3,FALSE)*D88),"",VLOOKUP(C88,katalog!$A$2:$C$1000,3,FALSE)*D88)</f>
        <v/>
      </c>
      <c r="I88" s="20" t="str">
        <f>IF(ISNA(VLOOKUP(C88,katalog!$A$2:$E$1000,5,false)),"",VLOOKUP(C88,katalog!$A$2:$E$1000,5,false))</f>
        <v/>
      </c>
    </row>
    <row r="89">
      <c r="A89" s="19"/>
      <c r="E89" s="17"/>
      <c r="F89" s="17" t="str">
        <f>if(isna(vlookup(C89,katalog!$A$2:$G$1860,7,false)),"",vlookup(C89,katalog!$A$2:$G$1860,7,false))</f>
        <v/>
      </c>
      <c r="G89" s="20" t="str">
        <f>IF(ISNA(IF(lower(E89)="bonus",0,IF(lower(VLOOKUP(C89,katalog!$A$2:$E$1000,5,False))="kosong",0,VLOOKUP(C89,katalog!$A$2:$C$1000,2,False)*D89))),"",IF(lower(E89)="bonus",0,IF(lower(VLOOKUP(C89,katalog!$A$2:$E$1000,5,False))="kosong",0,VLOOKUP(C89,katalog!$A$2:$C$1000,2,False)*D89)))</f>
        <v/>
      </c>
      <c r="H89" s="19" t="str">
        <f>IF(ISNA(VLOOKUP(C89,katalog!$A$2:$C$1000,3,FALSE)*D89),"",VLOOKUP(C89,katalog!$A$2:$C$1000,3,FALSE)*D89)</f>
        <v/>
      </c>
      <c r="I89" s="20" t="str">
        <f>IF(ISNA(VLOOKUP(C89,katalog!$A$2:$E$1000,5,false)),"",VLOOKUP(C89,katalog!$A$2:$E$1000,5,false))</f>
        <v/>
      </c>
    </row>
    <row r="90">
      <c r="A90" s="19"/>
      <c r="E90" s="17"/>
      <c r="F90" s="17" t="str">
        <f>if(isna(vlookup(C90,katalog!$A$2:$G$1860,7,false)),"",vlookup(C90,katalog!$A$2:$G$1860,7,false))</f>
        <v/>
      </c>
      <c r="G90" s="20" t="str">
        <f>IF(ISNA(IF(lower(E90)="bonus",0,IF(lower(VLOOKUP(C90,katalog!$A$2:$E$1000,5,False))="kosong",0,VLOOKUP(C90,katalog!$A$2:$C$1000,2,False)*D90))),"",IF(lower(E90)="bonus",0,IF(lower(VLOOKUP(C90,katalog!$A$2:$E$1000,5,False))="kosong",0,VLOOKUP(C90,katalog!$A$2:$C$1000,2,False)*D90)))</f>
        <v/>
      </c>
      <c r="H90" s="19" t="str">
        <f>IF(ISNA(VLOOKUP(C90,katalog!$A$2:$C$1000,3,FALSE)*D90),"",VLOOKUP(C90,katalog!$A$2:$C$1000,3,FALSE)*D90)</f>
        <v/>
      </c>
      <c r="I90" s="20" t="str">
        <f>IF(ISNA(VLOOKUP(C90,katalog!$A$2:$E$1000,5,false)),"",VLOOKUP(C90,katalog!$A$2:$E$1000,5,false))</f>
        <v/>
      </c>
    </row>
    <row r="91">
      <c r="A91" s="19"/>
      <c r="E91" s="17"/>
      <c r="F91" s="17" t="str">
        <f>if(isna(vlookup(C91,katalog!$A$2:$G$1860,7,false)),"",vlookup(C91,katalog!$A$2:$G$1860,7,false))</f>
        <v/>
      </c>
      <c r="G91" s="20" t="str">
        <f>IF(ISNA(IF(lower(E91)="bonus",0,IF(lower(VLOOKUP(C91,katalog!$A$2:$E$1000,5,False))="kosong",0,VLOOKUP(C91,katalog!$A$2:$C$1000,2,False)*D91))),"",IF(lower(E91)="bonus",0,IF(lower(VLOOKUP(C91,katalog!$A$2:$E$1000,5,False))="kosong",0,VLOOKUP(C91,katalog!$A$2:$C$1000,2,False)*D91)))</f>
        <v/>
      </c>
      <c r="H91" s="19" t="str">
        <f>IF(ISNA(VLOOKUP(C91,katalog!$A$2:$C$1000,3,FALSE)*D91),"",VLOOKUP(C91,katalog!$A$2:$C$1000,3,FALSE)*D91)</f>
        <v/>
      </c>
      <c r="I91" s="20" t="str">
        <f>IF(ISNA(VLOOKUP(C91,katalog!$A$2:$E$1000,5,false)),"",VLOOKUP(C91,katalog!$A$2:$E$1000,5,false))</f>
        <v/>
      </c>
    </row>
    <row r="92">
      <c r="A92" s="19"/>
      <c r="E92" s="17"/>
      <c r="F92" s="17" t="str">
        <f>if(isna(vlookup(C92,katalog!$A$2:$G$1860,7,false)),"",vlookup(C92,katalog!$A$2:$G$1860,7,false))</f>
        <v/>
      </c>
      <c r="G92" s="20" t="str">
        <f>IF(ISNA(IF(lower(E92)="bonus",0,IF(lower(VLOOKUP(C92,katalog!$A$2:$E$1000,5,False))="kosong",0,VLOOKUP(C92,katalog!$A$2:$C$1000,2,False)*D92))),"",IF(lower(E92)="bonus",0,IF(lower(VLOOKUP(C92,katalog!$A$2:$E$1000,5,False))="kosong",0,VLOOKUP(C92,katalog!$A$2:$C$1000,2,False)*D92)))</f>
        <v/>
      </c>
      <c r="H92" s="19" t="str">
        <f>IF(ISNA(VLOOKUP(C92,katalog!$A$2:$C$1000,3,FALSE)*D92),"",VLOOKUP(C92,katalog!$A$2:$C$1000,3,FALSE)*D92)</f>
        <v/>
      </c>
      <c r="I92" s="20" t="str">
        <f>IF(ISNA(VLOOKUP(C92,katalog!$A$2:$E$1000,5,false)),"",VLOOKUP(C92,katalog!$A$2:$E$1000,5,false))</f>
        <v/>
      </c>
    </row>
    <row r="93">
      <c r="A93" s="19"/>
      <c r="E93" s="17"/>
      <c r="F93" s="17" t="str">
        <f>if(isna(vlookup(C93,katalog!$A$2:$G$1860,7,false)),"",vlookup(C93,katalog!$A$2:$G$1860,7,false))</f>
        <v/>
      </c>
      <c r="G93" s="20" t="str">
        <f>IF(ISNA(IF(lower(E93)="bonus",0,IF(lower(VLOOKUP(C93,katalog!$A$2:$E$1000,5,False))="kosong",0,VLOOKUP(C93,katalog!$A$2:$C$1000,2,False)*D93))),"",IF(lower(E93)="bonus",0,IF(lower(VLOOKUP(C93,katalog!$A$2:$E$1000,5,False))="kosong",0,VLOOKUP(C93,katalog!$A$2:$C$1000,2,False)*D93)))</f>
        <v/>
      </c>
      <c r="H93" s="19" t="str">
        <f>IF(ISNA(VLOOKUP(C93,katalog!$A$2:$C$1000,3,FALSE)*D93),"",VLOOKUP(C93,katalog!$A$2:$C$1000,3,FALSE)*D93)</f>
        <v/>
      </c>
      <c r="I93" s="20" t="str">
        <f>IF(ISNA(VLOOKUP(C93,katalog!$A$2:$E$1000,5,false)),"",VLOOKUP(C93,katalog!$A$2:$E$1000,5,false))</f>
        <v/>
      </c>
    </row>
    <row r="94">
      <c r="A94" s="19"/>
      <c r="E94" s="17"/>
      <c r="F94" s="17" t="str">
        <f>if(isna(vlookup(C94,katalog!$A$2:$G$1860,7,false)),"",vlookup(C94,katalog!$A$2:$G$1860,7,false))</f>
        <v/>
      </c>
      <c r="G94" s="20" t="str">
        <f>IF(ISNA(IF(lower(E94)="bonus",0,IF(lower(VLOOKUP(C94,katalog!$A$2:$E$1000,5,False))="kosong",0,VLOOKUP(C94,katalog!$A$2:$C$1000,2,False)*D94))),"",IF(lower(E94)="bonus",0,IF(lower(VLOOKUP(C94,katalog!$A$2:$E$1000,5,False))="kosong",0,VLOOKUP(C94,katalog!$A$2:$C$1000,2,False)*D94)))</f>
        <v/>
      </c>
      <c r="H94" s="19" t="str">
        <f>IF(ISNA(VLOOKUP(C94,katalog!$A$2:$C$1000,3,FALSE)*D94),"",VLOOKUP(C94,katalog!$A$2:$C$1000,3,FALSE)*D94)</f>
        <v/>
      </c>
      <c r="I94" s="20" t="str">
        <f>IF(ISNA(VLOOKUP(C94,katalog!$A$2:$E$1000,5,false)),"",VLOOKUP(C94,katalog!$A$2:$E$1000,5,false))</f>
        <v/>
      </c>
    </row>
    <row r="95">
      <c r="A95" s="19"/>
      <c r="E95" s="17"/>
      <c r="F95" s="17" t="str">
        <f>if(isna(vlookup(C95,katalog!$A$2:$G$1860,7,false)),"",vlookup(C95,katalog!$A$2:$G$1860,7,false))</f>
        <v/>
      </c>
      <c r="G95" s="20" t="str">
        <f>IF(ISNA(IF(lower(E95)="bonus",0,IF(lower(VLOOKUP(C95,katalog!$A$2:$E$1000,5,False))="kosong",0,VLOOKUP(C95,katalog!$A$2:$C$1000,2,False)*D95))),"",IF(lower(E95)="bonus",0,IF(lower(VLOOKUP(C95,katalog!$A$2:$E$1000,5,False))="kosong",0,VLOOKUP(C95,katalog!$A$2:$C$1000,2,False)*D95)))</f>
        <v/>
      </c>
      <c r="H95" s="19" t="str">
        <f>IF(ISNA(VLOOKUP(C95,katalog!$A$2:$C$1000,3,FALSE)*D95),"",VLOOKUP(C95,katalog!$A$2:$C$1000,3,FALSE)*D95)</f>
        <v/>
      </c>
      <c r="I95" s="20" t="str">
        <f>IF(ISNA(VLOOKUP(C95,katalog!$A$2:$E$1000,5,false)),"",VLOOKUP(C95,katalog!$A$2:$E$1000,5,false))</f>
        <v/>
      </c>
    </row>
    <row r="96">
      <c r="A96" s="19"/>
      <c r="E96" s="17"/>
      <c r="F96" s="17" t="str">
        <f>if(isna(vlookup(C96,katalog!$A$2:$G$1860,7,false)),"",vlookup(C96,katalog!$A$2:$G$1860,7,false))</f>
        <v/>
      </c>
      <c r="G96" s="20" t="str">
        <f>IF(ISNA(IF(lower(E96)="bonus",0,IF(lower(VLOOKUP(C96,katalog!$A$2:$E$1000,5,False))="kosong",0,VLOOKUP(C96,katalog!$A$2:$C$1000,2,False)*D96))),"",IF(lower(E96)="bonus",0,IF(lower(VLOOKUP(C96,katalog!$A$2:$E$1000,5,False))="kosong",0,VLOOKUP(C96,katalog!$A$2:$C$1000,2,False)*D96)))</f>
        <v/>
      </c>
      <c r="H96" s="19" t="str">
        <f>IF(ISNA(VLOOKUP(C96,katalog!$A$2:$C$1000,3,FALSE)*D96),"",VLOOKUP(C96,katalog!$A$2:$C$1000,3,FALSE)*D96)</f>
        <v/>
      </c>
      <c r="I96" s="20" t="str">
        <f>IF(ISNA(VLOOKUP(C96,katalog!$A$2:$E$1000,5,false)),"",VLOOKUP(C96,katalog!$A$2:$E$1000,5,false))</f>
        <v/>
      </c>
    </row>
    <row r="97">
      <c r="A97" s="19"/>
      <c r="E97" s="17"/>
      <c r="F97" s="17" t="str">
        <f>if(isna(vlookup(C97,katalog!$A$2:$G$1860,7,false)),"",vlookup(C97,katalog!$A$2:$G$1860,7,false))</f>
        <v/>
      </c>
      <c r="G97" s="20" t="str">
        <f>IF(ISNA(IF(lower(E97)="bonus",0,IF(lower(VLOOKUP(C97,katalog!$A$2:$E$1000,5,False))="kosong",0,VLOOKUP(C97,katalog!$A$2:$C$1000,2,False)*D97))),"",IF(lower(E97)="bonus",0,IF(lower(VLOOKUP(C97,katalog!$A$2:$E$1000,5,False))="kosong",0,VLOOKUP(C97,katalog!$A$2:$C$1000,2,False)*D97)))</f>
        <v/>
      </c>
      <c r="H97" s="19" t="str">
        <f>IF(ISNA(VLOOKUP(C97,katalog!$A$2:$C$1000,3,FALSE)*D97),"",VLOOKUP(C97,katalog!$A$2:$C$1000,3,FALSE)*D97)</f>
        <v/>
      </c>
      <c r="I97" s="20" t="str">
        <f>IF(ISNA(VLOOKUP(C97,katalog!$A$2:$E$1000,5,false)),"",VLOOKUP(C97,katalog!$A$2:$E$1000,5,false))</f>
        <v/>
      </c>
    </row>
    <row r="98">
      <c r="A98" s="19"/>
      <c r="E98" s="17"/>
      <c r="F98" s="17" t="str">
        <f>if(isna(vlookup(C98,katalog!$A$2:$G$1860,7,false)),"",vlookup(C98,katalog!$A$2:$G$1860,7,false))</f>
        <v/>
      </c>
      <c r="G98" s="20" t="str">
        <f>IF(ISNA(IF(lower(E98)="bonus",0,IF(lower(VLOOKUP(C98,katalog!$A$2:$E$1000,5,False))="kosong",0,VLOOKUP(C98,katalog!$A$2:$C$1000,2,False)*D98))),"",IF(lower(E98)="bonus",0,IF(lower(VLOOKUP(C98,katalog!$A$2:$E$1000,5,False))="kosong",0,VLOOKUP(C98,katalog!$A$2:$C$1000,2,False)*D98)))</f>
        <v/>
      </c>
      <c r="H98" s="19" t="str">
        <f>IF(ISNA(VLOOKUP(C98,katalog!$A$2:$C$1000,3,FALSE)*D98),"",VLOOKUP(C98,katalog!$A$2:$C$1000,3,FALSE)*D98)</f>
        <v/>
      </c>
      <c r="I98" s="20" t="str">
        <f>IF(ISNA(VLOOKUP(C98,katalog!$A$2:$E$1000,5,false)),"",VLOOKUP(C98,katalog!$A$2:$E$1000,5,false))</f>
        <v/>
      </c>
    </row>
    <row r="99">
      <c r="A99" s="19"/>
      <c r="E99" s="17"/>
      <c r="F99" s="17" t="str">
        <f>if(isna(vlookup(C99,katalog!$A$2:$G$1860,7,false)),"",vlookup(C99,katalog!$A$2:$G$1860,7,false))</f>
        <v/>
      </c>
      <c r="G99" s="20" t="str">
        <f>IF(ISNA(IF(lower(E99)="bonus",0,IF(lower(VLOOKUP(C99,katalog!$A$2:$E$1000,5,False))="kosong",0,VLOOKUP(C99,katalog!$A$2:$C$1000,2,False)*D99))),"",IF(lower(E99)="bonus",0,IF(lower(VLOOKUP(C99,katalog!$A$2:$E$1000,5,False))="kosong",0,VLOOKUP(C99,katalog!$A$2:$C$1000,2,False)*D99)))</f>
        <v/>
      </c>
      <c r="H99" s="19" t="str">
        <f>IF(ISNA(VLOOKUP(C99,katalog!$A$2:$C$1000,3,FALSE)*D99),"",VLOOKUP(C99,katalog!$A$2:$C$1000,3,FALSE)*D99)</f>
        <v/>
      </c>
      <c r="I99" s="20" t="str">
        <f>IF(ISNA(VLOOKUP(C99,katalog!$A$2:$E$1000,5,false)),"",VLOOKUP(C99,katalog!$A$2:$E$1000,5,false))</f>
        <v/>
      </c>
    </row>
    <row r="100">
      <c r="A100" s="19"/>
      <c r="E100" s="17"/>
      <c r="F100" s="17" t="str">
        <f>if(isna(vlookup(C100,katalog!$A$2:$G$1860,7,false)),"",vlookup(C100,katalog!$A$2:$G$1860,7,false))</f>
        <v/>
      </c>
      <c r="G100" s="20" t="str">
        <f>IF(ISNA(IF(lower(E100)="bonus",0,IF(lower(VLOOKUP(C100,katalog!$A$2:$E$1000,5,False))="kosong",0,VLOOKUP(C100,katalog!$A$2:$C$1000,2,False)*D100))),"",IF(lower(E100)="bonus",0,IF(lower(VLOOKUP(C100,katalog!$A$2:$E$1000,5,False))="kosong",0,VLOOKUP(C100,katalog!$A$2:$C$1000,2,False)*D100)))</f>
        <v/>
      </c>
      <c r="H100" s="19" t="str">
        <f>IF(ISNA(VLOOKUP(C100,katalog!$A$2:$C$1000,3,FALSE)*D100),"",VLOOKUP(C100,katalog!$A$2:$C$1000,3,FALSE)*D100)</f>
        <v/>
      </c>
      <c r="I100" s="20" t="str">
        <f>IF(ISNA(VLOOKUP(C100,katalog!$A$2:$E$1000,5,false)),"",VLOOKUP(C100,katalog!$A$2:$E$1000,5,false))</f>
        <v/>
      </c>
    </row>
    <row r="101">
      <c r="A101" s="19"/>
      <c r="E101" s="17"/>
      <c r="F101" s="17" t="str">
        <f>if(isna(vlookup(C101,katalog!$A$2:$G$1860,7,false)),"",vlookup(C101,katalog!$A$2:$G$1860,7,false))</f>
        <v/>
      </c>
      <c r="G101" s="20" t="str">
        <f>IF(ISNA(IF(lower(E101)="bonus",0,IF(lower(VLOOKUP(C101,katalog!$A$2:$E$1000,5,False))="kosong",0,VLOOKUP(C101,katalog!$A$2:$C$1000,2,False)*D101))),"",IF(lower(E101)="bonus",0,IF(lower(VLOOKUP(C101,katalog!$A$2:$E$1000,5,False))="kosong",0,VLOOKUP(C101,katalog!$A$2:$C$1000,2,False)*D101)))</f>
        <v/>
      </c>
      <c r="H101" s="19" t="str">
        <f>IF(ISNA(VLOOKUP(C101,katalog!$A$2:$C$1000,3,FALSE)*D101),"",VLOOKUP(C101,katalog!$A$2:$C$1000,3,FALSE)*D101)</f>
        <v/>
      </c>
      <c r="I101" s="20" t="str">
        <f>IF(ISNA(VLOOKUP(C101,katalog!$A$2:$E$1000,5,false)),"",VLOOKUP(C101,katalog!$A$2:$E$1000,5,false))</f>
        <v/>
      </c>
    </row>
    <row r="102">
      <c r="E102" s="17"/>
      <c r="F102" s="17" t="str">
        <f>if(isna(vlookup(C102,katalog!$A$2:$G$1860,7,false)),"",vlookup(C102,katalog!$A$2:$G$1860,7,false))</f>
        <v/>
      </c>
      <c r="G102" s="20" t="str">
        <f>IF(ISNA(IF(lower(E102)="bonus",0,IF(lower(VLOOKUP(C102,katalog!$A$2:$E$1000,5,False))="kosong",0,VLOOKUP(C102,katalog!$A$2:$C$1000,2,False)*D102))),"",IF(lower(E102)="bonus",0,IF(lower(VLOOKUP(C102,katalog!$A$2:$E$1000,5,False))="kosong",0,VLOOKUP(C102,katalog!$A$2:$C$1000,2,False)*D102)))</f>
        <v/>
      </c>
      <c r="H102" s="19" t="str">
        <f>IF(ISNA(VLOOKUP(C102,katalog!$A$2:$C$1000,3,FALSE)*D102),"",VLOOKUP(C102,katalog!$A$2:$C$1000,3,FALSE)*D102)</f>
        <v/>
      </c>
      <c r="I102" s="20" t="str">
        <f>IF(ISNA(VLOOKUP(C102,katalog!$A$2:$E$1000,5,false)),"",VLOOKUP(C102,katalog!$A$2:$E$1000,5,false))</f>
        <v/>
      </c>
    </row>
    <row r="103">
      <c r="E103" s="17"/>
      <c r="F103" s="17" t="str">
        <f>if(isna(vlookup(C103,katalog!$A$2:$G$1860,7,false)),"",vlookup(C103,katalog!$A$2:$G$1860,7,false))</f>
        <v/>
      </c>
      <c r="G103" s="20" t="str">
        <f>IF(ISNA(IF(lower(E103)="bonus",0,IF(lower(VLOOKUP(C103,katalog!$A$2:$E$1000,5,False))="kosong",0,VLOOKUP(C103,katalog!$A$2:$C$1000,2,False)*D103))),"",IF(lower(E103)="bonus",0,IF(lower(VLOOKUP(C103,katalog!$A$2:$E$1000,5,False))="kosong",0,VLOOKUP(C103,katalog!$A$2:$C$1000,2,False)*D103)))</f>
        <v/>
      </c>
      <c r="H103" s="19" t="str">
        <f>IF(ISNA(VLOOKUP(C103,katalog!$A$2:$C$1000,3,FALSE)*D103),"",VLOOKUP(C103,katalog!$A$2:$C$1000,3,FALSE)*D103)</f>
        <v/>
      </c>
      <c r="I103" s="20" t="str">
        <f>IF(ISNA(VLOOKUP(C103,katalog!$A$2:$E$1000,5,false)),"",VLOOKUP(C103,katalog!$A$2:$E$1000,5,false))</f>
        <v/>
      </c>
    </row>
    <row r="104">
      <c r="E104" s="17"/>
      <c r="F104" s="17" t="str">
        <f>if(isna(vlookup(C104,katalog!$A$2:$G$1860,7,false)),"",vlookup(C104,katalog!$A$2:$G$1860,7,false))</f>
        <v/>
      </c>
      <c r="G104" s="20" t="str">
        <f>IF(ISNA(IF(lower(E104)="bonus",0,IF(lower(VLOOKUP(C104,katalog!$A$2:$E$1000,5,False))="kosong",0,VLOOKUP(C104,katalog!$A$2:$C$1000,2,False)*D104))),"",IF(lower(E104)="bonus",0,IF(lower(VLOOKUP(C104,katalog!$A$2:$E$1000,5,False))="kosong",0,VLOOKUP(C104,katalog!$A$2:$C$1000,2,False)*D104)))</f>
        <v/>
      </c>
      <c r="H104" s="19" t="str">
        <f>IF(ISNA(VLOOKUP(C104,katalog!$A$2:$C$1000,3,FALSE)*D104),"",VLOOKUP(C104,katalog!$A$2:$C$1000,3,FALSE)*D104)</f>
        <v/>
      </c>
      <c r="I104" s="20" t="str">
        <f>IF(ISNA(VLOOKUP(C104,katalog!$A$2:$E$1000,5,false)),"",VLOOKUP(C104,katalog!$A$2:$E$1000,5,false))</f>
        <v/>
      </c>
    </row>
    <row r="105">
      <c r="E105" s="17"/>
      <c r="F105" s="17" t="str">
        <f>if(isna(vlookup(C105,katalog!$A$2:$G$1860,7,false)),"",vlookup(C105,katalog!$A$2:$G$1860,7,false))</f>
        <v/>
      </c>
      <c r="G105" s="20" t="str">
        <f>IF(ISNA(IF(lower(E105)="bonus",0,IF(lower(VLOOKUP(C105,katalog!$A$2:$E$1000,5,False))="kosong",0,VLOOKUP(C105,katalog!$A$2:$C$1000,2,False)*D105))),"",IF(lower(E105)="bonus",0,IF(lower(VLOOKUP(C105,katalog!$A$2:$E$1000,5,False))="kosong",0,VLOOKUP(C105,katalog!$A$2:$C$1000,2,False)*D105)))</f>
        <v/>
      </c>
      <c r="H105" s="19" t="str">
        <f>IF(ISNA(VLOOKUP(C105,katalog!$A$2:$C$1000,3,FALSE)*D105),"",VLOOKUP(C105,katalog!$A$2:$C$1000,3,FALSE)*D105)</f>
        <v/>
      </c>
      <c r="I105" s="20" t="str">
        <f>IF(ISNA(VLOOKUP(C105,katalog!$A$2:$E$1000,5,false)),"",VLOOKUP(C105,katalog!$A$2:$E$1000,5,false))</f>
        <v/>
      </c>
    </row>
    <row r="106">
      <c r="E106" s="17"/>
      <c r="F106" s="17" t="str">
        <f>if(isna(vlookup(C106,katalog!$A$2:$G$1860,7,false)),"",vlookup(C106,katalog!$A$2:$G$1860,7,false))</f>
        <v/>
      </c>
      <c r="G106" s="20" t="str">
        <f>IF(ISNA(IF(lower(E106)="bonus",0,IF(lower(VLOOKUP(C106,katalog!$A$2:$E$1000,5,False))="kosong",0,VLOOKUP(C106,katalog!$A$2:$C$1000,2,False)*D106))),"",IF(lower(E106)="bonus",0,IF(lower(VLOOKUP(C106,katalog!$A$2:$E$1000,5,False))="kosong",0,VLOOKUP(C106,katalog!$A$2:$C$1000,2,False)*D106)))</f>
        <v/>
      </c>
      <c r="H106" s="19" t="str">
        <f>IF(ISNA(VLOOKUP(C106,katalog!$A$2:$C$1000,3,FALSE)*D106),"",VLOOKUP(C106,katalog!$A$2:$C$1000,3,FALSE)*D106)</f>
        <v/>
      </c>
      <c r="I106" s="20" t="str">
        <f>IF(ISNA(VLOOKUP(C106,katalog!$A$2:$E$1000,5,false)),"",VLOOKUP(C106,katalog!$A$2:$E$1000,5,false))</f>
        <v/>
      </c>
    </row>
    <row r="107">
      <c r="E107" s="17"/>
      <c r="F107" s="17" t="str">
        <f>if(isna(vlookup(C107,katalog!$A$2:$G$1860,7,false)),"",vlookup(C107,katalog!$A$2:$G$1860,7,false))</f>
        <v/>
      </c>
      <c r="G107" s="20" t="str">
        <f>IF(ISNA(IF(lower(E107)="bonus",0,IF(lower(VLOOKUP(C107,katalog!$A$2:$E$1000,5,False))="kosong",0,VLOOKUP(C107,katalog!$A$2:$C$1000,2,False)*D107))),"",IF(lower(E107)="bonus",0,IF(lower(VLOOKUP(C107,katalog!$A$2:$E$1000,5,False))="kosong",0,VLOOKUP(C107,katalog!$A$2:$C$1000,2,False)*D107)))</f>
        <v/>
      </c>
      <c r="H107" s="19" t="str">
        <f>IF(ISNA(VLOOKUP(C107,katalog!$A$2:$C$1000,3,FALSE)*D107),"",VLOOKUP(C107,katalog!$A$2:$C$1000,3,FALSE)*D107)</f>
        <v/>
      </c>
      <c r="I107" s="20" t="str">
        <f>IF(ISNA(VLOOKUP(C107,katalog!$A$2:$E$1000,5,false)),"",VLOOKUP(C107,katalog!$A$2:$E$1000,5,false))</f>
        <v/>
      </c>
    </row>
    <row r="108">
      <c r="E108" s="17"/>
      <c r="F108" s="17" t="str">
        <f>if(isna(vlookup(C108,katalog!$A$2:$G$1860,7,false)),"",vlookup(C108,katalog!$A$2:$G$1860,7,false))</f>
        <v/>
      </c>
      <c r="G108" s="20" t="str">
        <f>IF(ISNA(IF(lower(E108)="bonus",0,IF(lower(VLOOKUP(C108,katalog!$A$2:$E$1000,5,False))="kosong",0,VLOOKUP(C108,katalog!$A$2:$C$1000,2,False)*D108))),"",IF(lower(E108)="bonus",0,IF(lower(VLOOKUP(C108,katalog!$A$2:$E$1000,5,False))="kosong",0,VLOOKUP(C108,katalog!$A$2:$C$1000,2,False)*D108)))</f>
        <v/>
      </c>
      <c r="H108" s="19" t="str">
        <f>IF(ISNA(VLOOKUP(C108,katalog!$A$2:$C$1000,3,FALSE)*D108),"",VLOOKUP(C108,katalog!$A$2:$C$1000,3,FALSE)*D108)</f>
        <v/>
      </c>
      <c r="I108" s="20" t="str">
        <f>IF(ISNA(VLOOKUP(C108,katalog!$A$2:$E$1000,5,false)),"",VLOOKUP(C108,katalog!$A$2:$E$1000,5,false))</f>
        <v/>
      </c>
    </row>
    <row r="109">
      <c r="E109" s="17"/>
      <c r="F109" s="17" t="str">
        <f>if(isna(vlookup(C109,katalog!$A$2:$G$1860,7,false)),"",vlookup(C109,katalog!$A$2:$G$1860,7,false))</f>
        <v/>
      </c>
      <c r="G109" s="20" t="str">
        <f>IF(ISNA(IF(lower(E109)="bonus",0,IF(lower(VLOOKUP(C109,katalog!$A$2:$E$1000,5,False))="kosong",0,VLOOKUP(C109,katalog!$A$2:$C$1000,2,False)*D109))),"",IF(lower(E109)="bonus",0,IF(lower(VLOOKUP(C109,katalog!$A$2:$E$1000,5,False))="kosong",0,VLOOKUP(C109,katalog!$A$2:$C$1000,2,False)*D109)))</f>
        <v/>
      </c>
      <c r="H109" s="19" t="str">
        <f>IF(ISNA(VLOOKUP(C109,katalog!$A$2:$C$1000,3,FALSE)*D109),"",VLOOKUP(C109,katalog!$A$2:$C$1000,3,FALSE)*D109)</f>
        <v/>
      </c>
      <c r="I109" s="20" t="str">
        <f>IF(ISNA(VLOOKUP(C109,katalog!$A$2:$E$1000,5,false)),"",VLOOKUP(C109,katalog!$A$2:$E$1000,5,false))</f>
        <v/>
      </c>
    </row>
    <row r="110">
      <c r="E110" s="17"/>
      <c r="F110" s="17" t="str">
        <f>if(isna(vlookup(C110,katalog!$A$2:$G$1860,7,false)),"",vlookup(C110,katalog!$A$2:$G$1860,7,false))</f>
        <v/>
      </c>
      <c r="G110" s="20" t="str">
        <f>IF(ISNA(IF(lower(E110)="bonus",0,IF(lower(VLOOKUP(C110,katalog!$A$2:$E$1000,5,False))="kosong",0,VLOOKUP(C110,katalog!$A$2:$C$1000,2,False)*D110))),"",IF(lower(E110)="bonus",0,IF(lower(VLOOKUP(C110,katalog!$A$2:$E$1000,5,False))="kosong",0,VLOOKUP(C110,katalog!$A$2:$C$1000,2,False)*D110)))</f>
        <v/>
      </c>
      <c r="H110" s="19" t="str">
        <f>IF(ISNA(VLOOKUP(C110,katalog!$A$2:$C$1000,3,FALSE)*D110),"",VLOOKUP(C110,katalog!$A$2:$C$1000,3,FALSE)*D110)</f>
        <v/>
      </c>
      <c r="I110" s="20" t="str">
        <f>IF(ISNA(VLOOKUP(C110,katalog!$A$2:$E$1000,5,false)),"",VLOOKUP(C110,katalog!$A$2:$E$1000,5,false))</f>
        <v/>
      </c>
    </row>
    <row r="111">
      <c r="E111" s="17"/>
      <c r="F111" s="17" t="str">
        <f>if(isna(vlookup(C111,katalog!$A$2:$G$1860,7,false)),"",vlookup(C111,katalog!$A$2:$G$1860,7,false))</f>
        <v/>
      </c>
      <c r="G111" s="20" t="str">
        <f>IF(ISNA(IF(lower(E111)="bonus",0,IF(lower(VLOOKUP(C111,katalog!$A$2:$E$1000,5,False))="kosong",0,VLOOKUP(C111,katalog!$A$2:$C$1000,2,False)*D111))),"",IF(lower(E111)="bonus",0,IF(lower(VLOOKUP(C111,katalog!$A$2:$E$1000,5,False))="kosong",0,VLOOKUP(C111,katalog!$A$2:$C$1000,2,False)*D111)))</f>
        <v/>
      </c>
      <c r="H111" s="19" t="str">
        <f>IF(ISNA(VLOOKUP(C111,katalog!$A$2:$C$1000,3,FALSE)*D111),"",VLOOKUP(C111,katalog!$A$2:$C$1000,3,FALSE)*D111)</f>
        <v/>
      </c>
      <c r="I111" s="20" t="str">
        <f>IF(ISNA(VLOOKUP(C111,katalog!$A$2:$E$1000,5,false)),"",VLOOKUP(C111,katalog!$A$2:$E$1000,5,false))</f>
        <v/>
      </c>
    </row>
    <row r="112">
      <c r="E112" s="17"/>
      <c r="F112" s="17" t="str">
        <f>if(isna(vlookup(C112,katalog!$A$2:$G$1860,7,false)),"",vlookup(C112,katalog!$A$2:$G$1860,7,false))</f>
        <v/>
      </c>
      <c r="G112" s="20" t="str">
        <f>IF(ISNA(IF(lower(E112)="bonus",0,IF(lower(VLOOKUP(C112,katalog!$A$2:$E$1000,5,False))="kosong",0,VLOOKUP(C112,katalog!$A$2:$C$1000,2,False)*D112))),"",IF(lower(E112)="bonus",0,IF(lower(VLOOKUP(C112,katalog!$A$2:$E$1000,5,False))="kosong",0,VLOOKUP(C112,katalog!$A$2:$C$1000,2,False)*D112)))</f>
        <v/>
      </c>
      <c r="H112" s="19" t="str">
        <f>IF(ISNA(VLOOKUP(C112,katalog!$A$2:$C$1000,3,FALSE)*D112),"",VLOOKUP(C112,katalog!$A$2:$C$1000,3,FALSE)*D112)</f>
        <v/>
      </c>
      <c r="I112" s="20" t="str">
        <f>IF(ISNA(VLOOKUP(C112,katalog!$A$2:$E$1000,5,false)),"",VLOOKUP(C112,katalog!$A$2:$E$1000,5,false))</f>
        <v/>
      </c>
    </row>
    <row r="113">
      <c r="E113" s="17"/>
      <c r="F113" s="17" t="str">
        <f>if(isna(vlookup(C113,katalog!$A$2:$G$1860,7,false)),"",vlookup(C113,katalog!$A$2:$G$1860,7,false))</f>
        <v/>
      </c>
      <c r="G113" s="20" t="str">
        <f>IF(ISNA(IF(lower(E113)="bonus",0,IF(lower(VLOOKUP(C113,katalog!$A$2:$E$1000,5,False))="kosong",0,VLOOKUP(C113,katalog!$A$2:$C$1000,2,False)*D113))),"",IF(lower(E113)="bonus",0,IF(lower(VLOOKUP(C113,katalog!$A$2:$E$1000,5,False))="kosong",0,VLOOKUP(C113,katalog!$A$2:$C$1000,2,False)*D113)))</f>
        <v/>
      </c>
      <c r="H113" s="19" t="str">
        <f>IF(ISNA(VLOOKUP(C113,katalog!$A$2:$C$1000,3,FALSE)*D113),"",VLOOKUP(C113,katalog!$A$2:$C$1000,3,FALSE)*D113)</f>
        <v/>
      </c>
      <c r="I113" s="20" t="str">
        <f>IF(ISNA(VLOOKUP(C113,katalog!$A$2:$E$1000,5,false)),"",VLOOKUP(C113,katalog!$A$2:$E$1000,5,false))</f>
        <v/>
      </c>
    </row>
    <row r="114">
      <c r="E114" s="17"/>
      <c r="F114" s="17" t="str">
        <f>if(isna(vlookup(C114,katalog!$A$2:$G$1860,7,false)),"",vlookup(C114,katalog!$A$2:$G$1860,7,false))</f>
        <v/>
      </c>
      <c r="G114" s="20" t="str">
        <f>IF(ISNA(IF(lower(E114)="bonus",0,IF(lower(VLOOKUP(C114,katalog!$A$2:$E$1000,5,False))="kosong",0,VLOOKUP(C114,katalog!$A$2:$C$1000,2,False)*D114))),"",IF(lower(E114)="bonus",0,IF(lower(VLOOKUP(C114,katalog!$A$2:$E$1000,5,False))="kosong",0,VLOOKUP(C114,katalog!$A$2:$C$1000,2,False)*D114)))</f>
        <v/>
      </c>
      <c r="H114" s="19" t="str">
        <f>IF(ISNA(VLOOKUP(C114,katalog!$A$2:$C$1000,3,FALSE)*D114),"",VLOOKUP(C114,katalog!$A$2:$C$1000,3,FALSE)*D114)</f>
        <v/>
      </c>
      <c r="I114" s="20" t="str">
        <f>IF(ISNA(VLOOKUP(C114,katalog!$A$2:$E$1000,5,false)),"",VLOOKUP(C114,katalog!$A$2:$E$1000,5,false))</f>
        <v/>
      </c>
    </row>
    <row r="115">
      <c r="E115" s="17"/>
      <c r="F115" s="17" t="str">
        <f>if(isna(vlookup(C115,katalog!$A$2:$G$1860,7,false)),"",vlookup(C115,katalog!$A$2:$G$1860,7,false))</f>
        <v/>
      </c>
      <c r="G115" s="20" t="str">
        <f>IF(ISNA(IF(lower(E115)="bonus",0,IF(lower(VLOOKUP(C115,katalog!$A$2:$E$1000,5,False))="kosong",0,VLOOKUP(C115,katalog!$A$2:$C$1000,2,False)*D115))),"",IF(lower(E115)="bonus",0,IF(lower(VLOOKUP(C115,katalog!$A$2:$E$1000,5,False))="kosong",0,VLOOKUP(C115,katalog!$A$2:$C$1000,2,False)*D115)))</f>
        <v/>
      </c>
      <c r="H115" s="19" t="str">
        <f>IF(ISNA(VLOOKUP(C115,katalog!$A$2:$C$1000,3,FALSE)*D115),"",VLOOKUP(C115,katalog!$A$2:$C$1000,3,FALSE)*D115)</f>
        <v/>
      </c>
      <c r="I115" s="20" t="str">
        <f>IF(ISNA(VLOOKUP(C115,katalog!$A$2:$E$1000,5,false)),"",VLOOKUP(C115,katalog!$A$2:$E$1000,5,false))</f>
        <v/>
      </c>
    </row>
    <row r="116">
      <c r="E116" s="17"/>
      <c r="F116" s="17" t="str">
        <f>if(isna(vlookup(C116,katalog!$A$2:$G$1860,7,false)),"",vlookup(C116,katalog!$A$2:$G$1860,7,false))</f>
        <v/>
      </c>
      <c r="G116" s="20" t="str">
        <f>IF(ISNA(IF(lower(E116)="bonus",0,IF(lower(VLOOKUP(C116,katalog!$A$2:$E$1000,5,False))="kosong",0,VLOOKUP(C116,katalog!$A$2:$C$1000,2,False)*D116))),"",IF(lower(E116)="bonus",0,IF(lower(VLOOKUP(C116,katalog!$A$2:$E$1000,5,False))="kosong",0,VLOOKUP(C116,katalog!$A$2:$C$1000,2,False)*D116)))</f>
        <v/>
      </c>
      <c r="H116" s="19" t="str">
        <f>IF(ISNA(VLOOKUP(C116,katalog!$A$2:$C$1000,3,FALSE)*D116),"",VLOOKUP(C116,katalog!$A$2:$C$1000,3,FALSE)*D116)</f>
        <v/>
      </c>
      <c r="I116" s="20" t="str">
        <f>IF(ISNA(VLOOKUP(C116,katalog!$A$2:$E$1000,5,false)),"",VLOOKUP(C116,katalog!$A$2:$E$1000,5,false))</f>
        <v/>
      </c>
    </row>
    <row r="117">
      <c r="E117" s="17"/>
      <c r="F117" s="17" t="str">
        <f>if(isna(vlookup(C117,katalog!$A$2:$G$1860,7,false)),"",vlookup(C117,katalog!$A$2:$G$1860,7,false))</f>
        <v/>
      </c>
      <c r="G117" s="20" t="str">
        <f>IF(ISNA(IF(lower(E117)="bonus",0,IF(lower(VLOOKUP(C117,katalog!$A$2:$E$1000,5,False))="kosong",0,VLOOKUP(C117,katalog!$A$2:$C$1000,2,False)*D117))),"",IF(lower(E117)="bonus",0,IF(lower(VLOOKUP(C117,katalog!$A$2:$E$1000,5,False))="kosong",0,VLOOKUP(C117,katalog!$A$2:$C$1000,2,False)*D117)))</f>
        <v/>
      </c>
      <c r="H117" s="19" t="str">
        <f>IF(ISNA(VLOOKUP(C117,katalog!$A$2:$C$1000,3,FALSE)*D117),"",VLOOKUP(C117,katalog!$A$2:$C$1000,3,FALSE)*D117)</f>
        <v/>
      </c>
      <c r="I117" s="20" t="str">
        <f>IF(ISNA(VLOOKUP(C117,katalog!$A$2:$E$1000,5,false)),"",VLOOKUP(C117,katalog!$A$2:$E$1000,5,false))</f>
        <v/>
      </c>
    </row>
    <row r="118">
      <c r="E118" s="17"/>
      <c r="F118" s="17" t="str">
        <f>if(isna(vlookup(C118,katalog!$A$2:$G$1860,7,false)),"",vlookup(C118,katalog!$A$2:$G$1860,7,false))</f>
        <v/>
      </c>
      <c r="G118" s="20" t="str">
        <f>IF(ISNA(IF(lower(E118)="bonus",0,IF(lower(VLOOKUP(C118,katalog!$A$2:$E$1000,5,False))="kosong",0,VLOOKUP(C118,katalog!$A$2:$C$1000,2,False)*D118))),"",IF(lower(E118)="bonus",0,IF(lower(VLOOKUP(C118,katalog!$A$2:$E$1000,5,False))="kosong",0,VLOOKUP(C118,katalog!$A$2:$C$1000,2,False)*D118)))</f>
        <v/>
      </c>
      <c r="H118" s="19" t="str">
        <f>IF(ISNA(VLOOKUP(C118,katalog!$A$2:$C$1000,3,FALSE)*D118),"",VLOOKUP(C118,katalog!$A$2:$C$1000,3,FALSE)*D118)</f>
        <v/>
      </c>
      <c r="I118" s="20" t="str">
        <f>IF(ISNA(VLOOKUP(C118,katalog!$A$2:$E$1000,5,false)),"",VLOOKUP(C118,katalog!$A$2:$E$1000,5,false))</f>
        <v/>
      </c>
    </row>
    <row r="119">
      <c r="E119" s="17"/>
      <c r="F119" s="17" t="str">
        <f>if(isna(vlookup(C119,katalog!$A$2:$G$1860,7,false)),"",vlookup(C119,katalog!$A$2:$G$1860,7,false))</f>
        <v/>
      </c>
      <c r="G119" s="20" t="str">
        <f>IF(ISNA(IF(lower(E119)="bonus",0,IF(lower(VLOOKUP(C119,katalog!$A$2:$E$1000,5,False))="kosong",0,VLOOKUP(C119,katalog!$A$2:$C$1000,2,False)*D119))),"",IF(lower(E119)="bonus",0,IF(lower(VLOOKUP(C119,katalog!$A$2:$E$1000,5,False))="kosong",0,VLOOKUP(C119,katalog!$A$2:$C$1000,2,False)*D119)))</f>
        <v/>
      </c>
      <c r="H119" s="19" t="str">
        <f>IF(ISNA(VLOOKUP(C119,katalog!$A$2:$C$1000,3,FALSE)*D119),"",VLOOKUP(C119,katalog!$A$2:$C$1000,3,FALSE)*D119)</f>
        <v/>
      </c>
      <c r="I119" s="20" t="str">
        <f>IF(ISNA(VLOOKUP(C119,katalog!$A$2:$E$1000,5,false)),"",VLOOKUP(C119,katalog!$A$2:$E$1000,5,false))</f>
        <v/>
      </c>
    </row>
    <row r="120">
      <c r="E120" s="17"/>
      <c r="F120" s="17" t="str">
        <f>if(isna(vlookup(C120,katalog!$A$2:$G$1860,7,false)),"",vlookup(C120,katalog!$A$2:$G$1860,7,false))</f>
        <v/>
      </c>
      <c r="G120" s="20" t="str">
        <f>IF(ISNA(IF(lower(E120)="bonus",0,IF(lower(VLOOKUP(C120,katalog!$A$2:$E$1000,5,False))="kosong",0,VLOOKUP(C120,katalog!$A$2:$C$1000,2,False)*D120))),"",IF(lower(E120)="bonus",0,IF(lower(VLOOKUP(C120,katalog!$A$2:$E$1000,5,False))="kosong",0,VLOOKUP(C120,katalog!$A$2:$C$1000,2,False)*D120)))</f>
        <v/>
      </c>
      <c r="H120" s="19" t="str">
        <f>IF(ISNA(VLOOKUP(C120,katalog!$A$2:$C$1000,3,FALSE)*D120),"",VLOOKUP(C120,katalog!$A$2:$C$1000,3,FALSE)*D120)</f>
        <v/>
      </c>
      <c r="I120" s="20" t="str">
        <f>IF(ISNA(VLOOKUP(C120,katalog!$A$2:$E$1000,5,false)),"",VLOOKUP(C120,katalog!$A$2:$E$1000,5,false))</f>
        <v/>
      </c>
    </row>
    <row r="121">
      <c r="E121" s="17"/>
      <c r="F121" s="17" t="str">
        <f>if(isna(vlookup(C121,katalog!$A$2:$G$1860,7,false)),"",vlookup(C121,katalog!$A$2:$G$1860,7,false))</f>
        <v/>
      </c>
      <c r="G121" s="20" t="str">
        <f>IF(ISNA(IF(lower(E121)="bonus",0,IF(lower(VLOOKUP(C121,katalog!$A$2:$E$1000,5,False))="kosong",0,VLOOKUP(C121,katalog!$A$2:$C$1000,2,False)*D121))),"",IF(lower(E121)="bonus",0,IF(lower(VLOOKUP(C121,katalog!$A$2:$E$1000,5,False))="kosong",0,VLOOKUP(C121,katalog!$A$2:$C$1000,2,False)*D121)))</f>
        <v/>
      </c>
      <c r="H121" s="19" t="str">
        <f>IF(ISNA(VLOOKUP(C121,katalog!$A$2:$C$1000,3,FALSE)*D121),"",VLOOKUP(C121,katalog!$A$2:$C$1000,3,FALSE)*D121)</f>
        <v/>
      </c>
      <c r="I121" s="20" t="str">
        <f>IF(ISNA(VLOOKUP(C121,katalog!$A$2:$E$1000,5,false)),"",VLOOKUP(C121,katalog!$A$2:$E$1000,5,false))</f>
        <v/>
      </c>
    </row>
    <row r="122">
      <c r="E122" s="17"/>
      <c r="F122" s="17" t="str">
        <f>if(isna(vlookup(C122,katalog!$A$2:$G$1860,7,false)),"",vlookup(C122,katalog!$A$2:$G$1860,7,false))</f>
        <v/>
      </c>
      <c r="G122" s="20" t="str">
        <f>IF(ISNA(IF(lower(E122)="bonus",0,IF(lower(VLOOKUP(C122,katalog!$A$2:$E$1000,5,False))="kosong",0,VLOOKUP(C122,katalog!$A$2:$C$1000,2,False)*D122))),"",IF(lower(E122)="bonus",0,IF(lower(VLOOKUP(C122,katalog!$A$2:$E$1000,5,False))="kosong",0,VLOOKUP(C122,katalog!$A$2:$C$1000,2,False)*D122)))</f>
        <v/>
      </c>
      <c r="H122" s="19" t="str">
        <f>IF(ISNA(VLOOKUP(C122,katalog!$A$2:$C$1000,3,FALSE)*D122),"",VLOOKUP(C122,katalog!$A$2:$C$1000,3,FALSE)*D122)</f>
        <v/>
      </c>
      <c r="I122" s="20" t="str">
        <f>IF(ISNA(VLOOKUP(C122,katalog!$A$2:$E$1000,5,false)),"",VLOOKUP(C122,katalog!$A$2:$E$1000,5,false))</f>
        <v/>
      </c>
    </row>
    <row r="123">
      <c r="E123" s="17"/>
      <c r="F123" s="17" t="str">
        <f>if(isna(vlookup(C123,katalog!$A$2:$G$1860,7,false)),"",vlookup(C123,katalog!$A$2:$G$1860,7,false))</f>
        <v/>
      </c>
      <c r="G123" s="20" t="str">
        <f>IF(ISNA(IF(lower(E123)="bonus",0,IF(lower(VLOOKUP(C123,katalog!$A$2:$E$1000,5,False))="kosong",0,VLOOKUP(C123,katalog!$A$2:$C$1000,2,False)*D123))),"",IF(lower(E123)="bonus",0,IF(lower(VLOOKUP(C123,katalog!$A$2:$E$1000,5,False))="kosong",0,VLOOKUP(C123,katalog!$A$2:$C$1000,2,False)*D123)))</f>
        <v/>
      </c>
      <c r="H123" s="19" t="str">
        <f>IF(ISNA(VLOOKUP(C123,katalog!$A$2:$C$1000,3,FALSE)*D123),"",VLOOKUP(C123,katalog!$A$2:$C$1000,3,FALSE)*D123)</f>
        <v/>
      </c>
      <c r="I123" s="20" t="str">
        <f>IF(ISNA(VLOOKUP(C123,katalog!$A$2:$E$1000,5,false)),"",VLOOKUP(C123,katalog!$A$2:$E$1000,5,false))</f>
        <v/>
      </c>
    </row>
    <row r="124">
      <c r="E124" s="17"/>
      <c r="F124" s="17" t="str">
        <f>if(isna(vlookup(C124,katalog!$A$2:$G$1860,7,false)),"",vlookup(C124,katalog!$A$2:$G$1860,7,false))</f>
        <v/>
      </c>
      <c r="G124" s="20" t="str">
        <f>IF(ISNA(IF(lower(E124)="bonus",0,IF(lower(VLOOKUP(C124,katalog!$A$2:$E$1000,5,False))="kosong",0,VLOOKUP(C124,katalog!$A$2:$C$1000,2,False)*D124))),"",IF(lower(E124)="bonus",0,IF(lower(VLOOKUP(C124,katalog!$A$2:$E$1000,5,False))="kosong",0,VLOOKUP(C124,katalog!$A$2:$C$1000,2,False)*D124)))</f>
        <v/>
      </c>
      <c r="H124" s="19" t="str">
        <f>IF(ISNA(VLOOKUP(C124,katalog!$A$2:$C$1000,3,FALSE)*D124),"",VLOOKUP(C124,katalog!$A$2:$C$1000,3,FALSE)*D124)</f>
        <v/>
      </c>
      <c r="I124" s="20" t="str">
        <f>IF(ISNA(VLOOKUP(C124,katalog!$A$2:$E$1000,5,false)),"",VLOOKUP(C124,katalog!$A$2:$E$1000,5,false))</f>
        <v/>
      </c>
    </row>
    <row r="125">
      <c r="E125" s="17"/>
      <c r="F125" s="17" t="str">
        <f>if(isna(vlookup(C125,katalog!$A$2:$G$1860,7,false)),"",vlookup(C125,katalog!$A$2:$G$1860,7,false))</f>
        <v/>
      </c>
      <c r="G125" s="20" t="str">
        <f>IF(ISNA(IF(lower(E125)="bonus",0,IF(lower(VLOOKUP(C125,katalog!$A$2:$E$1000,5,False))="kosong",0,VLOOKUP(C125,katalog!$A$2:$C$1000,2,False)*D125))),"",IF(lower(E125)="bonus",0,IF(lower(VLOOKUP(C125,katalog!$A$2:$E$1000,5,False))="kosong",0,VLOOKUP(C125,katalog!$A$2:$C$1000,2,False)*D125)))</f>
        <v/>
      </c>
      <c r="H125" s="19" t="str">
        <f>IF(ISNA(VLOOKUP(C125,katalog!$A$2:$C$1000,3,FALSE)*D125),"",VLOOKUP(C125,katalog!$A$2:$C$1000,3,FALSE)*D125)</f>
        <v/>
      </c>
      <c r="I125" s="20" t="str">
        <f>IF(ISNA(VLOOKUP(C125,katalog!$A$2:$E$1000,5,false)),"",VLOOKUP(C125,katalog!$A$2:$E$1000,5,false))</f>
        <v/>
      </c>
    </row>
    <row r="126">
      <c r="E126" s="17"/>
      <c r="F126" s="17" t="str">
        <f>if(isna(vlookup(C126,katalog!$A$2:$G$1860,7,false)),"",vlookup(C126,katalog!$A$2:$G$1860,7,false))</f>
        <v/>
      </c>
      <c r="G126" s="20" t="str">
        <f>IF(ISNA(IF(lower(E126)="bonus",0,IF(lower(VLOOKUP(C126,katalog!$A$2:$E$1000,5,False))="kosong",0,VLOOKUP(C126,katalog!$A$2:$C$1000,2,False)*D126))),"",IF(lower(E126)="bonus",0,IF(lower(VLOOKUP(C126,katalog!$A$2:$E$1000,5,False))="kosong",0,VLOOKUP(C126,katalog!$A$2:$C$1000,2,False)*D126)))</f>
        <v/>
      </c>
      <c r="H126" s="19" t="str">
        <f>IF(ISNA(VLOOKUP(C126,katalog!$A$2:$C$1000,3,FALSE)*D126),"",VLOOKUP(C126,katalog!$A$2:$C$1000,3,FALSE)*D126)</f>
        <v/>
      </c>
      <c r="I126" s="20" t="str">
        <f>IF(ISNA(VLOOKUP(C126,katalog!$A$2:$E$1000,5,false)),"",VLOOKUP(C126,katalog!$A$2:$E$1000,5,false))</f>
        <v/>
      </c>
    </row>
    <row r="127">
      <c r="E127" s="17"/>
      <c r="F127" s="17" t="str">
        <f>if(isna(vlookup(C127,katalog!$A$2:$G$1860,7,false)),"",vlookup(C127,katalog!$A$2:$G$1860,7,false))</f>
        <v/>
      </c>
      <c r="G127" s="20" t="str">
        <f>IF(ISNA(IF(lower(E127)="bonus",0,IF(lower(VLOOKUP(C127,katalog!$A$2:$E$1000,5,False))="kosong",0,VLOOKUP(C127,katalog!$A$2:$C$1000,2,False)*D127))),"",IF(lower(E127)="bonus",0,IF(lower(VLOOKUP(C127,katalog!$A$2:$E$1000,5,False))="kosong",0,VLOOKUP(C127,katalog!$A$2:$C$1000,2,False)*D127)))</f>
        <v/>
      </c>
      <c r="H127" s="19" t="str">
        <f>IF(ISNA(VLOOKUP(C127,katalog!$A$2:$C$1000,3,FALSE)*D127),"",VLOOKUP(C127,katalog!$A$2:$C$1000,3,FALSE)*D127)</f>
        <v/>
      </c>
      <c r="I127" s="20" t="str">
        <f>IF(ISNA(VLOOKUP(C127,katalog!$A$2:$E$1000,5,false)),"",VLOOKUP(C127,katalog!$A$2:$E$1000,5,false))</f>
        <v/>
      </c>
    </row>
    <row r="128">
      <c r="E128" s="17"/>
      <c r="F128" s="17" t="str">
        <f>if(isna(vlookup(C128,katalog!$A$2:$G$1860,7,false)),"",vlookup(C128,katalog!$A$2:$G$1860,7,false))</f>
        <v/>
      </c>
      <c r="G128" s="20" t="str">
        <f>IF(ISNA(IF(lower(E128)="bonus",0,IF(lower(VLOOKUP(C128,katalog!$A$2:$E$1000,5,False))="kosong",0,VLOOKUP(C128,katalog!$A$2:$C$1000,2,False)*D128))),"",IF(lower(E128)="bonus",0,IF(lower(VLOOKUP(C128,katalog!$A$2:$E$1000,5,False))="kosong",0,VLOOKUP(C128,katalog!$A$2:$C$1000,2,False)*D128)))</f>
        <v/>
      </c>
      <c r="H128" s="19" t="str">
        <f>IF(ISNA(VLOOKUP(C128,katalog!$A$2:$C$1000,3,FALSE)*D128),"",VLOOKUP(C128,katalog!$A$2:$C$1000,3,FALSE)*D128)</f>
        <v/>
      </c>
      <c r="I128" s="20" t="str">
        <f>IF(ISNA(VLOOKUP(C128,katalog!$A$2:$E$1000,5,false)),"",VLOOKUP(C128,katalog!$A$2:$E$1000,5,false))</f>
        <v/>
      </c>
    </row>
    <row r="129">
      <c r="E129" s="17"/>
      <c r="F129" s="17" t="str">
        <f>if(isna(vlookup(C129,katalog!$A$2:$G$1860,7,false)),"",vlookup(C129,katalog!$A$2:$G$1860,7,false))</f>
        <v/>
      </c>
      <c r="G129" s="20" t="str">
        <f>IF(ISNA(IF(lower(E129)="bonus",0,IF(lower(VLOOKUP(C129,katalog!$A$2:$E$1000,5,False))="kosong",0,VLOOKUP(C129,katalog!$A$2:$C$1000,2,False)*D129))),"",IF(lower(E129)="bonus",0,IF(lower(VLOOKUP(C129,katalog!$A$2:$E$1000,5,False))="kosong",0,VLOOKUP(C129,katalog!$A$2:$C$1000,2,False)*D129)))</f>
        <v/>
      </c>
      <c r="H129" s="19" t="str">
        <f>IF(ISNA(VLOOKUP(C129,katalog!$A$2:$C$1000,3,FALSE)*D129),"",VLOOKUP(C129,katalog!$A$2:$C$1000,3,FALSE)*D129)</f>
        <v/>
      </c>
      <c r="I129" s="20" t="str">
        <f>IF(ISNA(VLOOKUP(C129,katalog!$A$2:$E$1000,5,false)),"",VLOOKUP(C129,katalog!$A$2:$E$1000,5,false))</f>
        <v/>
      </c>
    </row>
    <row r="130">
      <c r="E130" s="17"/>
      <c r="F130" s="17" t="str">
        <f>if(isna(vlookup(C130,katalog!$A$2:$G$1860,7,false)),"",vlookup(C130,katalog!$A$2:$G$1860,7,false))</f>
        <v/>
      </c>
      <c r="G130" s="20" t="str">
        <f>IF(ISNA(IF(lower(E130)="bonus",0,IF(lower(VLOOKUP(C130,katalog!$A$2:$E$1000,5,False))="kosong",0,VLOOKUP(C130,katalog!$A$2:$C$1000,2,False)*D130))),"",IF(lower(E130)="bonus",0,IF(lower(VLOOKUP(C130,katalog!$A$2:$E$1000,5,False))="kosong",0,VLOOKUP(C130,katalog!$A$2:$C$1000,2,False)*D130)))</f>
        <v/>
      </c>
      <c r="H130" s="19" t="str">
        <f>IF(ISNA(VLOOKUP(C130,katalog!$A$2:$C$1000,3,FALSE)*D130),"",VLOOKUP(C130,katalog!$A$2:$C$1000,3,FALSE)*D130)</f>
        <v/>
      </c>
      <c r="I130" s="20" t="str">
        <f>IF(ISNA(VLOOKUP(C130,katalog!$A$2:$E$1000,5,false)),"",VLOOKUP(C130,katalog!$A$2:$E$1000,5,false))</f>
        <v/>
      </c>
    </row>
    <row r="131">
      <c r="E131" s="17"/>
      <c r="F131" s="17" t="str">
        <f>if(isna(vlookup(C131,katalog!$A$2:$G$1860,7,false)),"",vlookup(C131,katalog!$A$2:$G$1860,7,false))</f>
        <v/>
      </c>
      <c r="G131" s="20" t="str">
        <f>IF(ISNA(IF(lower(E131)="bonus",0,IF(lower(VLOOKUP(C131,katalog!$A$2:$E$1000,5,False))="kosong",0,VLOOKUP(C131,katalog!$A$2:$C$1000,2,False)*D131))),"",IF(lower(E131)="bonus",0,IF(lower(VLOOKUP(C131,katalog!$A$2:$E$1000,5,False))="kosong",0,VLOOKUP(C131,katalog!$A$2:$C$1000,2,False)*D131)))</f>
        <v/>
      </c>
      <c r="H131" s="19" t="str">
        <f>IF(ISNA(VLOOKUP(C131,katalog!$A$2:$C$1000,3,FALSE)*D131),"",VLOOKUP(C131,katalog!$A$2:$C$1000,3,FALSE)*D131)</f>
        <v/>
      </c>
      <c r="I131" s="20" t="str">
        <f>IF(ISNA(VLOOKUP(C131,katalog!$A$2:$E$1000,5,false)),"",VLOOKUP(C131,katalog!$A$2:$E$1000,5,false))</f>
        <v/>
      </c>
    </row>
    <row r="132">
      <c r="E132" s="17"/>
      <c r="F132" s="17" t="str">
        <f>if(isna(vlookup(C132,katalog!$A$2:$G$1860,7,false)),"",vlookup(C132,katalog!$A$2:$G$1860,7,false))</f>
        <v/>
      </c>
      <c r="G132" s="20" t="str">
        <f>IF(ISNA(IF(lower(E132)="bonus",0,IF(lower(VLOOKUP(C132,katalog!$A$2:$E$1000,5,False))="kosong",0,VLOOKUP(C132,katalog!$A$2:$C$1000,2,False)*D132))),"",IF(lower(E132)="bonus",0,IF(lower(VLOOKUP(C132,katalog!$A$2:$E$1000,5,False))="kosong",0,VLOOKUP(C132,katalog!$A$2:$C$1000,2,False)*D132)))</f>
        <v/>
      </c>
      <c r="H132" s="19" t="str">
        <f>IF(ISNA(VLOOKUP(C132,katalog!$A$2:$C$1000,3,FALSE)*D132),"",VLOOKUP(C132,katalog!$A$2:$C$1000,3,FALSE)*D132)</f>
        <v/>
      </c>
      <c r="I132" s="20" t="str">
        <f>IF(ISNA(VLOOKUP(C132,katalog!$A$2:$E$1000,5,false)),"",VLOOKUP(C132,katalog!$A$2:$E$1000,5,false))</f>
        <v/>
      </c>
    </row>
    <row r="133">
      <c r="E133" s="17"/>
      <c r="F133" s="17" t="str">
        <f>if(isna(vlookup(C133,katalog!$A$2:$G$1860,7,false)),"",vlookup(C133,katalog!$A$2:$G$1860,7,false))</f>
        <v/>
      </c>
      <c r="G133" s="20" t="str">
        <f>IF(ISNA(IF(lower(E133)="bonus",0,IF(lower(VLOOKUP(C133,katalog!$A$2:$E$1000,5,False))="kosong",0,VLOOKUP(C133,katalog!$A$2:$C$1000,2,False)*D133))),"",IF(lower(E133)="bonus",0,IF(lower(VLOOKUP(C133,katalog!$A$2:$E$1000,5,False))="kosong",0,VLOOKUP(C133,katalog!$A$2:$C$1000,2,False)*D133)))</f>
        <v/>
      </c>
      <c r="H133" s="19" t="str">
        <f>IF(ISNA(VLOOKUP(C133,katalog!$A$2:$C$1000,3,FALSE)*D133),"",VLOOKUP(C133,katalog!$A$2:$C$1000,3,FALSE)*D133)</f>
        <v/>
      </c>
      <c r="I133" s="20" t="str">
        <f>IF(ISNA(VLOOKUP(C133,katalog!$A$2:$E$1000,5,false)),"",VLOOKUP(C133,katalog!$A$2:$E$1000,5,false))</f>
        <v/>
      </c>
    </row>
    <row r="134">
      <c r="E134" s="17"/>
      <c r="F134" s="17" t="str">
        <f>if(isna(vlookup(C134,katalog!$A$2:$G$1860,7,false)),"",vlookup(C134,katalog!$A$2:$G$1860,7,false))</f>
        <v/>
      </c>
      <c r="G134" s="20" t="str">
        <f>IF(ISNA(IF(lower(E134)="bonus",0,IF(lower(VLOOKUP(C134,katalog!$A$2:$E$1000,5,False))="kosong",0,VLOOKUP(C134,katalog!$A$2:$C$1000,2,False)*D134))),"",IF(lower(E134)="bonus",0,IF(lower(VLOOKUP(C134,katalog!$A$2:$E$1000,5,False))="kosong",0,VLOOKUP(C134,katalog!$A$2:$C$1000,2,False)*D134)))</f>
        <v/>
      </c>
      <c r="H134" s="19" t="str">
        <f>IF(ISNA(VLOOKUP(C134,katalog!$A$2:$C$1000,3,FALSE)*D134),"",VLOOKUP(C134,katalog!$A$2:$C$1000,3,FALSE)*D134)</f>
        <v/>
      </c>
      <c r="I134" s="20" t="str">
        <f>IF(ISNA(VLOOKUP(C134,katalog!$A$2:$E$1000,5,false)),"",VLOOKUP(C134,katalog!$A$2:$E$1000,5,false))</f>
        <v/>
      </c>
    </row>
    <row r="135">
      <c r="E135" s="17"/>
      <c r="F135" s="17" t="str">
        <f>if(isna(vlookup(C135,katalog!$A$2:$G$1860,7,false)),"",vlookup(C135,katalog!$A$2:$G$1860,7,false))</f>
        <v/>
      </c>
      <c r="G135" s="20" t="str">
        <f>IF(ISNA(IF(lower(E135)="bonus",0,IF(lower(VLOOKUP(C135,katalog!$A$2:$E$1000,5,False))="kosong",0,VLOOKUP(C135,katalog!$A$2:$C$1000,2,False)*D135))),"",IF(lower(E135)="bonus",0,IF(lower(VLOOKUP(C135,katalog!$A$2:$E$1000,5,False))="kosong",0,VLOOKUP(C135,katalog!$A$2:$C$1000,2,False)*D135)))</f>
        <v/>
      </c>
      <c r="H135" s="19" t="str">
        <f>IF(ISNA(VLOOKUP(C135,katalog!$A$2:$C$1000,3,FALSE)*D135),"",VLOOKUP(C135,katalog!$A$2:$C$1000,3,FALSE)*D135)</f>
        <v/>
      </c>
      <c r="I135" s="20" t="str">
        <f>IF(ISNA(VLOOKUP(C135,katalog!$A$2:$E$1000,5,false)),"",VLOOKUP(C135,katalog!$A$2:$E$1000,5,false))</f>
        <v/>
      </c>
    </row>
    <row r="136">
      <c r="E136" s="17"/>
      <c r="F136" s="17" t="str">
        <f>if(isna(vlookup(C136,katalog!$A$2:$G$1860,7,false)),"",vlookup(C136,katalog!$A$2:$G$1860,7,false))</f>
        <v/>
      </c>
      <c r="G136" s="20" t="str">
        <f>IF(ISNA(IF(lower(E136)="bonus",0,IF(lower(VLOOKUP(C136,katalog!$A$2:$E$1000,5,False))="kosong",0,VLOOKUP(C136,katalog!$A$2:$C$1000,2,False)*D136))),"",IF(lower(E136)="bonus",0,IF(lower(VLOOKUP(C136,katalog!$A$2:$E$1000,5,False))="kosong",0,VLOOKUP(C136,katalog!$A$2:$C$1000,2,False)*D136)))</f>
        <v/>
      </c>
      <c r="H136" s="19" t="str">
        <f>IF(ISNA(VLOOKUP(C136,katalog!$A$2:$C$1000,3,FALSE)*D136),"",VLOOKUP(C136,katalog!$A$2:$C$1000,3,FALSE)*D136)</f>
        <v/>
      </c>
      <c r="I136" s="20" t="str">
        <f>IF(ISNA(VLOOKUP(C136,katalog!$A$2:$E$1000,5,false)),"",VLOOKUP(C136,katalog!$A$2:$E$1000,5,false))</f>
        <v/>
      </c>
    </row>
    <row r="137">
      <c r="E137" s="17"/>
      <c r="F137" s="17" t="str">
        <f>if(isna(vlookup(C137,katalog!$A$2:$G$1860,7,false)),"",vlookup(C137,katalog!$A$2:$G$1860,7,false))</f>
        <v/>
      </c>
      <c r="G137" s="20" t="str">
        <f>IF(ISNA(IF(lower(E137)="bonus",0,IF(lower(VLOOKUP(C137,katalog!$A$2:$E$1000,5,False))="kosong",0,VLOOKUP(C137,katalog!$A$2:$C$1000,2,False)*D137))),"",IF(lower(E137)="bonus",0,IF(lower(VLOOKUP(C137,katalog!$A$2:$E$1000,5,False))="kosong",0,VLOOKUP(C137,katalog!$A$2:$C$1000,2,False)*D137)))</f>
        <v/>
      </c>
      <c r="H137" s="19" t="str">
        <f>IF(ISNA(VLOOKUP(C137,katalog!$A$2:$C$1000,3,FALSE)*D137),"",VLOOKUP(C137,katalog!$A$2:$C$1000,3,FALSE)*D137)</f>
        <v/>
      </c>
      <c r="I137" s="20" t="str">
        <f>IF(ISNA(VLOOKUP(C137,katalog!$A$2:$E$1000,5,false)),"",VLOOKUP(C137,katalog!$A$2:$E$1000,5,false))</f>
        <v/>
      </c>
    </row>
    <row r="138">
      <c r="E138" s="17"/>
      <c r="F138" s="17" t="str">
        <f>if(isna(vlookup(C138,katalog!$A$2:$G$1860,7,false)),"",vlookup(C138,katalog!$A$2:$G$1860,7,false))</f>
        <v/>
      </c>
      <c r="G138" s="20" t="str">
        <f>IF(ISNA(IF(lower(E138)="bonus",0,IF(lower(VLOOKUP(C138,katalog!$A$2:$E$1000,5,False))="kosong",0,VLOOKUP(C138,katalog!$A$2:$C$1000,2,False)*D138))),"",IF(lower(E138)="bonus",0,IF(lower(VLOOKUP(C138,katalog!$A$2:$E$1000,5,False))="kosong",0,VLOOKUP(C138,katalog!$A$2:$C$1000,2,False)*D138)))</f>
        <v/>
      </c>
      <c r="H138" s="19" t="str">
        <f>IF(ISNA(VLOOKUP(C138,katalog!$A$2:$C$1000,3,FALSE)*D138),"",VLOOKUP(C138,katalog!$A$2:$C$1000,3,FALSE)*D138)</f>
        <v/>
      </c>
      <c r="I138" s="20" t="str">
        <f>IF(ISNA(VLOOKUP(C138,katalog!$A$2:$E$1000,5,false)),"",VLOOKUP(C138,katalog!$A$2:$E$1000,5,false))</f>
        <v/>
      </c>
    </row>
    <row r="139">
      <c r="E139" s="17"/>
      <c r="F139" s="17" t="str">
        <f>if(isna(vlookup(C139,katalog!$A$2:$G$1860,7,false)),"",vlookup(C139,katalog!$A$2:$G$1860,7,false))</f>
        <v/>
      </c>
      <c r="G139" s="20" t="str">
        <f>IF(ISNA(IF(lower(E139)="bonus",0,IF(lower(VLOOKUP(C139,katalog!$A$2:$E$1000,5,False))="kosong",0,VLOOKUP(C139,katalog!$A$2:$C$1000,2,False)*D139))),"",IF(lower(E139)="bonus",0,IF(lower(VLOOKUP(C139,katalog!$A$2:$E$1000,5,False))="kosong",0,VLOOKUP(C139,katalog!$A$2:$C$1000,2,False)*D139)))</f>
        <v/>
      </c>
      <c r="H139" s="19" t="str">
        <f>IF(ISNA(VLOOKUP(C139,katalog!$A$2:$C$1000,3,FALSE)*D139),"",VLOOKUP(C139,katalog!$A$2:$C$1000,3,FALSE)*D139)</f>
        <v/>
      </c>
      <c r="I139" s="20" t="str">
        <f>IF(ISNA(VLOOKUP(C139,katalog!$A$2:$E$1000,5,false)),"",VLOOKUP(C139,katalog!$A$2:$E$1000,5,false))</f>
        <v/>
      </c>
    </row>
    <row r="140">
      <c r="E140" s="17"/>
      <c r="F140" s="17" t="str">
        <f>if(isna(vlookup(C140,katalog!$A$2:$G$1860,7,false)),"",vlookup(C140,katalog!$A$2:$G$1860,7,false))</f>
        <v/>
      </c>
      <c r="G140" s="20" t="str">
        <f>IF(ISNA(IF(lower(E140)="bonus",0,IF(lower(VLOOKUP(C140,katalog!$A$2:$E$1000,5,False))="kosong",0,VLOOKUP(C140,katalog!$A$2:$C$1000,2,False)*D140))),"",IF(lower(E140)="bonus",0,IF(lower(VLOOKUP(C140,katalog!$A$2:$E$1000,5,False))="kosong",0,VLOOKUP(C140,katalog!$A$2:$C$1000,2,False)*D140)))</f>
        <v/>
      </c>
      <c r="H140" s="19" t="str">
        <f>IF(ISNA(VLOOKUP(C140,katalog!$A$2:$C$1000,3,FALSE)*D140),"",VLOOKUP(C140,katalog!$A$2:$C$1000,3,FALSE)*D140)</f>
        <v/>
      </c>
      <c r="I140" s="20" t="str">
        <f>IF(ISNA(VLOOKUP(C140,katalog!$A$2:$E$1000,5,false)),"",VLOOKUP(C140,katalog!$A$2:$E$1000,5,false))</f>
        <v/>
      </c>
    </row>
    <row r="141">
      <c r="E141" s="17"/>
      <c r="F141" s="17" t="str">
        <f>if(isna(vlookup(C141,katalog!$A$2:$G$1860,7,false)),"",vlookup(C141,katalog!$A$2:$G$1860,7,false))</f>
        <v/>
      </c>
      <c r="G141" s="20" t="str">
        <f>IF(ISNA(IF(lower(E141)="bonus",0,IF(lower(VLOOKUP(C141,katalog!$A$2:$E$1000,5,False))="kosong",0,VLOOKUP(C141,katalog!$A$2:$C$1000,2,False)*D141))),"",IF(lower(E141)="bonus",0,IF(lower(VLOOKUP(C141,katalog!$A$2:$E$1000,5,False))="kosong",0,VLOOKUP(C141,katalog!$A$2:$C$1000,2,False)*D141)))</f>
        <v/>
      </c>
      <c r="H141" s="19" t="str">
        <f>IF(ISNA(VLOOKUP(C141,katalog!$A$2:$C$1000,3,FALSE)*D141),"",VLOOKUP(C141,katalog!$A$2:$C$1000,3,FALSE)*D141)</f>
        <v/>
      </c>
      <c r="I141" s="20" t="str">
        <f>IF(ISNA(VLOOKUP(C141,katalog!$A$2:$E$1000,5,false)),"",VLOOKUP(C141,katalog!$A$2:$E$1000,5,false))</f>
        <v/>
      </c>
    </row>
    <row r="142">
      <c r="E142" s="17"/>
      <c r="F142" s="17" t="str">
        <f>if(isna(vlookup(C142,katalog!$A$2:$G$1860,7,false)),"",vlookup(C142,katalog!$A$2:$G$1860,7,false))</f>
        <v/>
      </c>
      <c r="G142" s="20" t="str">
        <f>IF(ISNA(IF(lower(E142)="bonus",0,IF(lower(VLOOKUP(C142,katalog!$A$2:$E$1000,5,False))="kosong",0,VLOOKUP(C142,katalog!$A$2:$C$1000,2,False)*D142))),"",IF(lower(E142)="bonus",0,IF(lower(VLOOKUP(C142,katalog!$A$2:$E$1000,5,False))="kosong",0,VLOOKUP(C142,katalog!$A$2:$C$1000,2,False)*D142)))</f>
        <v/>
      </c>
      <c r="H142" s="19" t="str">
        <f>IF(ISNA(VLOOKUP(C142,katalog!$A$2:$C$1000,3,FALSE)*D142),"",VLOOKUP(C142,katalog!$A$2:$C$1000,3,FALSE)*D142)</f>
        <v/>
      </c>
      <c r="I142" s="20" t="str">
        <f>IF(ISNA(VLOOKUP(C142,katalog!$A$2:$E$1000,5,false)),"",VLOOKUP(C142,katalog!$A$2:$E$1000,5,false))</f>
        <v/>
      </c>
    </row>
    <row r="143">
      <c r="E143" s="17"/>
      <c r="F143" s="17" t="str">
        <f>if(isna(vlookup(C143,katalog!$A$2:$G$1860,7,false)),"",vlookup(C143,katalog!$A$2:$G$1860,7,false))</f>
        <v/>
      </c>
      <c r="G143" s="20" t="str">
        <f>IF(ISNA(IF(lower(E143)="bonus",0,IF(lower(VLOOKUP(C143,katalog!$A$2:$E$1000,5,False))="kosong",0,VLOOKUP(C143,katalog!$A$2:$C$1000,2,False)*D143))),"",IF(lower(E143)="bonus",0,IF(lower(VLOOKUP(C143,katalog!$A$2:$E$1000,5,False))="kosong",0,VLOOKUP(C143,katalog!$A$2:$C$1000,2,False)*D143)))</f>
        <v/>
      </c>
      <c r="H143" s="19" t="str">
        <f>IF(ISNA(VLOOKUP(C143,katalog!$A$2:$C$1000,3,FALSE)*D143),"",VLOOKUP(C143,katalog!$A$2:$C$1000,3,FALSE)*D143)</f>
        <v/>
      </c>
      <c r="I143" s="20" t="str">
        <f>IF(ISNA(VLOOKUP(C143,katalog!$A$2:$E$1000,5,false)),"",VLOOKUP(C143,katalog!$A$2:$E$1000,5,false))</f>
        <v/>
      </c>
    </row>
    <row r="144">
      <c r="E144" s="17"/>
      <c r="F144" s="17" t="str">
        <f>if(isna(vlookup(C144,katalog!$A$2:$G$1860,7,false)),"",vlookup(C144,katalog!$A$2:$G$1860,7,false))</f>
        <v/>
      </c>
      <c r="G144" s="20" t="str">
        <f>IF(ISNA(IF(lower(E144)="bonus",0,IF(lower(VLOOKUP(C144,katalog!$A$2:$E$1000,5,False))="kosong",0,VLOOKUP(C144,katalog!$A$2:$C$1000,2,False)*D144))),"",IF(lower(E144)="bonus",0,IF(lower(VLOOKUP(C144,katalog!$A$2:$E$1000,5,False))="kosong",0,VLOOKUP(C144,katalog!$A$2:$C$1000,2,False)*D144)))</f>
        <v/>
      </c>
      <c r="H144" s="19" t="str">
        <f>IF(ISNA(VLOOKUP(C144,katalog!$A$2:$C$1000,3,FALSE)*D144),"",VLOOKUP(C144,katalog!$A$2:$C$1000,3,FALSE)*D144)</f>
        <v/>
      </c>
      <c r="I144" s="20" t="str">
        <f>IF(ISNA(VLOOKUP(C144,katalog!$A$2:$E$1000,5,false)),"",VLOOKUP(C144,katalog!$A$2:$E$1000,5,false))</f>
        <v/>
      </c>
    </row>
    <row r="145">
      <c r="E145" s="17"/>
      <c r="F145" s="17" t="str">
        <f>if(isna(vlookup(C145,katalog!$A$2:$G$1860,7,false)),"",vlookup(C145,katalog!$A$2:$G$1860,7,false))</f>
        <v/>
      </c>
      <c r="G145" s="20" t="str">
        <f>IF(ISNA(IF(lower(E145)="bonus",0,IF(lower(VLOOKUP(C145,katalog!$A$2:$E$1000,5,False))="kosong",0,VLOOKUP(C145,katalog!$A$2:$C$1000,2,False)*D145))),"",IF(lower(E145)="bonus",0,IF(lower(VLOOKUP(C145,katalog!$A$2:$E$1000,5,False))="kosong",0,VLOOKUP(C145,katalog!$A$2:$C$1000,2,False)*D145)))</f>
        <v/>
      </c>
      <c r="H145" s="19" t="str">
        <f>IF(ISNA(VLOOKUP(C145,katalog!$A$2:$C$1000,3,FALSE)*D145),"",VLOOKUP(C145,katalog!$A$2:$C$1000,3,FALSE)*D145)</f>
        <v/>
      </c>
      <c r="I145" s="20" t="str">
        <f>IF(ISNA(VLOOKUP(C145,katalog!$A$2:$E$1000,5,false)),"",VLOOKUP(C145,katalog!$A$2:$E$1000,5,false))</f>
        <v/>
      </c>
    </row>
    <row r="146">
      <c r="E146" s="17"/>
      <c r="F146" s="17" t="str">
        <f>if(isna(vlookup(C146,katalog!$A$2:$G$1860,7,false)),"",vlookup(C146,katalog!$A$2:$G$1860,7,false))</f>
        <v/>
      </c>
      <c r="G146" s="20" t="str">
        <f>IF(ISNA(IF(lower(E146)="bonus",0,IF(lower(VLOOKUP(C146,katalog!$A$2:$E$1000,5,False))="kosong",0,VLOOKUP(C146,katalog!$A$2:$C$1000,2,False)*D146))),"",IF(lower(E146)="bonus",0,IF(lower(VLOOKUP(C146,katalog!$A$2:$E$1000,5,False))="kosong",0,VLOOKUP(C146,katalog!$A$2:$C$1000,2,False)*D146)))</f>
        <v/>
      </c>
      <c r="H146" s="19" t="str">
        <f>IF(ISNA(VLOOKUP(C146,katalog!$A$2:$C$1000,3,FALSE)*D146),"",VLOOKUP(C146,katalog!$A$2:$C$1000,3,FALSE)*D146)</f>
        <v/>
      </c>
      <c r="I146" s="20" t="str">
        <f>IF(ISNA(VLOOKUP(C146,katalog!$A$2:$E$1000,5,false)),"",VLOOKUP(C146,katalog!$A$2:$E$1000,5,false))</f>
        <v/>
      </c>
    </row>
    <row r="147">
      <c r="E147" s="17"/>
      <c r="F147" s="17" t="str">
        <f>if(isna(vlookup(C147,katalog!$A$2:$G$1860,7,false)),"",vlookup(C147,katalog!$A$2:$G$1860,7,false))</f>
        <v/>
      </c>
      <c r="G147" s="20" t="str">
        <f>IF(ISNA(IF(lower(E147)="bonus",0,IF(lower(VLOOKUP(C147,katalog!$A$2:$E$1000,5,False))="kosong",0,VLOOKUP(C147,katalog!$A$2:$C$1000,2,False)*D147))),"",IF(lower(E147)="bonus",0,IF(lower(VLOOKUP(C147,katalog!$A$2:$E$1000,5,False))="kosong",0,VLOOKUP(C147,katalog!$A$2:$C$1000,2,False)*D147)))</f>
        <v/>
      </c>
      <c r="H147" s="19" t="str">
        <f>IF(ISNA(VLOOKUP(C147,katalog!$A$2:$C$1000,3,FALSE)*D147),"",VLOOKUP(C147,katalog!$A$2:$C$1000,3,FALSE)*D147)</f>
        <v/>
      </c>
      <c r="I147" s="20" t="str">
        <f>IF(ISNA(VLOOKUP(C147,katalog!$A$2:$E$1000,5,false)),"",VLOOKUP(C147,katalog!$A$2:$E$1000,5,false))</f>
        <v/>
      </c>
    </row>
    <row r="148">
      <c r="E148" s="17"/>
      <c r="F148" s="17" t="str">
        <f>if(isna(vlookup(C148,katalog!$A$2:$G$1860,7,false)),"",vlookup(C148,katalog!$A$2:$G$1860,7,false))</f>
        <v/>
      </c>
      <c r="G148" s="20" t="str">
        <f>IF(ISNA(IF(lower(E148)="bonus",0,IF(lower(VLOOKUP(C148,katalog!$A$2:$E$1000,5,False))="kosong",0,VLOOKUP(C148,katalog!$A$2:$C$1000,2,False)*D148))),"",IF(lower(E148)="bonus",0,IF(lower(VLOOKUP(C148,katalog!$A$2:$E$1000,5,False))="kosong",0,VLOOKUP(C148,katalog!$A$2:$C$1000,2,False)*D148)))</f>
        <v/>
      </c>
      <c r="H148" s="19" t="str">
        <f>IF(ISNA(VLOOKUP(C148,katalog!$A$2:$C$1000,3,FALSE)*D148),"",VLOOKUP(C148,katalog!$A$2:$C$1000,3,FALSE)*D148)</f>
        <v/>
      </c>
      <c r="I148" s="20" t="str">
        <f>IF(ISNA(VLOOKUP(C148,katalog!$A$2:$E$1000,5,false)),"",VLOOKUP(C148,katalog!$A$2:$E$1000,5,false))</f>
        <v/>
      </c>
    </row>
    <row r="149">
      <c r="E149" s="17"/>
      <c r="F149" s="17" t="str">
        <f>if(isna(vlookup(C149,katalog!$A$2:$G$1860,7,false)),"",vlookup(C149,katalog!$A$2:$G$1860,7,false))</f>
        <v/>
      </c>
      <c r="G149" s="20" t="str">
        <f>IF(ISNA(IF(lower(E149)="bonus",0,IF(lower(VLOOKUP(C149,katalog!$A$2:$E$1000,5,False))="kosong",0,VLOOKUP(C149,katalog!$A$2:$C$1000,2,False)*D149))),"",IF(lower(E149)="bonus",0,IF(lower(VLOOKUP(C149,katalog!$A$2:$E$1000,5,False))="kosong",0,VLOOKUP(C149,katalog!$A$2:$C$1000,2,False)*D149)))</f>
        <v/>
      </c>
      <c r="H149" s="19" t="str">
        <f>IF(ISNA(VLOOKUP(C149,katalog!$A$2:$C$1000,3,FALSE)*D149),"",VLOOKUP(C149,katalog!$A$2:$C$1000,3,FALSE)*D149)</f>
        <v/>
      </c>
      <c r="I149" s="20" t="str">
        <f>IF(ISNA(VLOOKUP(C149,katalog!$A$2:$E$1000,5,false)),"",VLOOKUP(C149,katalog!$A$2:$E$1000,5,false))</f>
        <v/>
      </c>
    </row>
    <row r="150">
      <c r="E150" s="17"/>
      <c r="F150" s="17" t="str">
        <f>if(isna(vlookup(C150,katalog!$A$2:$G$1860,7,false)),"",vlookup(C150,katalog!$A$2:$G$1860,7,false))</f>
        <v/>
      </c>
      <c r="G150" s="20" t="str">
        <f>IF(ISNA(IF(lower(E150)="bonus",0,IF(lower(VLOOKUP(C150,katalog!$A$2:$E$1000,5,False))="kosong",0,VLOOKUP(C150,katalog!$A$2:$C$1000,2,False)*D150))),"",IF(lower(E150)="bonus",0,IF(lower(VLOOKUP(C150,katalog!$A$2:$E$1000,5,False))="kosong",0,VLOOKUP(C150,katalog!$A$2:$C$1000,2,False)*D150)))</f>
        <v/>
      </c>
      <c r="H150" s="19" t="str">
        <f>IF(ISNA(VLOOKUP(C150,katalog!$A$2:$C$1000,3,FALSE)*D150),"",VLOOKUP(C150,katalog!$A$2:$C$1000,3,FALSE)*D150)</f>
        <v/>
      </c>
      <c r="I150" s="20" t="str">
        <f>IF(ISNA(VLOOKUP(C150,katalog!$A$2:$E$1000,5,false)),"",VLOOKUP(C150,katalog!$A$2:$E$1000,5,false))</f>
        <v/>
      </c>
    </row>
    <row r="151">
      <c r="E151" s="17"/>
      <c r="F151" s="17" t="str">
        <f>if(isna(vlookup(C151,katalog!$A$2:$G$1860,7,false)),"",vlookup(C151,katalog!$A$2:$G$1860,7,false))</f>
        <v/>
      </c>
      <c r="G151" s="20" t="str">
        <f>IF(ISNA(IF(lower(E151)="bonus",0,IF(lower(VLOOKUP(C151,katalog!$A$2:$E$1000,5,False))="kosong",0,VLOOKUP(C151,katalog!$A$2:$C$1000,2,False)*D151))),"",IF(lower(E151)="bonus",0,IF(lower(VLOOKUP(C151,katalog!$A$2:$E$1000,5,False))="kosong",0,VLOOKUP(C151,katalog!$A$2:$C$1000,2,False)*D151)))</f>
        <v/>
      </c>
      <c r="H151" s="19" t="str">
        <f>IF(ISNA(VLOOKUP(C151,katalog!$A$2:$C$1000,3,FALSE)*D151),"",VLOOKUP(C151,katalog!$A$2:$C$1000,3,FALSE)*D151)</f>
        <v/>
      </c>
      <c r="I151" s="20" t="str">
        <f>IF(ISNA(VLOOKUP(C151,katalog!$A$2:$E$1000,5,false)),"",VLOOKUP(C151,katalog!$A$2:$E$1000,5,false))</f>
        <v/>
      </c>
    </row>
    <row r="152">
      <c r="E152" s="17"/>
      <c r="F152" s="17" t="str">
        <f>if(isna(vlookup(C152,katalog!$A$2:$G$1860,7,false)),"",vlookup(C152,katalog!$A$2:$G$1860,7,false))</f>
        <v/>
      </c>
      <c r="G152" s="20" t="str">
        <f>IF(ISNA(IF(lower(E152)="bonus",0,IF(lower(VLOOKUP(C152,katalog!$A$2:$E$1000,5,False))="kosong",0,VLOOKUP(C152,katalog!$A$2:$C$1000,2,False)*D152))),"",IF(lower(E152)="bonus",0,IF(lower(VLOOKUP(C152,katalog!$A$2:$E$1000,5,False))="kosong",0,VLOOKUP(C152,katalog!$A$2:$C$1000,2,False)*D152)))</f>
        <v/>
      </c>
      <c r="H152" s="19" t="str">
        <f>IF(ISNA(VLOOKUP(C152,katalog!$A$2:$C$1000,3,FALSE)*D152),"",VLOOKUP(C152,katalog!$A$2:$C$1000,3,FALSE)*D152)</f>
        <v/>
      </c>
      <c r="I152" s="20" t="str">
        <f>IF(ISNA(VLOOKUP(C152,katalog!$A$2:$E$1000,5,false)),"",VLOOKUP(C152,katalog!$A$2:$E$1000,5,false))</f>
        <v/>
      </c>
    </row>
    <row r="153">
      <c r="E153" s="17"/>
      <c r="F153" s="17" t="str">
        <f>if(isna(vlookup(C153,katalog!$A$2:$G$1860,7,false)),"",vlookup(C153,katalog!$A$2:$G$1860,7,false))</f>
        <v/>
      </c>
      <c r="G153" s="20" t="str">
        <f>IF(ISNA(IF(lower(E153)="bonus",0,IF(lower(VLOOKUP(C153,katalog!$A$2:$E$1000,5,False))="kosong",0,VLOOKUP(C153,katalog!$A$2:$C$1000,2,False)*D153))),"",IF(lower(E153)="bonus",0,IF(lower(VLOOKUP(C153,katalog!$A$2:$E$1000,5,False))="kosong",0,VLOOKUP(C153,katalog!$A$2:$C$1000,2,False)*D153)))</f>
        <v/>
      </c>
      <c r="H153" s="19" t="str">
        <f>IF(ISNA(VLOOKUP(C153,katalog!$A$2:$C$1000,3,FALSE)*D153),"",VLOOKUP(C153,katalog!$A$2:$C$1000,3,FALSE)*D153)</f>
        <v/>
      </c>
      <c r="I153" s="20" t="str">
        <f>IF(ISNA(VLOOKUP(C153,katalog!$A$2:$E$1000,5,false)),"",VLOOKUP(C153,katalog!$A$2:$E$1000,5,false))</f>
        <v/>
      </c>
    </row>
    <row r="154">
      <c r="E154" s="17"/>
      <c r="F154" s="17" t="str">
        <f>if(isna(vlookup(C154,katalog!$A$2:$G$1860,7,false)),"",vlookup(C154,katalog!$A$2:$G$1860,7,false))</f>
        <v/>
      </c>
      <c r="G154" s="20" t="str">
        <f>IF(ISNA(IF(lower(E154)="bonus",0,IF(lower(VLOOKUP(C154,katalog!$A$2:$E$1000,5,False))="kosong",0,VLOOKUP(C154,katalog!$A$2:$C$1000,2,False)*D154))),"",IF(lower(E154)="bonus",0,IF(lower(VLOOKUP(C154,katalog!$A$2:$E$1000,5,False))="kosong",0,VLOOKUP(C154,katalog!$A$2:$C$1000,2,False)*D154)))</f>
        <v/>
      </c>
      <c r="H154" s="19" t="str">
        <f>IF(ISNA(VLOOKUP(C154,katalog!$A$2:$C$1000,3,FALSE)*D154),"",VLOOKUP(C154,katalog!$A$2:$C$1000,3,FALSE)*D154)</f>
        <v/>
      </c>
      <c r="I154" s="20" t="str">
        <f>IF(ISNA(VLOOKUP(C154,katalog!$A$2:$E$1000,5,false)),"",VLOOKUP(C154,katalog!$A$2:$E$1000,5,false))</f>
        <v/>
      </c>
    </row>
    <row r="155">
      <c r="E155" s="17"/>
      <c r="F155" s="17" t="str">
        <f>if(isna(vlookup(C155,katalog!$A$2:$G$1860,7,false)),"",vlookup(C155,katalog!$A$2:$G$1860,7,false))</f>
        <v/>
      </c>
      <c r="G155" s="20" t="str">
        <f>IF(ISNA(IF(lower(E155)="bonus",0,IF(lower(VLOOKUP(C155,katalog!$A$2:$E$1000,5,False))="kosong",0,VLOOKUP(C155,katalog!$A$2:$C$1000,2,False)*D155))),"",IF(lower(E155)="bonus",0,IF(lower(VLOOKUP(C155,katalog!$A$2:$E$1000,5,False))="kosong",0,VLOOKUP(C155,katalog!$A$2:$C$1000,2,False)*D155)))</f>
        <v/>
      </c>
      <c r="H155" s="19" t="str">
        <f>IF(ISNA(VLOOKUP(C155,katalog!$A$2:$C$1000,3,FALSE)*D155),"",VLOOKUP(C155,katalog!$A$2:$C$1000,3,FALSE)*D155)</f>
        <v/>
      </c>
      <c r="I155" s="20" t="str">
        <f>IF(ISNA(VLOOKUP(C155,katalog!$A$2:$E$1000,5,false)),"",VLOOKUP(C155,katalog!$A$2:$E$1000,5,false))</f>
        <v/>
      </c>
    </row>
    <row r="156">
      <c r="E156" s="17"/>
      <c r="F156" s="17" t="str">
        <f>if(isna(vlookup(C156,katalog!$A$2:$G$1860,7,false)),"",vlookup(C156,katalog!$A$2:$G$1860,7,false))</f>
        <v/>
      </c>
      <c r="G156" s="20" t="str">
        <f>IF(ISNA(IF(lower(E156)="bonus",0,IF(lower(VLOOKUP(C156,katalog!$A$2:$E$1000,5,False))="kosong",0,VLOOKUP(C156,katalog!$A$2:$C$1000,2,False)*D156))),"",IF(lower(E156)="bonus",0,IF(lower(VLOOKUP(C156,katalog!$A$2:$E$1000,5,False))="kosong",0,VLOOKUP(C156,katalog!$A$2:$C$1000,2,False)*D156)))</f>
        <v/>
      </c>
      <c r="H156" s="19" t="str">
        <f>IF(ISNA(VLOOKUP(C156,katalog!$A$2:$C$1000,3,FALSE)*D156),"",VLOOKUP(C156,katalog!$A$2:$C$1000,3,FALSE)*D156)</f>
        <v/>
      </c>
      <c r="I156" s="20" t="str">
        <f>IF(ISNA(VLOOKUP(C156,katalog!$A$2:$E$1000,5,false)),"",VLOOKUP(C156,katalog!$A$2:$E$1000,5,false))</f>
        <v/>
      </c>
    </row>
    <row r="157">
      <c r="E157" s="17"/>
      <c r="F157" s="17" t="str">
        <f>if(isna(vlookup(C157,katalog!$A$2:$G$1860,7,false)),"",vlookup(C157,katalog!$A$2:$G$1860,7,false))</f>
        <v/>
      </c>
      <c r="G157" s="20" t="str">
        <f>IF(ISNA(IF(lower(E157)="bonus",0,IF(lower(VLOOKUP(C157,katalog!$A$2:$E$1000,5,False))="kosong",0,VLOOKUP(C157,katalog!$A$2:$C$1000,2,False)*D157))),"",IF(lower(E157)="bonus",0,IF(lower(VLOOKUP(C157,katalog!$A$2:$E$1000,5,False))="kosong",0,VLOOKUP(C157,katalog!$A$2:$C$1000,2,False)*D157)))</f>
        <v/>
      </c>
      <c r="H157" s="19" t="str">
        <f>IF(ISNA(VLOOKUP(C157,katalog!$A$2:$C$1000,3,FALSE)*D157),"",VLOOKUP(C157,katalog!$A$2:$C$1000,3,FALSE)*D157)</f>
        <v/>
      </c>
      <c r="I157" s="20" t="str">
        <f>IF(ISNA(VLOOKUP(C157,katalog!$A$2:$E$1000,5,false)),"",VLOOKUP(C157,katalog!$A$2:$E$1000,5,false))</f>
        <v/>
      </c>
    </row>
    <row r="158">
      <c r="E158" s="17"/>
      <c r="F158" s="17" t="str">
        <f>if(isna(vlookup(C158,katalog!$A$2:$G$1860,7,false)),"",vlookup(C158,katalog!$A$2:$G$1860,7,false))</f>
        <v/>
      </c>
      <c r="G158" s="20" t="str">
        <f>IF(ISNA(IF(lower(E158)="bonus",0,IF(lower(VLOOKUP(C158,katalog!$A$2:$E$1000,5,False))="kosong",0,VLOOKUP(C158,katalog!$A$2:$C$1000,2,False)*D158))),"",IF(lower(E158)="bonus",0,IF(lower(VLOOKUP(C158,katalog!$A$2:$E$1000,5,False))="kosong",0,VLOOKUP(C158,katalog!$A$2:$C$1000,2,False)*D158)))</f>
        <v/>
      </c>
      <c r="H158" s="19" t="str">
        <f>IF(ISNA(VLOOKUP(C158,katalog!$A$2:$C$1000,3,FALSE)*D158),"",VLOOKUP(C158,katalog!$A$2:$C$1000,3,FALSE)*D158)</f>
        <v/>
      </c>
      <c r="I158" s="20" t="str">
        <f>IF(ISNA(VLOOKUP(C158,katalog!$A$2:$E$1000,5,false)),"",VLOOKUP(C158,katalog!$A$2:$E$1000,5,false))</f>
        <v/>
      </c>
    </row>
    <row r="159">
      <c r="E159" s="17"/>
      <c r="F159" s="17" t="str">
        <f>if(isna(vlookup(C159,katalog!$A$2:$G$1860,7,false)),"",vlookup(C159,katalog!$A$2:$G$1860,7,false))</f>
        <v/>
      </c>
      <c r="G159" s="20" t="str">
        <f>IF(ISNA(IF(lower(E159)="bonus",0,IF(lower(VLOOKUP(C159,katalog!$A$2:$E$1000,5,False))="kosong",0,VLOOKUP(C159,katalog!$A$2:$C$1000,2,False)*D159))),"",IF(lower(E159)="bonus",0,IF(lower(VLOOKUP(C159,katalog!$A$2:$E$1000,5,False))="kosong",0,VLOOKUP(C159,katalog!$A$2:$C$1000,2,False)*D159)))</f>
        <v/>
      </c>
      <c r="H159" s="19" t="str">
        <f>IF(ISNA(VLOOKUP(C159,katalog!$A$2:$C$1000,3,FALSE)*D159),"",VLOOKUP(C159,katalog!$A$2:$C$1000,3,FALSE)*D159)</f>
        <v/>
      </c>
      <c r="I159" s="20" t="str">
        <f>IF(ISNA(VLOOKUP(C159,katalog!$A$2:$E$1000,5,false)),"",VLOOKUP(C159,katalog!$A$2:$E$1000,5,false))</f>
        <v/>
      </c>
    </row>
    <row r="160">
      <c r="E160" s="17"/>
      <c r="F160" s="17" t="str">
        <f>if(isna(vlookup(C160,katalog!$A$2:$G$1860,7)),"",vlookup(C160,katalog!$A$2:$G$1860,7))</f>
        <v/>
      </c>
      <c r="G160" s="20" t="str">
        <f>IF(ISNA(IF(lower(E160)="bonus",0,IF(lower(VLOOKUP(C160,katalog!$A$2:$E$1000,5,False))="kosong",0,VLOOKUP(C160,katalog!$A$2:$C$1000,2,False)*D160))),"",IF(lower(E160)="bonus",0,IF(lower(VLOOKUP(C160,katalog!$A$2:$E$1000,5,False))="kosong",0,VLOOKUP(C160,katalog!$A$2:$C$1000,2,False)*D160)))</f>
        <v/>
      </c>
      <c r="H160" s="19" t="str">
        <f>IF(ISNA(VLOOKUP(C160,katalog!$A$2:$C$1000,3,FALSE)*D160),"",VLOOKUP(C160,katalog!$A$2:$C$1000,3,FALSE)*D160)</f>
        <v/>
      </c>
      <c r="I160" s="20" t="str">
        <f>IF(ISNA(VLOOKUP(C160,katalog!$A$2:$E$1000,5,false)),"",VLOOKUP(C160,katalog!$A$2:$E$1000,5,false))</f>
        <v/>
      </c>
    </row>
    <row r="161">
      <c r="E161" s="17"/>
      <c r="F161" s="17" t="str">
        <f>if(isna(vlookup(C161,katalog!$A$2:$G$1860,7)),"",vlookup(C161,katalog!$A$2:$G$1860,7))</f>
        <v/>
      </c>
      <c r="G161" s="20" t="str">
        <f>IF(ISNA(IF(lower(E161)="bonus",0,IF(lower(VLOOKUP(C161,katalog!$A$2:$E$1000,5,False))="kosong",0,VLOOKUP(C161,katalog!$A$2:$C$1000,2,False)*D161))),"",IF(lower(E161)="bonus",0,IF(lower(VLOOKUP(C161,katalog!$A$2:$E$1000,5,False))="kosong",0,VLOOKUP(C161,katalog!$A$2:$C$1000,2,False)*D161)))</f>
        <v/>
      </c>
      <c r="H161" s="19" t="str">
        <f>IF(ISNA(VLOOKUP(C161,katalog!$A$2:$C$1000,3,FALSE)*D161),"",VLOOKUP(C161,katalog!$A$2:$C$1000,3,FALSE)*D161)</f>
        <v/>
      </c>
      <c r="I161" s="20" t="str">
        <f>IF(ISNA(VLOOKUP(C161,katalog!$A$2:$E$1000,5,false)),"",VLOOKUP(C161,katalog!$A$2:$E$1000,5,false))</f>
        <v/>
      </c>
    </row>
    <row r="162">
      <c r="E162" s="17"/>
      <c r="F162" s="17" t="str">
        <f>if(isna(vlookup(C162,katalog!$A$2:$G$1860,7)),"",vlookup(C162,katalog!$A$2:$G$1860,7))</f>
        <v/>
      </c>
      <c r="G162" s="20" t="str">
        <f>IF(ISNA(IF(lower(E162)="bonus",0,IF(lower(VLOOKUP(C162,katalog!$A$2:$E$1000,5,False))="kosong",0,VLOOKUP(C162,katalog!$A$2:$C$1000,2,False)*D162))),"",IF(lower(E162)="bonus",0,IF(lower(VLOOKUP(C162,katalog!$A$2:$E$1000,5,False))="kosong",0,VLOOKUP(C162,katalog!$A$2:$C$1000,2,False)*D162)))</f>
        <v/>
      </c>
      <c r="H162" s="19" t="str">
        <f>IF(ISNA(VLOOKUP(C162,katalog!$A$2:$C$1000,3,FALSE)*D162),"",VLOOKUP(C162,katalog!$A$2:$C$1000,3,FALSE)*D162)</f>
        <v/>
      </c>
      <c r="I162" s="20" t="str">
        <f>IF(ISNA(VLOOKUP(C162,katalog!$A$2:$E$1000,5,false)),"",VLOOKUP(C162,katalog!$A$2:$E$1000,5,false))</f>
        <v/>
      </c>
    </row>
    <row r="163">
      <c r="E163" s="17"/>
      <c r="F163" s="17" t="str">
        <f>if(isna(vlookup(C163,katalog!$A$2:$G$1860,7)),"",vlookup(C163,katalog!$A$2:$G$1860,7))</f>
        <v/>
      </c>
      <c r="G163" s="20" t="str">
        <f>IF(ISNA(IF(lower(E163)="bonus",0,IF(lower(VLOOKUP(C163,katalog!$A$2:$E$1000,5,False))="kosong",0,VLOOKUP(C163,katalog!$A$2:$C$1000,2,False)*D163))),"",IF(lower(E163)="bonus",0,IF(lower(VLOOKUP(C163,katalog!$A$2:$E$1000,5,False))="kosong",0,VLOOKUP(C163,katalog!$A$2:$C$1000,2,False)*D163)))</f>
        <v/>
      </c>
      <c r="H163" s="19" t="str">
        <f>IF(ISNA(VLOOKUP(C163,katalog!$A$2:$C$1000,3,FALSE)*D163),"",VLOOKUP(C163,katalog!$A$2:$C$1000,3,FALSE)*D163)</f>
        <v/>
      </c>
      <c r="I163" s="20" t="str">
        <f>IF(ISNA(VLOOKUP(C163,katalog!$A$2:$E$1000,5,false)),"",VLOOKUP(C163,katalog!$A$2:$E$1000,5,false))</f>
        <v/>
      </c>
    </row>
    <row r="164">
      <c r="E164" s="17"/>
      <c r="F164" s="17" t="str">
        <f>if(isna(vlookup(C164,katalog!$A$2:$G$1860,7)),"",vlookup(C164,katalog!$A$2:$G$1860,7))</f>
        <v/>
      </c>
      <c r="G164" s="20" t="str">
        <f>IF(ISNA(IF(lower(E164)="bonus",0,IF(lower(VLOOKUP(C164,katalog!$A$2:$E$1000,5,False))="kosong",0,VLOOKUP(C164,katalog!$A$2:$C$1000,2,False)*D164))),"",IF(lower(E164)="bonus",0,IF(lower(VLOOKUP(C164,katalog!$A$2:$E$1000,5,False))="kosong",0,VLOOKUP(C164,katalog!$A$2:$C$1000,2,False)*D164)))</f>
        <v/>
      </c>
      <c r="H164" s="19" t="str">
        <f>IF(ISNA(VLOOKUP(C164,katalog!$A$2:$C$1000,3,FALSE)*D164),"",VLOOKUP(C164,katalog!$A$2:$C$1000,3,FALSE)*D164)</f>
        <v/>
      </c>
      <c r="I164" s="20" t="str">
        <f>IF(ISNA(VLOOKUP(C164,katalog!$A$2:$E$1000,5,false)),"",VLOOKUP(C164,katalog!$A$2:$E$1000,5,false))</f>
        <v/>
      </c>
    </row>
    <row r="165">
      <c r="E165" s="17"/>
      <c r="F165" s="17" t="str">
        <f>if(isna(vlookup(C165,katalog!$A$2:$G$1860,7)),"",vlookup(C165,katalog!$A$2:$G$1860,7))</f>
        <v/>
      </c>
      <c r="G165" s="20" t="str">
        <f>IF(ISNA(IF(lower(E165)="bonus",0,IF(lower(VLOOKUP(C165,katalog!$A$2:$E$1000,5,False))="kosong",0,VLOOKUP(C165,katalog!$A$2:$C$1000,2,False)*D165))),"",IF(lower(E165)="bonus",0,IF(lower(VLOOKUP(C165,katalog!$A$2:$E$1000,5,False))="kosong",0,VLOOKUP(C165,katalog!$A$2:$C$1000,2,False)*D165)))</f>
        <v/>
      </c>
      <c r="H165" s="19" t="str">
        <f>IF(ISNA(VLOOKUP(C165,katalog!$A$2:$C$1000,3,FALSE)*D165),"",VLOOKUP(C165,katalog!$A$2:$C$1000,3,FALSE)*D165)</f>
        <v/>
      </c>
      <c r="I165" s="20" t="str">
        <f>IF(ISNA(VLOOKUP(C165,katalog!$A$2:$E$1000,5,false)),"",VLOOKUP(C165,katalog!$A$2:$E$1000,5,false))</f>
        <v/>
      </c>
    </row>
    <row r="166">
      <c r="E166" s="17"/>
      <c r="F166" s="17" t="str">
        <f>if(isna(vlookup(C166,katalog!$A$2:$G$1860,7)),"",vlookup(C166,katalog!$A$2:$G$1860,7))</f>
        <v/>
      </c>
      <c r="G166" s="20" t="str">
        <f>IF(ISNA(IF(lower(E166)="bonus",0,IF(lower(VLOOKUP(C166,katalog!$A$2:$E$1000,5,False))="kosong",0,VLOOKUP(C166,katalog!$A$2:$C$1000,2,False)*D166))),"",IF(lower(E166)="bonus",0,IF(lower(VLOOKUP(C166,katalog!$A$2:$E$1000,5,False))="kosong",0,VLOOKUP(C166,katalog!$A$2:$C$1000,2,False)*D166)))</f>
        <v/>
      </c>
      <c r="H166" s="19" t="str">
        <f>IF(ISNA(VLOOKUP(C166,katalog!$A$2:$C$1000,3,FALSE)*D166),"",VLOOKUP(C166,katalog!$A$2:$C$1000,3,FALSE)*D166)</f>
        <v/>
      </c>
      <c r="I166" s="20" t="str">
        <f>IF(ISNA(VLOOKUP(C166,katalog!$A$2:$E$1000,5,false)),"",VLOOKUP(C166,katalog!$A$2:$E$1000,5,false))</f>
        <v/>
      </c>
    </row>
    <row r="167">
      <c r="E167" s="17"/>
      <c r="F167" s="17" t="str">
        <f>if(isna(vlookup(C167,katalog!$A$2:$G$1860,7)),"",vlookup(C167,katalog!$A$2:$G$1860,7))</f>
        <v/>
      </c>
      <c r="G167" s="20" t="str">
        <f>IF(ISNA(IF(lower(E167)="bonus",0,IF(lower(VLOOKUP(C167,katalog!$A$2:$E$1000,5,False))="kosong",0,VLOOKUP(C167,katalog!$A$2:$C$1000,2,False)*D167))),"",IF(lower(E167)="bonus",0,IF(lower(VLOOKUP(C167,katalog!$A$2:$E$1000,5,False))="kosong",0,VLOOKUP(C167,katalog!$A$2:$C$1000,2,False)*D167)))</f>
        <v/>
      </c>
      <c r="H167" s="19" t="str">
        <f>IF(ISNA(VLOOKUP(C167,katalog!$A$2:$C$1000,3,FALSE)*D167),"",VLOOKUP(C167,katalog!$A$2:$C$1000,3,FALSE)*D167)</f>
        <v/>
      </c>
      <c r="I167" s="20" t="str">
        <f>IF(ISNA(VLOOKUP(C167,katalog!$A$2:$E$1000,5,false)),"",VLOOKUP(C167,katalog!$A$2:$E$1000,5,false))</f>
        <v/>
      </c>
    </row>
    <row r="168">
      <c r="E168" s="17"/>
      <c r="F168" s="17" t="str">
        <f>if(isna(vlookup(C168,katalog!$A$2:$G$1860,7)),"",vlookup(C168,katalog!$A$2:$G$1860,7))</f>
        <v/>
      </c>
      <c r="G168" s="20" t="str">
        <f>IF(ISNA(IF(lower(E168)="bonus",0,IF(lower(VLOOKUP(C168,katalog!$A$2:$E$1000,5,False))="kosong",0,VLOOKUP(C168,katalog!$A$2:$C$1000,2,False)*D168))),"",IF(lower(E168)="bonus",0,IF(lower(VLOOKUP(C168,katalog!$A$2:$E$1000,5,False))="kosong",0,VLOOKUP(C168,katalog!$A$2:$C$1000,2,False)*D168)))</f>
        <v/>
      </c>
      <c r="H168" s="19" t="str">
        <f>IF(ISNA(VLOOKUP(C168,katalog!$A$2:$C$1000,3,FALSE)*D168),"",VLOOKUP(C168,katalog!$A$2:$C$1000,3,FALSE)*D168)</f>
        <v/>
      </c>
      <c r="I168" s="20" t="str">
        <f>IF(ISNA(VLOOKUP(C168,katalog!$A$2:$E$1000,5,false)),"",VLOOKUP(C168,katalog!$A$2:$E$1000,5,false))</f>
        <v/>
      </c>
    </row>
    <row r="169">
      <c r="E169" s="17"/>
      <c r="F169" s="17" t="str">
        <f>if(isna(vlookup(C169,katalog!$A$2:$G$1860,7)),"",vlookup(C169,katalog!$A$2:$G$1860,7))</f>
        <v/>
      </c>
      <c r="G169" s="20" t="str">
        <f>IF(ISNA(IF(lower(E169)="bonus",0,IF(lower(VLOOKUP(C169,katalog!$A$2:$E$1000,5,False))="kosong",0,VLOOKUP(C169,katalog!$A$2:$C$1000,2,False)*D169))),"",IF(lower(E169)="bonus",0,IF(lower(VLOOKUP(C169,katalog!$A$2:$E$1000,5,False))="kosong",0,VLOOKUP(C169,katalog!$A$2:$C$1000,2,False)*D169)))</f>
        <v/>
      </c>
      <c r="H169" s="19" t="str">
        <f>IF(ISNA(VLOOKUP(C169,katalog!$A$2:$C$1000,3,FALSE)*D169),"",VLOOKUP(C169,katalog!$A$2:$C$1000,3,FALSE)*D169)</f>
        <v/>
      </c>
      <c r="I169" s="20" t="str">
        <f>IF(ISNA(VLOOKUP(C169,katalog!$A$2:$E$1000,5,false)),"",VLOOKUP(C169,katalog!$A$2:$E$1000,5,false))</f>
        <v/>
      </c>
    </row>
    <row r="170">
      <c r="E170" s="17"/>
      <c r="F170" s="17" t="str">
        <f>if(isna(vlookup(C170,katalog!$A$2:$G$1860,7)),"",vlookup(C170,katalog!$A$2:$G$1860,7))</f>
        <v/>
      </c>
      <c r="G170" s="20" t="str">
        <f>IF(ISNA(IF(lower(E170)="bonus",0,IF(lower(VLOOKUP(C170,katalog!$A$2:$E$1000,5,False))="kosong",0,VLOOKUP(C170,katalog!$A$2:$C$1000,2,False)*D170))),"",IF(lower(E170)="bonus",0,IF(lower(VLOOKUP(C170,katalog!$A$2:$E$1000,5,False))="kosong",0,VLOOKUP(C170,katalog!$A$2:$C$1000,2,False)*D170)))</f>
        <v/>
      </c>
      <c r="H170" s="19" t="str">
        <f>IF(ISNA(VLOOKUP(C170,katalog!$A$2:$C$1000,3,FALSE)*D170),"",VLOOKUP(C170,katalog!$A$2:$C$1000,3,FALSE)*D170)</f>
        <v/>
      </c>
      <c r="I170" s="20" t="str">
        <f>IF(ISNA(VLOOKUP(C170,katalog!$A$2:$E$1000,5,false)),"",VLOOKUP(C170,katalog!$A$2:$E$1000,5,false))</f>
        <v/>
      </c>
    </row>
    <row r="171">
      <c r="E171" s="17"/>
      <c r="F171" s="17" t="str">
        <f>if(isna(vlookup(C171,katalog!$A$2:$G$1860,7)),"",vlookup(C171,katalog!$A$2:$G$1860,7))</f>
        <v/>
      </c>
      <c r="G171" s="20" t="str">
        <f>IF(ISNA(IF(lower(E171)="bonus",0,IF(lower(VLOOKUP(C171,katalog!$A$2:$E$1000,5,False))="kosong",0,VLOOKUP(C171,katalog!$A$2:$C$1000,2,False)*D171))),"",IF(lower(E171)="bonus",0,IF(lower(VLOOKUP(C171,katalog!$A$2:$E$1000,5,False))="kosong",0,VLOOKUP(C171,katalog!$A$2:$C$1000,2,False)*D171)))</f>
        <v/>
      </c>
      <c r="H171" s="19" t="str">
        <f>IF(ISNA(VLOOKUP(C171,katalog!$A$2:$C$1000,3,FALSE)*D171),"",VLOOKUP(C171,katalog!$A$2:$C$1000,3,FALSE)*D171)</f>
        <v/>
      </c>
      <c r="I171" s="20" t="str">
        <f>IF(ISNA(VLOOKUP(C171,katalog!$A$2:$E$1000,5,false)),"",VLOOKUP(C171,katalog!$A$2:$E$1000,5,false))</f>
        <v/>
      </c>
    </row>
    <row r="172">
      <c r="E172" s="17"/>
      <c r="F172" s="17" t="str">
        <f>if(isna(vlookup(C172,katalog!$A$2:$G$1860,7)),"",vlookup(C172,katalog!$A$2:$G$1860,7))</f>
        <v/>
      </c>
      <c r="G172" s="20" t="str">
        <f>IF(ISNA(IF(lower(E172)="bonus",0,IF(lower(VLOOKUP(C172,katalog!$A$2:$E$1000,5,False))="kosong",0,VLOOKUP(C172,katalog!$A$2:$C$1000,2,False)*D172))),"",IF(lower(E172)="bonus",0,IF(lower(VLOOKUP(C172,katalog!$A$2:$E$1000,5,False))="kosong",0,VLOOKUP(C172,katalog!$A$2:$C$1000,2,False)*D172)))</f>
        <v/>
      </c>
      <c r="H172" s="19" t="str">
        <f>IF(ISNA(VLOOKUP(C172,katalog!$A$2:$C$1000,3,FALSE)*D172),"",VLOOKUP(C172,katalog!$A$2:$C$1000,3,FALSE)*D172)</f>
        <v/>
      </c>
      <c r="I172" s="20" t="str">
        <f>IF(ISNA(VLOOKUP(C172,katalog!$A$2:$E$1000,5,false)),"",VLOOKUP(C172,katalog!$A$2:$E$1000,5,false))</f>
        <v/>
      </c>
    </row>
    <row r="173">
      <c r="E173" s="17"/>
      <c r="F173" s="17" t="str">
        <f>if(isna(vlookup(C173,katalog!$A$2:$G$1860,7)),"",vlookup(C173,katalog!$A$2:$G$1860,7))</f>
        <v/>
      </c>
      <c r="G173" s="20" t="str">
        <f>IF(ISNA(IF(lower(E173)="bonus",0,IF(lower(VLOOKUP(C173,katalog!$A$2:$E$1000,5,False))="kosong",0,VLOOKUP(C173,katalog!$A$2:$C$1000,2,False)*D173))),"",IF(lower(E173)="bonus",0,IF(lower(VLOOKUP(C173,katalog!$A$2:$E$1000,5,False))="kosong",0,VLOOKUP(C173,katalog!$A$2:$C$1000,2,False)*D173)))</f>
        <v/>
      </c>
      <c r="H173" s="19" t="str">
        <f>IF(ISNA(VLOOKUP(C173,katalog!$A$2:$C$1000,3,FALSE)*D173),"",VLOOKUP(C173,katalog!$A$2:$C$1000,3,FALSE)*D173)</f>
        <v/>
      </c>
      <c r="I173" s="20" t="str">
        <f>IF(ISNA(VLOOKUP(C173,katalog!$A$2:$E$1000,5,false)),"",VLOOKUP(C173,katalog!$A$2:$E$1000,5,false))</f>
        <v/>
      </c>
    </row>
    <row r="174">
      <c r="E174" s="17"/>
      <c r="F174" s="17" t="str">
        <f>if(isna(vlookup(C174,katalog!$A$2:$G$1860,7)),"",vlookup(C174,katalog!$A$2:$G$1860,7))</f>
        <v/>
      </c>
      <c r="G174" s="20" t="str">
        <f>IF(ISNA(IF(lower(E174)="bonus",0,IF(lower(VLOOKUP(C174,katalog!$A$2:$E$1000,5,False))="kosong",0,VLOOKUP(C174,katalog!$A$2:$C$1000,2,False)*D174))),"",IF(lower(E174)="bonus",0,IF(lower(VLOOKUP(C174,katalog!$A$2:$E$1000,5,False))="kosong",0,VLOOKUP(C174,katalog!$A$2:$C$1000,2,False)*D174)))</f>
        <v/>
      </c>
      <c r="H174" s="19" t="str">
        <f>IF(ISNA(VLOOKUP(C174,katalog!$A$2:$C$1000,3,FALSE)*D174),"",VLOOKUP(C174,katalog!$A$2:$C$1000,3,FALSE)*D174)</f>
        <v/>
      </c>
      <c r="I174" s="20" t="str">
        <f>IF(ISNA(VLOOKUP(C174,katalog!$A$2:$E$1000,5,false)),"",VLOOKUP(C174,katalog!$A$2:$E$1000,5,false))</f>
        <v/>
      </c>
    </row>
    <row r="175">
      <c r="E175" s="17"/>
      <c r="F175" s="17" t="str">
        <f>if(isna(vlookup(C175,katalog!$A$2:$G$1860,7)),"",vlookup(C175,katalog!$A$2:$G$1860,7))</f>
        <v/>
      </c>
      <c r="G175" s="20" t="str">
        <f>IF(ISNA(IF(lower(E175)="bonus",0,IF(lower(VLOOKUP(C175,katalog!$A$2:$E$1000,5,False))="kosong",0,VLOOKUP(C175,katalog!$A$2:$C$1000,2,False)*D175))),"",IF(lower(E175)="bonus",0,IF(lower(VLOOKUP(C175,katalog!$A$2:$E$1000,5,False))="kosong",0,VLOOKUP(C175,katalog!$A$2:$C$1000,2,False)*D175)))</f>
        <v/>
      </c>
      <c r="H175" s="19" t="str">
        <f>IF(ISNA(VLOOKUP(C175,katalog!$A$2:$C$1000,3,FALSE)*D175),"",VLOOKUP(C175,katalog!$A$2:$C$1000,3,FALSE)*D175)</f>
        <v/>
      </c>
      <c r="I175" s="20" t="str">
        <f>IF(ISNA(VLOOKUP(C175,katalog!$A$2:$E$1000,5,false)),"",VLOOKUP(C175,katalog!$A$2:$E$1000,5,false))</f>
        <v/>
      </c>
    </row>
    <row r="176">
      <c r="E176" s="17"/>
      <c r="F176" s="17"/>
      <c r="G176" s="20" t="str">
        <f>IF(ISNA(IF(lower(E176)="bonus",0,IF(lower(VLOOKUP(C176,katalog!$A$2:$E$1000,5,False))="kosong",0,VLOOKUP(C176,katalog!$A$2:$C$1000,2,False)*D176))),"",IF(lower(E176)="bonus",0,IF(lower(VLOOKUP(C176,katalog!$A$2:$E$1000,5,False))="kosong",0,VLOOKUP(C176,katalog!$A$2:$C$1000,2,False)*D176)))</f>
        <v/>
      </c>
      <c r="H176" s="19" t="str">
        <f>IF(ISNA(VLOOKUP(C176,katalog!$A$2:$C$1000,3,FALSE)*D176),"",VLOOKUP(C176,katalog!$A$2:$C$1000,3,FALSE)*D176)</f>
        <v/>
      </c>
      <c r="I176" s="20" t="str">
        <f>IF(ISNA(VLOOKUP(C176,katalog!$A$2:$E$1000,5,false)),"",VLOOKUP(C176,katalog!$A$2:$E$1000,5,false))</f>
        <v/>
      </c>
    </row>
    <row r="177">
      <c r="E177" s="17"/>
      <c r="F177" s="17"/>
      <c r="G177" s="20" t="str">
        <f>IF(ISNA(IF(lower(E177)="bonus",0,IF(lower(VLOOKUP(C177,katalog!$A$2:$E$1000,5,False))="kosong",0,VLOOKUP(C177,katalog!$A$2:$C$1000,2,False)*D177))),"",IF(lower(E177)="bonus",0,IF(lower(VLOOKUP(C177,katalog!$A$2:$E$1000,5,False))="kosong",0,VLOOKUP(C177,katalog!$A$2:$C$1000,2,False)*D177)))</f>
        <v/>
      </c>
      <c r="H177" s="19" t="str">
        <f>IF(ISNA(VLOOKUP(C177,katalog!$A$2:$C$1000,3,FALSE)*D177),"",VLOOKUP(C177,katalog!$A$2:$C$1000,3,FALSE)*D177)</f>
        <v/>
      </c>
      <c r="I177" s="20" t="str">
        <f>IF(ISNA(VLOOKUP(C177,katalog!$A$2:$E$1000,5,false)),"",VLOOKUP(C177,katalog!$A$2:$E$1000,5,false))</f>
        <v/>
      </c>
    </row>
    <row r="178">
      <c r="E178" s="17"/>
      <c r="F178" s="17"/>
      <c r="G178" s="20" t="str">
        <f>IF(ISNA(IF(lower(E178)="bonus",0,IF(lower(VLOOKUP(C178,katalog!$A$2:$E$1000,5,False))="kosong",0,VLOOKUP(C178,katalog!$A$2:$C$1000,2,False)*D178))),"",IF(lower(E178)="bonus",0,IF(lower(VLOOKUP(C178,katalog!$A$2:$E$1000,5,False))="kosong",0,VLOOKUP(C178,katalog!$A$2:$C$1000,2,False)*D178)))</f>
        <v/>
      </c>
      <c r="H178" s="19" t="str">
        <f>IF(ISNA(VLOOKUP(C178,katalog!$A$2:$C$1000,3,FALSE)*D178),"",VLOOKUP(C178,katalog!$A$2:$C$1000,3,FALSE)*D178)</f>
        <v/>
      </c>
      <c r="I178" s="20" t="str">
        <f>IF(ISNA(VLOOKUP(C178,katalog!$A$2:$E$1000,5,false)),"",VLOOKUP(C178,katalog!$A$2:$E$1000,5,false))</f>
        <v/>
      </c>
    </row>
    <row r="179">
      <c r="E179" s="17"/>
      <c r="F179" s="17"/>
      <c r="G179" s="20" t="str">
        <f>IF(ISNA(IF(lower(E179)="bonus",0,IF(lower(VLOOKUP(C179,katalog!$A$2:$E$1000,5,False))="kosong",0,VLOOKUP(C179,katalog!$A$2:$C$1000,2,False)*D179))),"",IF(lower(E179)="bonus",0,IF(lower(VLOOKUP(C179,katalog!$A$2:$E$1000,5,False))="kosong",0,VLOOKUP(C179,katalog!$A$2:$C$1000,2,False)*D179)))</f>
        <v/>
      </c>
      <c r="H179" s="19" t="str">
        <f>IF(ISNA(VLOOKUP(C179,katalog!$A$2:$C$1000,3,FALSE)*D179),"",VLOOKUP(C179,katalog!$A$2:$C$1000,3,FALSE)*D179)</f>
        <v/>
      </c>
      <c r="I179" s="20" t="str">
        <f>IF(ISNA(VLOOKUP(C179,katalog!$A$2:$E$1000,5,false)),"",VLOOKUP(C179,katalog!$A$2:$E$1000,5,false))</f>
        <v/>
      </c>
    </row>
    <row r="180">
      <c r="E180" s="17"/>
      <c r="F180" s="17"/>
      <c r="G180" s="20" t="str">
        <f>IF(ISNA(IF(lower(E180)="bonus",0,IF(lower(VLOOKUP(C180,katalog!$A$2:$E$1000,5,False))="kosong",0,VLOOKUP(C180,katalog!$A$2:$C$1000,2,False)*D180))),"",IF(lower(E180)="bonus",0,IF(lower(VLOOKUP(C180,katalog!$A$2:$E$1000,5,False))="kosong",0,VLOOKUP(C180,katalog!$A$2:$C$1000,2,False)*D180)))</f>
        <v/>
      </c>
      <c r="H180" s="19" t="str">
        <f>IF(ISNA(VLOOKUP(C180,katalog!$A$2:$C$1000,3,FALSE)*D180),"",VLOOKUP(C180,katalog!$A$2:$C$1000,3,FALSE)*D180)</f>
        <v/>
      </c>
      <c r="I180" s="20" t="str">
        <f>IF(ISNA(VLOOKUP(C180,katalog!$A$2:$E$1000,5,false)),"",VLOOKUP(C180,katalog!$A$2:$E$1000,5,false))</f>
        <v/>
      </c>
    </row>
    <row r="181">
      <c r="E181" s="17"/>
      <c r="F181" s="17"/>
      <c r="G181" s="20" t="str">
        <f>IF(ISNA(IF(lower(E181)="bonus",0,IF(lower(VLOOKUP(C181,katalog!$A$2:$E$1000,5,False))="kosong",0,VLOOKUP(C181,katalog!$A$2:$C$1000,2,False)*D181))),"",IF(lower(E181)="bonus",0,IF(lower(VLOOKUP(C181,katalog!$A$2:$E$1000,5,False))="kosong",0,VLOOKUP(C181,katalog!$A$2:$C$1000,2,False)*D181)))</f>
        <v/>
      </c>
      <c r="H181" s="19" t="str">
        <f>IF(ISNA(VLOOKUP(C181,katalog!$A$2:$C$1000,3,FALSE)*D181),"",VLOOKUP(C181,katalog!$A$2:$C$1000,3,FALSE)*D181)</f>
        <v/>
      </c>
      <c r="I181" s="20" t="str">
        <f>IF(ISNA(VLOOKUP(C181,katalog!$A$2:$E$1000,5,false)),"",VLOOKUP(C181,katalog!$A$2:$E$1000,5,false))</f>
        <v/>
      </c>
    </row>
    <row r="182">
      <c r="E182" s="17"/>
      <c r="F182" s="17"/>
      <c r="G182" s="20" t="str">
        <f>IF(ISNA(IF(lower(E182)="bonus",0,IF(lower(VLOOKUP(C182,katalog!$A$2:$E$1000,5,False))="kosong",0,VLOOKUP(C182,katalog!$A$2:$C$1000,2,False)*D182))),"",IF(lower(E182)="bonus",0,IF(lower(VLOOKUP(C182,katalog!$A$2:$E$1000,5,False))="kosong",0,VLOOKUP(C182,katalog!$A$2:$C$1000,2,False)*D182)))</f>
        <v/>
      </c>
      <c r="H182" s="19" t="str">
        <f>IF(ISNA(VLOOKUP(C182,katalog!$A$2:$C$1000,3,FALSE)*D182),"",VLOOKUP(C182,katalog!$A$2:$C$1000,3,FALSE)*D182)</f>
        <v/>
      </c>
      <c r="I182" s="20" t="str">
        <f>IF(ISNA(VLOOKUP(C182,katalog!$A$2:$E$1000,5,false)),"",VLOOKUP(C182,katalog!$A$2:$E$1000,5,false))</f>
        <v/>
      </c>
    </row>
    <row r="183">
      <c r="E183" s="17"/>
      <c r="F183" s="17"/>
      <c r="G183" s="20" t="str">
        <f>IF(ISNA(IF(lower(E183)="bonus",0,IF(lower(VLOOKUP(C183,katalog!$A$2:$E$1000,5,False))="kosong",0,VLOOKUP(C183,katalog!$A$2:$C$1000,2,False)*D183))),"",IF(lower(E183)="bonus",0,IF(lower(VLOOKUP(C183,katalog!$A$2:$E$1000,5,False))="kosong",0,VLOOKUP(C183,katalog!$A$2:$C$1000,2,False)*D183)))</f>
        <v/>
      </c>
      <c r="H183" s="19" t="str">
        <f>IF(ISNA(VLOOKUP(C183,katalog!$A$2:$C$1000,3,FALSE)*D183),"",VLOOKUP(C183,katalog!$A$2:$C$1000,3,FALSE)*D183)</f>
        <v/>
      </c>
      <c r="I183" s="20" t="str">
        <f>IF(ISNA(VLOOKUP(C183,katalog!$A$2:$E$1000,5,false)),"",VLOOKUP(C183,katalog!$A$2:$E$1000,5,false))</f>
        <v/>
      </c>
    </row>
    <row r="184">
      <c r="E184" s="17"/>
      <c r="F184" s="17"/>
      <c r="G184" s="20" t="str">
        <f>IF(ISNA(IF(lower(E184)="bonus",0,IF(lower(VLOOKUP(C184,katalog!$A$2:$E$1000,5,False))="kosong",0,VLOOKUP(C184,katalog!$A$2:$C$1000,2,False)*D184))),"",IF(lower(E184)="bonus",0,IF(lower(VLOOKUP(C184,katalog!$A$2:$E$1000,5,False))="kosong",0,VLOOKUP(C184,katalog!$A$2:$C$1000,2,False)*D184)))</f>
        <v/>
      </c>
      <c r="H184" s="19" t="str">
        <f>IF(ISNA(VLOOKUP(C184,katalog!$A$2:$C$1000,3,FALSE)*D184),"",VLOOKUP(C184,katalog!$A$2:$C$1000,3,FALSE)*D184)</f>
        <v/>
      </c>
      <c r="I184" s="20" t="str">
        <f>IF(ISNA(VLOOKUP(C184,katalog!$A$2:$E$1000,5,false)),"",VLOOKUP(C184,katalog!$A$2:$E$1000,5,false))</f>
        <v/>
      </c>
    </row>
    <row r="185">
      <c r="E185" s="17"/>
      <c r="F185" s="17"/>
      <c r="G185" s="20" t="str">
        <f>IF(ISNA(IF(lower(E185)="bonus",0,IF(lower(VLOOKUP(C185,katalog!$A$2:$E$1000,5,False))="kosong",0,VLOOKUP(C185,katalog!$A$2:$C$1000,2,False)*D185))),"",IF(lower(E185)="bonus",0,IF(lower(VLOOKUP(C185,katalog!$A$2:$E$1000,5,False))="kosong",0,VLOOKUP(C185,katalog!$A$2:$C$1000,2,False)*D185)))</f>
        <v/>
      </c>
      <c r="H185" s="19" t="str">
        <f>IF(ISNA(VLOOKUP(C185,katalog!$A$2:$C$1000,3,FALSE)*D185),"",VLOOKUP(C185,katalog!$A$2:$C$1000,3,FALSE)*D185)</f>
        <v/>
      </c>
      <c r="I185" s="20" t="str">
        <f>IF(ISNA(VLOOKUP(C185,katalog!$A$2:$E$1000,5,false)),"",VLOOKUP(C185,katalog!$A$2:$E$1000,5,false))</f>
        <v/>
      </c>
    </row>
    <row r="186">
      <c r="E186" s="17"/>
      <c r="F186" s="17"/>
      <c r="G186" s="20" t="str">
        <f>IF(ISNA(IF(lower(E186)="bonus",0,IF(lower(VLOOKUP(C186,katalog!$A$2:$E$1000,5,False))="kosong",0,VLOOKUP(C186,katalog!$A$2:$C$1000,2,False)*D186))),"",IF(lower(E186)="bonus",0,IF(lower(VLOOKUP(C186,katalog!$A$2:$E$1000,5,False))="kosong",0,VLOOKUP(C186,katalog!$A$2:$C$1000,2,False)*D186)))</f>
        <v/>
      </c>
      <c r="H186" s="19" t="str">
        <f>IF(ISNA(VLOOKUP(C186,katalog!$A$2:$C$1000,3,FALSE)*D186),"",VLOOKUP(C186,katalog!$A$2:$C$1000,3,FALSE)*D186)</f>
        <v/>
      </c>
      <c r="I186" s="20" t="str">
        <f>IF(ISNA(VLOOKUP(C186,katalog!$A$2:$E$1000,5,false)),"",VLOOKUP(C186,katalog!$A$2:$E$1000,5,false))</f>
        <v/>
      </c>
    </row>
    <row r="187">
      <c r="E187" s="17"/>
      <c r="F187" s="17"/>
      <c r="G187" s="20" t="str">
        <f>IF(ISNA(IF(lower(E187)="bonus",0,IF(lower(VLOOKUP(C187,katalog!$A$2:$E$1000,5,False))="kosong",0,VLOOKUP(C187,katalog!$A$2:$C$1000,2,False)*D187))),"",IF(lower(E187)="bonus",0,IF(lower(VLOOKUP(C187,katalog!$A$2:$E$1000,5,False))="kosong",0,VLOOKUP(C187,katalog!$A$2:$C$1000,2,False)*D187)))</f>
        <v/>
      </c>
      <c r="H187" s="19" t="str">
        <f>IF(ISNA(VLOOKUP(C187,katalog!$A$2:$C$1000,3,FALSE)*D187),"",VLOOKUP(C187,katalog!$A$2:$C$1000,3,FALSE)*D187)</f>
        <v/>
      </c>
      <c r="I187" s="20" t="str">
        <f>IF(ISNA(VLOOKUP(C187,katalog!$A$2:$E$1000,5,false)),"",VLOOKUP(C187,katalog!$A$2:$E$1000,5,false))</f>
        <v/>
      </c>
    </row>
    <row r="188">
      <c r="E188" s="17"/>
      <c r="F188" s="17"/>
      <c r="G188" s="20" t="str">
        <f>IF(ISNA(IF(lower(E188)="bonus",0,IF(lower(VLOOKUP(C188,katalog!$A$2:$E$1000,5,False))="kosong",0,VLOOKUP(C188,katalog!$A$2:$C$1000,2,False)*D188))),"",IF(lower(E188)="bonus",0,IF(lower(VLOOKUP(C188,katalog!$A$2:$E$1000,5,False))="kosong",0,VLOOKUP(C188,katalog!$A$2:$C$1000,2,False)*D188)))</f>
        <v/>
      </c>
      <c r="H188" s="19" t="str">
        <f>IF(ISNA(VLOOKUP(C188,katalog!$A$2:$C$1000,3,FALSE)*D188),"",VLOOKUP(C188,katalog!$A$2:$C$1000,3,FALSE)*D188)</f>
        <v/>
      </c>
      <c r="I188" s="20" t="str">
        <f>IF(ISNA(VLOOKUP(C188,katalog!$A$2:$E$1000,5,false)),"",VLOOKUP(C188,katalog!$A$2:$E$1000,5,false))</f>
        <v/>
      </c>
    </row>
    <row r="189">
      <c r="E189" s="17"/>
      <c r="F189" s="17"/>
      <c r="G189" s="20" t="str">
        <f>IF(ISNA(IF(lower(E189)="bonus",0,IF(lower(VLOOKUP(C189,katalog!$A$2:$E$1000,5,False))="kosong",0,VLOOKUP(C189,katalog!$A$2:$C$1000,2,False)*D189))),"",IF(lower(E189)="bonus",0,IF(lower(VLOOKUP(C189,katalog!$A$2:$E$1000,5,False))="kosong",0,VLOOKUP(C189,katalog!$A$2:$C$1000,2,False)*D189)))</f>
        <v/>
      </c>
      <c r="H189" s="19" t="str">
        <f>IF(ISNA(VLOOKUP(C189,katalog!$A$2:$C$1000,3,FALSE)*D189),"",VLOOKUP(C189,katalog!$A$2:$C$1000,3,FALSE)*D189)</f>
        <v/>
      </c>
      <c r="I189" s="20" t="str">
        <f>IF(ISNA(VLOOKUP(C189,katalog!$A$2:$E$1000,5,false)),"",VLOOKUP(C189,katalog!$A$2:$E$1000,5,false))</f>
        <v/>
      </c>
    </row>
    <row r="190">
      <c r="E190" s="17"/>
      <c r="F190" s="17"/>
      <c r="G190" s="20" t="str">
        <f>IF(ISNA(IF(lower(E190)="bonus",0,IF(lower(VLOOKUP(C190,katalog!$A$2:$E$1000,5,False))="kosong",0,VLOOKUP(C190,katalog!$A$2:$C$1000,2,False)*D190))),"",IF(lower(E190)="bonus",0,IF(lower(VLOOKUP(C190,katalog!$A$2:$E$1000,5,False))="kosong",0,VLOOKUP(C190,katalog!$A$2:$C$1000,2,False)*D190)))</f>
        <v/>
      </c>
      <c r="H190" s="19" t="str">
        <f>IF(ISNA(VLOOKUP(C190,katalog!$A$2:$C$1000,3,FALSE)*D190),"",VLOOKUP(C190,katalog!$A$2:$C$1000,3,FALSE)*D190)</f>
        <v/>
      </c>
      <c r="I190" s="20" t="str">
        <f>IF(ISNA(VLOOKUP(C190,katalog!$A$2:$E$1000,5,false)),"",VLOOKUP(C190,katalog!$A$2:$E$1000,5,false))</f>
        <v/>
      </c>
    </row>
    <row r="191">
      <c r="E191" s="17"/>
      <c r="F191" s="17"/>
      <c r="G191" s="20" t="str">
        <f>IF(ISNA(IF(lower(E191)="bonus",0,IF(lower(VLOOKUP(C191,katalog!$A$2:$E$1000,5,False))="kosong",0,VLOOKUP(C191,katalog!$A$2:$C$1000,2,False)*D191))),"",IF(lower(E191)="bonus",0,IF(lower(VLOOKUP(C191,katalog!$A$2:$E$1000,5,False))="kosong",0,VLOOKUP(C191,katalog!$A$2:$C$1000,2,False)*D191)))</f>
        <v/>
      </c>
      <c r="H191" s="19" t="str">
        <f>IF(ISNA(VLOOKUP(C191,katalog!$A$2:$C$1000,3,FALSE)*D191),"",VLOOKUP(C191,katalog!$A$2:$C$1000,3,FALSE)*D191)</f>
        <v/>
      </c>
      <c r="I191" s="20" t="str">
        <f>IF(ISNA(VLOOKUP(C191,katalog!$A$2:$E$1000,5,false)),"",VLOOKUP(C191,katalog!$A$2:$E$1000,5,false))</f>
        <v/>
      </c>
    </row>
    <row r="192">
      <c r="E192" s="17"/>
      <c r="F192" s="17"/>
      <c r="G192" s="20" t="str">
        <f>IF(ISNA(IF(lower(E192)="bonus",0,IF(lower(VLOOKUP(C192,katalog!$A$2:$E$1000,5,False))="kosong",0,VLOOKUP(C192,katalog!$A$2:$C$1000,2,False)*D192))),"",IF(lower(E192)="bonus",0,IF(lower(VLOOKUP(C192,katalog!$A$2:$E$1000,5,False))="kosong",0,VLOOKUP(C192,katalog!$A$2:$C$1000,2,False)*D192)))</f>
        <v/>
      </c>
      <c r="H192" s="19" t="str">
        <f>IF(ISNA(VLOOKUP(C192,katalog!$A$2:$C$1000,3,FALSE)*D192),"",VLOOKUP(C192,katalog!$A$2:$C$1000,3,FALSE)*D192)</f>
        <v/>
      </c>
      <c r="I192" s="20" t="str">
        <f>IF(ISNA(VLOOKUP(C192,katalog!$A$2:$E$1000,5,false)),"",VLOOKUP(C192,katalog!$A$2:$E$1000,5,false))</f>
        <v/>
      </c>
    </row>
    <row r="193">
      <c r="E193" s="17"/>
      <c r="F193" s="17"/>
      <c r="G193" s="20" t="str">
        <f>IF(ISNA(IF(lower(E193)="bonus",0,IF(lower(VLOOKUP(C193,katalog!$A$2:$E$1000,5,False))="kosong",0,VLOOKUP(C193,katalog!$A$2:$C$1000,2,False)*D193))),"",IF(lower(E193)="bonus",0,IF(lower(VLOOKUP(C193,katalog!$A$2:$E$1000,5,False))="kosong",0,VLOOKUP(C193,katalog!$A$2:$C$1000,2,False)*D193)))</f>
        <v/>
      </c>
      <c r="H193" s="19" t="str">
        <f>IF(ISNA(VLOOKUP(C193,katalog!$A$2:$C$1000,3,FALSE)*D193),"",VLOOKUP(C193,katalog!$A$2:$C$1000,3,FALSE)*D193)</f>
        <v/>
      </c>
      <c r="I193" s="20" t="str">
        <f>IF(ISNA(VLOOKUP(C193,katalog!$A$2:$E$1000,5,false)),"",VLOOKUP(C193,katalog!$A$2:$E$1000,5,false))</f>
        <v/>
      </c>
    </row>
    <row r="194">
      <c r="E194" s="17"/>
      <c r="F194" s="17"/>
      <c r="G194" s="20" t="str">
        <f>IF(ISNA(IF(lower(E194)="bonus",0,IF(lower(VLOOKUP(C194,katalog!$A$2:$E$1000,5,False))="kosong",0,VLOOKUP(C194,katalog!$A$2:$C$1000,2,False)*D194))),"",IF(lower(E194)="bonus",0,IF(lower(VLOOKUP(C194,katalog!$A$2:$E$1000,5,False))="kosong",0,VLOOKUP(C194,katalog!$A$2:$C$1000,2,False)*D194)))</f>
        <v/>
      </c>
      <c r="H194" s="19" t="str">
        <f>IF(ISNA(VLOOKUP(C194,katalog!$A$2:$C$1000,3,FALSE)*D194),"",VLOOKUP(C194,katalog!$A$2:$C$1000,3,FALSE)*D194)</f>
        <v/>
      </c>
      <c r="I194" s="20" t="str">
        <f>IF(ISNA(VLOOKUP(C194,katalog!$A$2:$E$1000,5,false)),"",VLOOKUP(C194,katalog!$A$2:$E$1000,5,false))</f>
        <v/>
      </c>
    </row>
    <row r="195">
      <c r="E195" s="17"/>
      <c r="F195" s="17"/>
      <c r="G195" s="20" t="str">
        <f>IF(ISNA(IF(lower(E195)="bonus",0,IF(lower(VLOOKUP(C195,katalog!$A$2:$E$1000,5,False))="kosong",0,VLOOKUP(C195,katalog!$A$2:$C$1000,2,False)*D195))),"",IF(lower(E195)="bonus",0,IF(lower(VLOOKUP(C195,katalog!$A$2:$E$1000,5,False))="kosong",0,VLOOKUP(C195,katalog!$A$2:$C$1000,2,False)*D195)))</f>
        <v/>
      </c>
      <c r="H195" s="19" t="str">
        <f>IF(ISNA(VLOOKUP(C195,katalog!$A$2:$C$1000,3,FALSE)*D195),"",VLOOKUP(C195,katalog!$A$2:$C$1000,3,FALSE)*D195)</f>
        <v/>
      </c>
      <c r="I195" s="20" t="str">
        <f>IF(ISNA(VLOOKUP(C195,katalog!$A$2:$E$1000,5,1)),"",VLOOKUP(C195,katalog!$A$2:$E$1000,5,1))</f>
        <v/>
      </c>
    </row>
    <row r="196">
      <c r="E196" s="17"/>
      <c r="F196" s="17"/>
      <c r="G196" s="20" t="str">
        <f>IF(ISNA(IF(lower(E196)="bonus",0,IF(lower(VLOOKUP(C196,katalog!$A$2:$E$1000,5,False))="kosong",0,VLOOKUP(C196,katalog!$A$2:$C$1000,2,False)*D196))),"",IF(lower(E196)="bonus",0,IF(lower(VLOOKUP(C196,katalog!$A$2:$E$1000,5,False))="kosong",0,VLOOKUP(C196,katalog!$A$2:$C$1000,2,False)*D196)))</f>
        <v/>
      </c>
      <c r="H196" s="19" t="str">
        <f>IF(ISNA(VLOOKUP(C196,katalog!$A$2:$C$1000,3,FALSE)*D196),"",VLOOKUP(C196,katalog!$A$2:$C$1000,3,FALSE)*D196)</f>
        <v/>
      </c>
      <c r="I196" s="20" t="str">
        <f>IF(ISNA(VLOOKUP(C196,katalog!$A$2:$E$1000,5,1)),"",VLOOKUP(C196,katalog!$A$2:$E$1000,5,1))</f>
        <v/>
      </c>
    </row>
    <row r="197">
      <c r="E197" s="17"/>
      <c r="F197" s="17"/>
      <c r="G197" s="20" t="str">
        <f>IF(ISNA(IF(lower(E197)="bonus",0,IF(lower(VLOOKUP(C197,katalog!$A$2:$E$1000,5,False))="kosong",0,VLOOKUP(C197,katalog!$A$2:$C$1000,2,False)*D197))),"",IF(lower(E197)="bonus",0,IF(lower(VLOOKUP(C197,katalog!$A$2:$E$1000,5,False))="kosong",0,VLOOKUP(C197,katalog!$A$2:$C$1000,2,False)*D197)))</f>
        <v/>
      </c>
      <c r="H197" s="19" t="str">
        <f>IF(ISNA(VLOOKUP(C197,katalog!$A$2:$C$1000,3,FALSE)*D197),"",VLOOKUP(C197,katalog!$A$2:$C$1000,3,FALSE)*D197)</f>
        <v/>
      </c>
      <c r="I197" s="20" t="str">
        <f>IF(ISNA(VLOOKUP(C197,katalog!$A$2:$E$1000,5,1)),"",VLOOKUP(C197,katalog!$A$2:$E$1000,5,1))</f>
        <v/>
      </c>
    </row>
    <row r="198">
      <c r="E198" s="17"/>
      <c r="F198" s="17"/>
      <c r="G198" s="20" t="str">
        <f>IF(ISNA(IF(lower(E198)="bonus",0,IF(lower(VLOOKUP(C198,katalog!$A$2:$E$1000,5,False))="kosong",0,VLOOKUP(C198,katalog!$A$2:$C$1000,2,False)*D198))),"",IF(lower(E198)="bonus",0,IF(lower(VLOOKUP(C198,katalog!$A$2:$E$1000,5,False))="kosong",0,VLOOKUP(C198,katalog!$A$2:$C$1000,2,False)*D198)))</f>
        <v/>
      </c>
      <c r="H198" s="19" t="str">
        <f>IF(ISNA(VLOOKUP(C198,katalog!$A$2:$C$1000,3,1)*D198),"",VLOOKUP(C198,katalog!$A$2:$C$1000,3,1)*D198)</f>
        <v/>
      </c>
      <c r="I198" s="20" t="str">
        <f>IF(ISNA(VLOOKUP(C198,katalog!$A$2:$E$1000,5,1)),"",VLOOKUP(C198,katalog!$A$2:$E$1000,5,1))</f>
        <v/>
      </c>
    </row>
    <row r="199">
      <c r="E199" s="17"/>
      <c r="F199" s="17"/>
      <c r="G199" s="20" t="str">
        <f>IF(ISNA(IF(lower(E199)="bonus",0,IF(lower(VLOOKUP(C199,katalog!$A$2:$E$1000,5,False))="kosong",0,VLOOKUP(C199,katalog!$A$2:$C$1000,2,False)*D199))),"",IF(lower(E199)="bonus",0,IF(lower(VLOOKUP(C199,katalog!$A$2:$E$1000,5,False))="kosong",0,VLOOKUP(C199,katalog!$A$2:$C$1000,2,False)*D199)))</f>
        <v/>
      </c>
      <c r="H199" s="19" t="str">
        <f>IF(ISNA(VLOOKUP(C199,katalog!$A$2:$C$1000,3,1)*D199),"",VLOOKUP(C199,katalog!$A$2:$C$1000,3,1)*D199)</f>
        <v/>
      </c>
      <c r="I199" s="20" t="str">
        <f>IF(ISNA(VLOOKUP(C199,katalog!$A$2:$E$1000,5,1)),"",VLOOKUP(C199,katalog!$A$2:$E$1000,5,1))</f>
        <v/>
      </c>
    </row>
    <row r="200">
      <c r="E200" s="17"/>
      <c r="F200" s="17"/>
      <c r="G200" s="20" t="str">
        <f>IF(ISNA(IF(lower(E200)="bonus",0,IF(lower(VLOOKUP(C200,katalog!$A$2:$E$1000,5,1))="kosong",0,VLOOKUP(C200,katalog!$A$2:$C$1000,2,1)*D200))),"",IF(lower(E200)="bonus",0,IF(lower(VLOOKUP(C200,katalog!$A$2:$E$1000,5,1))="kosong",0,VLOOKUP(C200,katalog!$A$2:$C$1000,2,1)*D200)))</f>
        <v/>
      </c>
      <c r="H200" s="19" t="str">
        <f>IF(ISNA(VLOOKUP(C200,katalog!$A$2:$C$1000,3,1)*D200),"",VLOOKUP(C200,katalog!$A$2:$C$1000,3,1)*D200)</f>
        <v/>
      </c>
      <c r="I200" s="20" t="str">
        <f>IF(ISNA(VLOOKUP(C200,katalog!$A$2:$E$1000,5,1)),"",VLOOKUP(C200,katalog!$A$2:$E$1000,5,1))</f>
        <v/>
      </c>
    </row>
    <row r="201">
      <c r="E201" s="17"/>
      <c r="F201" s="17"/>
      <c r="G201" s="20" t="str">
        <f>IF(ISNA(IF(lower(E201)="bonus",0,IF(lower(VLOOKUP(C201,katalog!$A$2:$E$1000,5,1))="kosong",0,VLOOKUP(C201,katalog!$A$2:$C$1000,2,1)*D201))),"",IF(lower(E201)="bonus",0,IF(lower(VLOOKUP(C201,katalog!$A$2:$E$1000,5,1))="kosong",0,VLOOKUP(C201,katalog!$A$2:$C$1000,2,1)*D201)))</f>
        <v/>
      </c>
      <c r="H201" s="19" t="str">
        <f>IF(ISNA(VLOOKUP(C201,katalog!$A$2:$C$1000,3,1)*D201),"",VLOOKUP(C201,katalog!$A$2:$C$1000,3,1)*D201)</f>
        <v/>
      </c>
      <c r="I201" s="20" t="str">
        <f>IF(ISNA(VLOOKUP(C201,katalog!$A$2:$E$1000,5,1)),"",VLOOKUP(C201,katalog!$A$2:$E$1000,5,1))</f>
        <v/>
      </c>
    </row>
    <row r="202">
      <c r="E202" s="17"/>
      <c r="F202" s="17"/>
      <c r="G202" s="20" t="str">
        <f>IF(ISNA(IF(lower(E202)="bonus",0,IF(lower(VLOOKUP(C202,katalog!$A$2:$E$1000,5,1))="kosong",0,VLOOKUP(C202,katalog!$A$2:$C$1000,2,1)*D202))),"",IF(lower(E202)="bonus",0,IF(lower(VLOOKUP(C202,katalog!$A$2:$E$1000,5,1))="kosong",0,VLOOKUP(C202,katalog!$A$2:$C$1000,2,1)*D202)))</f>
        <v/>
      </c>
      <c r="H202" s="19" t="str">
        <f>IF(ISNA(VLOOKUP(C202,katalog!$A$2:$C$1000,3,1)*D202),"",VLOOKUP(C202,katalog!$A$2:$C$1000,3,1)*D202)</f>
        <v/>
      </c>
      <c r="I202" s="20" t="str">
        <f>IF(ISNA(VLOOKUP(C202,katalog!$A$2:$E$1000,5,1)),"",VLOOKUP(C202,katalog!$A$2:$E$1000,5,1))</f>
        <v/>
      </c>
    </row>
    <row r="203">
      <c r="E203" s="17"/>
      <c r="F203" s="17"/>
      <c r="G203" s="20" t="str">
        <f>IF(ISNA(IF(lower(E203)="bonus",0,IF(lower(VLOOKUP(C203,katalog!$A$2:$E$1000,5,1))="kosong",0,VLOOKUP(C203,katalog!$A$2:$C$1000,2,1)*D203))),"",IF(lower(E203)="bonus",0,IF(lower(VLOOKUP(C203,katalog!$A$2:$E$1000,5,1))="kosong",0,VLOOKUP(C203,katalog!$A$2:$C$1000,2,1)*D203)))</f>
        <v/>
      </c>
      <c r="H203" s="19" t="str">
        <f>IF(ISNA(VLOOKUP(C203,katalog!$A$2:$C$1000,3,1)*D203),"",VLOOKUP(C203,katalog!$A$2:$C$1000,3,1)*D203)</f>
        <v/>
      </c>
      <c r="I203" s="20" t="str">
        <f>IF(ISNA(VLOOKUP(C203,katalog!$A$2:$E$1000,5,1)),"",VLOOKUP(C203,katalog!$A$2:$E$1000,5,1))</f>
        <v/>
      </c>
    </row>
    <row r="204">
      <c r="E204" s="17"/>
      <c r="F204" s="17"/>
      <c r="G204" s="20" t="str">
        <f>IF(ISNA(IF(lower(E204)="bonus",0,IF(lower(VLOOKUP(C204,katalog!$A$2:$E$1000,5,1))="kosong",0,VLOOKUP(C204,katalog!$A$2:$C$1000,2,1)*D204))),"",IF(lower(E204)="bonus",0,IF(lower(VLOOKUP(C204,katalog!$A$2:$E$1000,5,1))="kosong",0,VLOOKUP(C204,katalog!$A$2:$C$1000,2,1)*D204)))</f>
        <v/>
      </c>
      <c r="H204" s="19" t="str">
        <f>IF(ISNA(VLOOKUP(C204,katalog!$A$2:$C$1000,3,1)*D204),"",VLOOKUP(C204,katalog!$A$2:$C$1000,3,1)*D204)</f>
        <v/>
      </c>
      <c r="I204" s="20" t="str">
        <f>IF(ISNA(VLOOKUP(C204,katalog!$A$2:$E$1000,5,1)),"",VLOOKUP(C204,katalog!$A$2:$E$1000,5,1))</f>
        <v/>
      </c>
    </row>
    <row r="205">
      <c r="E205" s="17"/>
      <c r="F205" s="17"/>
      <c r="G205" s="20" t="str">
        <f>IF(ISNA(IF(lower(E205)="bonus",0,IF(lower(VLOOKUP(C205,katalog!$A$2:$E$1000,5,1))="kosong",0,VLOOKUP(C205,katalog!$A$2:$C$1000,2,1)*D205))),"",IF(lower(E205)="bonus",0,IF(lower(VLOOKUP(C205,katalog!$A$2:$E$1000,5,1))="kosong",0,VLOOKUP(C205,katalog!$A$2:$C$1000,2,1)*D205)))</f>
        <v/>
      </c>
      <c r="H205" s="19" t="str">
        <f>IF(ISNA(VLOOKUP(C205,katalog!$A$2:$C$1000,3,1)*D205),"",VLOOKUP(C205,katalog!$A$2:$C$1000,3,1)*D205)</f>
        <v/>
      </c>
      <c r="I205" s="20" t="str">
        <f>IF(ISNA(VLOOKUP(C205,katalog!$A$2:$E$1000,5,1)),"",VLOOKUP(C205,katalog!$A$2:$E$1000,5,1))</f>
        <v/>
      </c>
    </row>
    <row r="206">
      <c r="E206" s="17"/>
      <c r="F206" s="17"/>
      <c r="G206" s="20" t="str">
        <f>IF(ISNA(IF(lower(E206)="bonus",0,IF(lower(VLOOKUP(C206,katalog!$A$2:$E$1000,5,1))="kosong",0,VLOOKUP(C206,katalog!$A$2:$C$1000,2,1)*D206))),"",IF(lower(E206)="bonus",0,IF(lower(VLOOKUP(C206,katalog!$A$2:$E$1000,5,1))="kosong",0,VLOOKUP(C206,katalog!$A$2:$C$1000,2,1)*D206)))</f>
        <v/>
      </c>
      <c r="H206" s="19" t="str">
        <f>IF(ISNA(VLOOKUP(C206,katalog!$A$2:$C$1000,3,1)*D206),"",VLOOKUP(C206,katalog!$A$2:$C$1000,3,1)*D206)</f>
        <v/>
      </c>
      <c r="I206" s="20" t="str">
        <f>IF(ISNA(VLOOKUP(C206,katalog!$A$2:$E$1000,5,1)),"",VLOOKUP(C206,katalog!$A$2:$E$1000,5,1))</f>
        <v/>
      </c>
    </row>
    <row r="207">
      <c r="E207" s="17"/>
      <c r="F207" s="17"/>
      <c r="G207" s="20" t="str">
        <f>IF(ISNA(IF(lower(E207)="bonus",0,IF(lower(VLOOKUP(C207,katalog!$A$2:$E$1000,5,1))="kosong",0,VLOOKUP(C207,katalog!$A$2:$C$1000,2,1)*D207))),"",IF(lower(E207)="bonus",0,IF(lower(VLOOKUP(C207,katalog!$A$2:$E$1000,5,1))="kosong",0,VLOOKUP(C207,katalog!$A$2:$C$1000,2,1)*D207)))</f>
        <v/>
      </c>
      <c r="H207" s="19" t="str">
        <f>IF(ISNA(VLOOKUP(C207,katalog!$A$2:$C$1000,3,1)*D207),"",VLOOKUP(C207,katalog!$A$2:$C$1000,3,1)*D207)</f>
        <v/>
      </c>
      <c r="I207" s="20" t="str">
        <f>IF(ISNA(VLOOKUP(C207,katalog!$A$2:$E$1000,5,1)),"",VLOOKUP(C207,katalog!$A$2:$E$1000,5,1))</f>
        <v/>
      </c>
    </row>
    <row r="208">
      <c r="E208" s="17"/>
      <c r="F208" s="17"/>
      <c r="G208" s="20" t="str">
        <f>IF(ISNA(IF(lower(E208)="bonus",0,IF(lower(VLOOKUP(C208,katalog!$A$2:$E$1000,5,1))="kosong",0,VLOOKUP(C208,katalog!$A$2:$C$1000,2,1)*D208))),"",IF(lower(E208)="bonus",0,IF(lower(VLOOKUP(C208,katalog!$A$2:$E$1000,5,1))="kosong",0,VLOOKUP(C208,katalog!$A$2:$C$1000,2,1)*D208)))</f>
        <v/>
      </c>
      <c r="H208" s="19" t="str">
        <f>IF(ISNA(VLOOKUP(C208,katalog!$A$2:$C$1000,3,1)*D208),"",VLOOKUP(C208,katalog!$A$2:$C$1000,3,1)*D208)</f>
        <v/>
      </c>
      <c r="I208" s="20" t="str">
        <f>IF(ISNA(VLOOKUP(C208,katalog!$A$2:$E$1000,5,1)),"",VLOOKUP(C208,katalog!$A$2:$E$1000,5,1))</f>
        <v/>
      </c>
    </row>
    <row r="209">
      <c r="E209" s="17"/>
      <c r="F209" s="17"/>
      <c r="G209" s="20" t="str">
        <f>IF(ISNA(IF(lower(E209)="bonus",0,IF(lower(VLOOKUP(C209,katalog!$A$2:$E$1000,5,1))="kosong",0,VLOOKUP(C209,katalog!$A$2:$C$1000,2,1)*D209))),"",IF(lower(E209)="bonus",0,IF(lower(VLOOKUP(C209,katalog!$A$2:$E$1000,5,1))="kosong",0,VLOOKUP(C209,katalog!$A$2:$C$1000,2,1)*D209)))</f>
        <v/>
      </c>
      <c r="H209" s="19" t="str">
        <f>IF(ISNA(VLOOKUP(C209,katalog!$A$2:$C$1000,3,1)*D209),"",VLOOKUP(C209,katalog!$A$2:$C$1000,3,1)*D209)</f>
        <v/>
      </c>
      <c r="I209" s="20" t="str">
        <f>IF(ISNA(VLOOKUP(C209,katalog!$A$2:$E$1000,5,1)),"",VLOOKUP(C209,katalog!$A$2:$E$1000,5,1))</f>
        <v/>
      </c>
    </row>
    <row r="210">
      <c r="E210" s="17"/>
      <c r="F210" s="17"/>
      <c r="G210" s="20" t="str">
        <f>IF(ISNA(IF(lower(E210)="bonus",0,IF(lower(VLOOKUP(C210,katalog!$A$2:$E$1000,5,1))="kosong",0,VLOOKUP(C210,katalog!$A$2:$C$1000,2,1)*D210))),"",IF(lower(E210)="bonus",0,IF(lower(VLOOKUP(C210,katalog!$A$2:$E$1000,5,1))="kosong",0,VLOOKUP(C210,katalog!$A$2:$C$1000,2,1)*D210)))</f>
        <v/>
      </c>
      <c r="H210" s="19" t="str">
        <f>IF(ISNA(VLOOKUP(C210,katalog!$A$2:$C$1000,3,1)*D210),"",VLOOKUP(C210,katalog!$A$2:$C$1000,3,1)*D210)</f>
        <v/>
      </c>
      <c r="I210" s="20" t="str">
        <f>IF(ISNA(VLOOKUP(C210,katalog!$A$2:$E$1000,5,1)),"",VLOOKUP(C210,katalog!$A$2:$E$1000,5,1))</f>
        <v/>
      </c>
    </row>
    <row r="211">
      <c r="E211" s="17"/>
      <c r="F211" s="17"/>
      <c r="G211" s="20" t="str">
        <f>IF(ISNA(IF(lower(E211)="bonus",0,IF(lower(VLOOKUP(C211,katalog!$A$2:$E$1000,5,1))="kosong",0,VLOOKUP(C211,katalog!$A$2:$C$1000,2,1)*D211))),"",IF(lower(E211)="bonus",0,IF(lower(VLOOKUP(C211,katalog!$A$2:$E$1000,5,1))="kosong",0,VLOOKUP(C211,katalog!$A$2:$C$1000,2,1)*D211)))</f>
        <v/>
      </c>
      <c r="H211" s="19" t="str">
        <f>IF(ISNA(VLOOKUP(C211,katalog!$A$2:$C$1000,3,1)*D211),"",VLOOKUP(C211,katalog!$A$2:$C$1000,3,1)*D211)</f>
        <v/>
      </c>
      <c r="I211" s="20" t="str">
        <f>IF(ISNA(VLOOKUP(C211,katalog!$A$2:$E$1000,5,1)),"",VLOOKUP(C211,katalog!$A$2:$E$1000,5,1))</f>
        <v/>
      </c>
    </row>
    <row r="212">
      <c r="E212" s="17"/>
      <c r="F212" s="17"/>
      <c r="G212" s="20" t="str">
        <f>IF(ISNA(IF(lower(E212)="bonus",0,IF(lower(VLOOKUP(C212,katalog!$A$2:$E$1000,5,1))="kosong",0,VLOOKUP(C212,katalog!$A$2:$C$1000,2,1)*D212))),"",IF(lower(E212)="bonus",0,IF(lower(VLOOKUP(C212,katalog!$A$2:$E$1000,5,1))="kosong",0,VLOOKUP(C212,katalog!$A$2:$C$1000,2,1)*D212)))</f>
        <v/>
      </c>
      <c r="H212" s="19" t="str">
        <f>IF(ISNA(VLOOKUP(C212,katalog!$A$2:$C$1000,3,1)*D212),"",VLOOKUP(C212,katalog!$A$2:$C$1000,3,1)*D212)</f>
        <v/>
      </c>
      <c r="I212" s="20" t="str">
        <f>IF(ISNA(VLOOKUP(C212,katalog!$A$2:$E$1000,5,1)),"",VLOOKUP(C212,katalog!$A$2:$E$1000,5,1))</f>
        <v/>
      </c>
    </row>
    <row r="213">
      <c r="E213" s="17"/>
      <c r="F213" s="17"/>
      <c r="G213" s="20" t="str">
        <f>IF(ISNA(IF(lower(E213)="bonus",0,IF(lower(VLOOKUP(C213,katalog!$A$2:$E$1000,5,1))="kosong",0,VLOOKUP(C213,katalog!$A$2:$C$1000,2,1)*D213))),"",IF(lower(E213)="bonus",0,IF(lower(VLOOKUP(C213,katalog!$A$2:$E$1000,5,1))="kosong",0,VLOOKUP(C213,katalog!$A$2:$C$1000,2,1)*D213)))</f>
        <v/>
      </c>
      <c r="I213" s="20" t="str">
        <f>IF(ISNA(VLOOKUP(C213,katalog!$A$2:$E$1000,5,1)),"",VLOOKUP(C213,katalog!$A$2:$E$1000,5,1))</f>
        <v/>
      </c>
    </row>
    <row r="214">
      <c r="E214" s="17"/>
      <c r="F214" s="17"/>
      <c r="G214" s="20" t="str">
        <f>IF(ISNA(IF(lower(E214)="bonus",0,IF(lower(VLOOKUP(C214,katalog!$A$2:$E$1000,5,1))="kosong",0,VLOOKUP(C214,katalog!$A$2:$C$1000,2,1)*D214))),"",IF(lower(E214)="bonus",0,IF(lower(VLOOKUP(C214,katalog!$A$2:$E$1000,5,1))="kosong",0,VLOOKUP(C214,katalog!$A$2:$C$1000,2,1)*D214)))</f>
        <v/>
      </c>
      <c r="I214" s="20" t="str">
        <f>IF(ISNA(VLOOKUP(C214,katalog!$A$2:$E$1000,5,1)),"",VLOOKUP(C214,katalog!$A$2:$E$1000,5,1))</f>
        <v/>
      </c>
    </row>
    <row r="215">
      <c r="E215" s="17"/>
      <c r="F215" s="17"/>
      <c r="G215" s="20" t="str">
        <f>IF(ISNA(IF(lower(E215)="bonus",0,IF(lower(VLOOKUP(C215,katalog!$A$2:$E$1000,5,1))="kosong",0,VLOOKUP(C215,katalog!$A$2:$C$1000,2,1)*D215))),"",IF(lower(E215)="bonus",0,IF(lower(VLOOKUP(C215,katalog!$A$2:$E$1000,5,1))="kosong",0,VLOOKUP(C215,katalog!$A$2:$C$1000,2,1)*D215)))</f>
        <v/>
      </c>
      <c r="I215" s="20" t="str">
        <f>IF(ISNA(VLOOKUP(C215,katalog!$A$2:$E$1000,5,1)),"",VLOOKUP(C215,katalog!$A$2:$E$1000,5,1))</f>
        <v/>
      </c>
    </row>
    <row r="216">
      <c r="E216" s="17"/>
      <c r="F216" s="17"/>
      <c r="G216" s="20" t="str">
        <f>IF(ISNA(IF(lower(E216)="bonus",0,IF(lower(VLOOKUP(C216,katalog!$A$2:$E$1000,5,1))="kosong",0,VLOOKUP(C216,katalog!$A$2:$C$1000,2,1)*D216))),"",IF(lower(E216)="bonus",0,IF(lower(VLOOKUP(C216,katalog!$A$2:$E$1000,5,1))="kosong",0,VLOOKUP(C216,katalog!$A$2:$C$1000,2,1)*D216)))</f>
        <v/>
      </c>
    </row>
    <row r="217">
      <c r="E217" s="17"/>
      <c r="F217" s="17"/>
      <c r="G217" s="20" t="str">
        <f>IF(ISNA(IF(lower(E217)="bonus",0,IF(lower(VLOOKUP(C217,katalog!$A$2:$E$1000,5,1))="kosong",0,VLOOKUP(C217,katalog!$A$2:$C$1000,2,1)*D217))),"",IF(lower(E217)="bonus",0,IF(lower(VLOOKUP(C217,katalog!$A$2:$E$1000,5,1))="kosong",0,VLOOKUP(C217,katalog!$A$2:$C$1000,2,1)*D217)))</f>
        <v/>
      </c>
    </row>
    <row r="218">
      <c r="E218" s="17"/>
      <c r="F218" s="17"/>
      <c r="G218" s="20" t="str">
        <f>IF(ISNA(IF(lower(E218)="bonus",0,IF(lower(VLOOKUP(C218,katalog!$A$2:$E$1000,5,1))="kosong",0,VLOOKUP(C218,katalog!$A$2:$C$1000,2,1)*D218))),"",IF(lower(E218)="bonus",0,IF(lower(VLOOKUP(C218,katalog!$A$2:$E$1000,5,1))="kosong",0,VLOOKUP(C218,katalog!$A$2:$C$1000,2,1)*D218)))</f>
        <v/>
      </c>
    </row>
    <row r="219">
      <c r="E219" s="17"/>
      <c r="F219" s="17"/>
      <c r="G219" s="20" t="str">
        <f>IF(ISNA(IF(lower(E219)="bonus",0,IF(lower(VLOOKUP(C219,katalog!$A$2:$E$1000,5,1))="kosong",0,VLOOKUP(C219,katalog!$A$2:$C$1000,2,1)*D219))),"",IF(lower(E219)="bonus",0,IF(lower(VLOOKUP(C219,katalog!$A$2:$E$1000,5,1))="kosong",0,VLOOKUP(C219,katalog!$A$2:$C$1000,2,1)*D219)))</f>
        <v/>
      </c>
    </row>
    <row r="220">
      <c r="E220" s="17"/>
      <c r="F220" s="17"/>
      <c r="G220" s="20" t="str">
        <f>IF(ISNA(IF(lower(E220)="bonus",0,IF(lower(VLOOKUP(C220,katalog!$A$2:$E$1000,5,1))="kosong",0,VLOOKUP(C220,katalog!$A$2:$C$1000,2,1)*D220))),"",IF(lower(E220)="bonus",0,IF(lower(VLOOKUP(C220,katalog!$A$2:$E$1000,5,1))="kosong",0,VLOOKUP(C220,katalog!$A$2:$C$1000,2,1)*D220)))</f>
        <v/>
      </c>
    </row>
    <row r="221">
      <c r="E221" s="17"/>
      <c r="F221" s="17"/>
      <c r="G221" s="20" t="str">
        <f>IF(ISNA(IF(lower(E221)="bonus",0,IF(lower(VLOOKUP(C221,katalog!$A$2:$E$1000,5,1))="kosong",0,VLOOKUP(C221,katalog!$A$2:$C$1000,2,1)*D221))),"",IF(lower(E221)="bonus",0,IF(lower(VLOOKUP(C221,katalog!$A$2:$E$1000,5,1))="kosong",0,VLOOKUP(C221,katalog!$A$2:$C$1000,2,1)*D221)))</f>
        <v/>
      </c>
    </row>
    <row r="222">
      <c r="E222" s="17"/>
      <c r="F222" s="17"/>
      <c r="G222" s="20" t="str">
        <f>IF(ISNA(IF(lower(E222)="bonus",0,IF(lower(VLOOKUP(C222,katalog!$A$2:$E$1000,5,1))="kosong",0,VLOOKUP(C222,katalog!$A$2:$C$1000,2,1)*D222))),"",IF(lower(E222)="bonus",0,IF(lower(VLOOKUP(C222,katalog!$A$2:$E$1000,5,1))="kosong",0,VLOOKUP(C222,katalog!$A$2:$C$1000,2,1)*D222)))</f>
        <v/>
      </c>
    </row>
    <row r="223">
      <c r="E223" s="17"/>
      <c r="F223" s="17"/>
      <c r="G223" s="20" t="str">
        <f>IF(ISNA(IF(lower(E223)="bonus",0,IF(lower(VLOOKUP(C223,katalog!$A$2:$E$1000,5,1))="kosong",0,VLOOKUP(C223,katalog!$A$2:$C$1000,2,1)*D223))),"",IF(lower(E223)="bonus",0,IF(lower(VLOOKUP(C223,katalog!$A$2:$E$1000,5,1))="kosong",0,VLOOKUP(C223,katalog!$A$2:$C$1000,2,1)*D223)))</f>
        <v/>
      </c>
    </row>
    <row r="224">
      <c r="E224" s="17"/>
      <c r="F224" s="17"/>
      <c r="G224" s="20" t="str">
        <f>IF(ISNA(IF(lower(E224)="bonus",0,IF(lower(VLOOKUP(C224,katalog!$A$2:$E$1000,5,1))="kosong",0,VLOOKUP(C224,katalog!$A$2:$C$1000,2,1)*D224))),"",IF(lower(E224)="bonus",0,IF(lower(VLOOKUP(C224,katalog!$A$2:$E$1000,5,1))="kosong",0,VLOOKUP(C224,katalog!$A$2:$C$1000,2,1)*D224)))</f>
        <v/>
      </c>
    </row>
    <row r="225">
      <c r="E225" s="17"/>
      <c r="F225" s="17"/>
      <c r="G225" s="20" t="str">
        <f>IF(ISNA(IF(lower(E225)="bonus",0,IF(lower(VLOOKUP(C225,katalog!$A$2:$E$1000,5,1))="kosong",0,VLOOKUP(C225,katalog!$A$2:$C$1000,2,1)*D225))),"",IF(lower(E225)="bonus",0,IF(lower(VLOOKUP(C225,katalog!$A$2:$E$1000,5,1))="kosong",0,VLOOKUP(C225,katalog!$A$2:$C$1000,2,1)*D225)))</f>
        <v/>
      </c>
    </row>
    <row r="226">
      <c r="E226" s="17"/>
      <c r="F226" s="17"/>
      <c r="G226" s="20" t="str">
        <f>IF(ISNA(IF(lower(E226)="bonus",0,IF(lower(VLOOKUP(C226,katalog!$A$2:$E$1000,5,1))="kosong",0,VLOOKUP(C226,katalog!$A$2:$C$1000,2,1)*D226))),"",IF(lower(E226)="bonus",0,IF(lower(VLOOKUP(C226,katalog!$A$2:$E$1000,5,1))="kosong",0,VLOOKUP(C226,katalog!$A$2:$C$1000,2,1)*D226)))</f>
        <v/>
      </c>
    </row>
    <row r="227">
      <c r="E227" s="17"/>
      <c r="F227" s="17"/>
      <c r="G227" s="20" t="str">
        <f>IF(ISNA(IF(lower(E227)="bonus",0,IF(lower(VLOOKUP(C227,katalog!$A$2:$E$1000,5,1))="kosong",0,VLOOKUP(C227,katalog!$A$2:$C$1000,2,1)*D227))),"",IF(lower(E227)="bonus",0,IF(lower(VLOOKUP(C227,katalog!$A$2:$E$1000,5,1))="kosong",0,VLOOKUP(C227,katalog!$A$2:$C$1000,2,1)*D227)))</f>
        <v/>
      </c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autoFilter ref="$A$1:$K$197">
    <sortState ref="A1:K197">
      <sortCondition ref="A1:A197"/>
      <sortCondition descending="1" ref="F1:F197"/>
    </sortState>
  </autoFilter>
  <customSheetViews>
    <customSheetView guid="{4FBFACE6-3D1A-4ACC-A989-EFE91A22637A}" filter="1" showAutoFilter="1">
      <autoFilter ref="$A$1:$K$197">
        <sortState ref="A1:K197">
          <sortCondition ref="B1:B197"/>
        </sortState>
      </autoFilter>
    </customSheetView>
  </customSheetViews>
  <conditionalFormatting sqref="I1:I996">
    <cfRule type="containsText" dxfId="0" priority="1" operator="containsText" text="kosong">
      <formula>NOT(ISERROR(SEARCH(("kosong"),(I1))))</formula>
    </cfRule>
  </conditionalFormatting>
  <conditionalFormatting sqref="E1:E996">
    <cfRule type="containsText" dxfId="0" priority="2" operator="containsText" text="bonus">
      <formula>NOT(ISERROR(SEARCH(("bonus"),(E1))))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9.14"/>
    <col customWidth="1" min="3" max="3" width="8.71"/>
    <col customWidth="1" min="4" max="4" width="12.43"/>
    <col customWidth="1" min="5" max="5" width="11.43"/>
    <col customWidth="1" min="6" max="6" width="19.71"/>
    <col customWidth="1" min="7" max="7" width="53.29"/>
    <col customWidth="1" min="8" max="8" width="91.0"/>
  </cols>
  <sheetData>
    <row r="1">
      <c r="A1" s="29" t="s">
        <v>38</v>
      </c>
      <c r="B1" s="29" t="s">
        <v>39</v>
      </c>
      <c r="C1" s="29" t="s">
        <v>40</v>
      </c>
      <c r="D1" s="30" t="s">
        <v>41</v>
      </c>
      <c r="E1" s="31" t="s">
        <v>42</v>
      </c>
      <c r="F1" s="29" t="s">
        <v>43</v>
      </c>
      <c r="G1" s="29" t="s">
        <v>44</v>
      </c>
      <c r="H1" s="31" t="s">
        <v>45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26" t="s">
        <v>46</v>
      </c>
      <c r="B2" s="33">
        <v>3.06</v>
      </c>
      <c r="C2" s="34">
        <v>60.0</v>
      </c>
      <c r="D2" s="35">
        <f t="shared" ref="D2:D261" si="1">B2/C2</f>
        <v>0.051</v>
      </c>
      <c r="E2" s="36"/>
      <c r="F2" s="19">
        <f>SUMIFS('daftar pesanan'!$D$2:$D$68,'daftar pesanan'!$C$2:$C$68,#REF!)</f>
        <v>0</v>
      </c>
      <c r="G2" s="26" t="s">
        <v>47</v>
      </c>
      <c r="H2" s="37" t="s">
        <v>48</v>
      </c>
    </row>
    <row r="3">
      <c r="A3" s="26" t="s">
        <v>49</v>
      </c>
      <c r="B3" s="33">
        <v>0.99</v>
      </c>
      <c r="C3" s="34">
        <v>60.0</v>
      </c>
      <c r="D3" s="35">
        <f t="shared" si="1"/>
        <v>0.0165</v>
      </c>
      <c r="E3" s="36"/>
      <c r="F3" s="19">
        <f>SUMIFS('daftar pesanan'!$D$2:$D$68,'daftar pesanan'!$C$2:$C$68,#REF!)</f>
        <v>0</v>
      </c>
      <c r="G3" s="26" t="s">
        <v>50</v>
      </c>
      <c r="H3" s="37" t="s">
        <v>51</v>
      </c>
    </row>
    <row r="4">
      <c r="A4" s="26" t="s">
        <v>52</v>
      </c>
      <c r="B4" s="33">
        <v>1.1</v>
      </c>
      <c r="C4" s="34">
        <v>60.0</v>
      </c>
      <c r="D4" s="35">
        <f t="shared" si="1"/>
        <v>0.01833333333</v>
      </c>
      <c r="E4" s="36"/>
      <c r="F4" s="19">
        <f>SUMIFS('daftar pesanan'!$D$2:$D$68,'daftar pesanan'!$C$2:$C$68,#REF!)</f>
        <v>0</v>
      </c>
      <c r="G4" s="26" t="s">
        <v>53</v>
      </c>
      <c r="H4" s="37" t="s">
        <v>54</v>
      </c>
    </row>
    <row r="5">
      <c r="A5" s="26" t="s">
        <v>24</v>
      </c>
      <c r="B5" s="33">
        <v>2.31</v>
      </c>
      <c r="C5" s="34">
        <v>110.0</v>
      </c>
      <c r="D5" s="35">
        <f t="shared" si="1"/>
        <v>0.021</v>
      </c>
      <c r="E5" s="36"/>
      <c r="F5" s="19">
        <f>SUMIFS('daftar pesanan'!$D$2:$D$68,'daftar pesanan'!$C$2:$C$68,#REF!)</f>
        <v>0</v>
      </c>
      <c r="G5" s="26" t="s">
        <v>55</v>
      </c>
      <c r="H5" s="37" t="s">
        <v>56</v>
      </c>
    </row>
    <row r="6">
      <c r="A6" s="26" t="s">
        <v>57</v>
      </c>
      <c r="B6" s="33">
        <v>2.75</v>
      </c>
      <c r="C6" s="34">
        <v>110.0</v>
      </c>
      <c r="D6" s="35">
        <f t="shared" si="1"/>
        <v>0.025</v>
      </c>
      <c r="E6" s="36"/>
      <c r="F6" s="19">
        <f>SUMIFS('daftar pesanan'!$D$2:$D$68,'daftar pesanan'!$C$2:$C$68,#REF!)</f>
        <v>0</v>
      </c>
      <c r="G6" s="26" t="s">
        <v>58</v>
      </c>
      <c r="H6" s="37" t="s">
        <v>59</v>
      </c>
    </row>
    <row r="7">
      <c r="A7" s="26" t="s">
        <v>60</v>
      </c>
      <c r="B7" s="33">
        <v>0.88</v>
      </c>
      <c r="C7" s="34">
        <v>60.0</v>
      </c>
      <c r="D7" s="35">
        <f t="shared" si="1"/>
        <v>0.01466666667</v>
      </c>
      <c r="E7" s="36"/>
      <c r="F7" s="19">
        <f>SUMIFS('daftar pesanan'!$D$2:$D$68,'daftar pesanan'!$C$2:$C$68,#REF!)</f>
        <v>0</v>
      </c>
      <c r="G7" s="26" t="s">
        <v>61</v>
      </c>
      <c r="H7" s="37" t="s">
        <v>62</v>
      </c>
    </row>
    <row r="8">
      <c r="A8" s="26" t="s">
        <v>63</v>
      </c>
      <c r="B8" s="33">
        <v>3.28</v>
      </c>
      <c r="C8" s="34">
        <v>110.0</v>
      </c>
      <c r="D8" s="35">
        <f t="shared" si="1"/>
        <v>0.02981818182</v>
      </c>
      <c r="E8" s="16" t="s">
        <v>64</v>
      </c>
      <c r="F8" s="19">
        <f>SUMIFS('daftar pesanan'!$D$2:$D$68,'daftar pesanan'!$C$2:$C$68,#REF!)</f>
        <v>0</v>
      </c>
      <c r="G8" s="26" t="s">
        <v>65</v>
      </c>
      <c r="H8" s="37" t="s">
        <v>66</v>
      </c>
    </row>
    <row r="9">
      <c r="A9" s="26" t="s">
        <v>67</v>
      </c>
      <c r="B9" s="33">
        <v>3.6</v>
      </c>
      <c r="C9" s="34">
        <v>130.0</v>
      </c>
      <c r="D9" s="35">
        <f t="shared" si="1"/>
        <v>0.02769230769</v>
      </c>
      <c r="E9" s="36"/>
      <c r="F9" s="19">
        <f>SUMIFS('daftar pesanan'!$D$2:$D$68,'daftar pesanan'!$C$2:$C$68,#REF!)</f>
        <v>0</v>
      </c>
      <c r="G9" s="26" t="s">
        <v>68</v>
      </c>
      <c r="H9" s="37" t="s">
        <v>69</v>
      </c>
    </row>
    <row r="10">
      <c r="A10" s="26" t="s">
        <v>70</v>
      </c>
      <c r="B10" s="33">
        <v>5.5</v>
      </c>
      <c r="C10" s="34">
        <v>110.0</v>
      </c>
      <c r="D10" s="35">
        <f t="shared" si="1"/>
        <v>0.05</v>
      </c>
      <c r="E10" s="36"/>
      <c r="F10" s="19">
        <f>SUMIFS('daftar pesanan'!$D$2:$D$68,'daftar pesanan'!$C$2:$C$68,#REF!)</f>
        <v>0</v>
      </c>
      <c r="G10" s="26" t="s">
        <v>71</v>
      </c>
      <c r="H10" s="37" t="s">
        <v>72</v>
      </c>
    </row>
    <row r="11">
      <c r="A11" s="26" t="s">
        <v>73</v>
      </c>
      <c r="B11" s="33">
        <v>2.11</v>
      </c>
      <c r="C11" s="34">
        <v>60.0</v>
      </c>
      <c r="D11" s="35">
        <f t="shared" si="1"/>
        <v>0.03516666667</v>
      </c>
      <c r="E11" s="36"/>
      <c r="F11" s="19">
        <f>SUMIFS('daftar pesanan'!$D$2:$D$68,'daftar pesanan'!$C$2:$C$68,#REF!)</f>
        <v>0</v>
      </c>
      <c r="G11" s="26" t="s">
        <v>74</v>
      </c>
      <c r="H11" s="37" t="s">
        <v>75</v>
      </c>
    </row>
    <row r="12">
      <c r="A12" s="26" t="s">
        <v>76</v>
      </c>
      <c r="B12" s="33">
        <v>2.5</v>
      </c>
      <c r="C12" s="34">
        <v>60.0</v>
      </c>
      <c r="D12" s="35">
        <f t="shared" si="1"/>
        <v>0.04166666667</v>
      </c>
      <c r="E12" s="36"/>
      <c r="F12" s="19">
        <f>SUMIFS('daftar pesanan'!$D$2:$D$68,'daftar pesanan'!$C$2:$C$68,#REF!)</f>
        <v>0</v>
      </c>
      <c r="G12" s="26" t="s">
        <v>77</v>
      </c>
      <c r="H12" s="37" t="s">
        <v>78</v>
      </c>
    </row>
    <row r="13">
      <c r="A13" s="26" t="s">
        <v>79</v>
      </c>
      <c r="B13" s="33">
        <v>0.9</v>
      </c>
      <c r="C13" s="34">
        <v>30.0</v>
      </c>
      <c r="D13" s="35">
        <f t="shared" si="1"/>
        <v>0.03</v>
      </c>
      <c r="E13" s="16" t="s">
        <v>64</v>
      </c>
      <c r="F13" s="19">
        <f>SUMIFS('daftar pesanan'!$D$2:$D$68,'daftar pesanan'!$C$2:$C$68,#REF!)</f>
        <v>0</v>
      </c>
      <c r="G13" s="26" t="s">
        <v>80</v>
      </c>
      <c r="H13" s="37" t="s">
        <v>81</v>
      </c>
    </row>
    <row r="14">
      <c r="A14" s="26" t="s">
        <v>82</v>
      </c>
      <c r="B14" s="33">
        <v>2.1</v>
      </c>
      <c r="C14" s="34">
        <v>30.0</v>
      </c>
      <c r="D14" s="35">
        <f t="shared" si="1"/>
        <v>0.07</v>
      </c>
      <c r="E14" s="36"/>
      <c r="F14" s="19">
        <f>SUMIFS('daftar pesanan'!$D$2:$D$68,'daftar pesanan'!$C$2:$C$68,#REF!)</f>
        <v>0</v>
      </c>
      <c r="G14" s="26" t="s">
        <v>83</v>
      </c>
      <c r="H14" s="37" t="s">
        <v>84</v>
      </c>
    </row>
    <row r="15">
      <c r="A15" s="26" t="s">
        <v>85</v>
      </c>
      <c r="B15" s="33">
        <v>0.72</v>
      </c>
      <c r="C15" s="34">
        <v>25.0</v>
      </c>
      <c r="D15" s="35">
        <f t="shared" si="1"/>
        <v>0.0288</v>
      </c>
      <c r="E15" s="16" t="s">
        <v>64</v>
      </c>
      <c r="F15" s="19">
        <f>SUMIFS('daftar pesanan'!$D$2:$D$68,'daftar pesanan'!$C$2:$C$68,#REF!)</f>
        <v>0</v>
      </c>
      <c r="G15" s="26" t="s">
        <v>86</v>
      </c>
      <c r="H15" s="37" t="s">
        <v>87</v>
      </c>
    </row>
    <row r="16">
      <c r="A16" s="26" t="s">
        <v>88</v>
      </c>
      <c r="B16" s="33">
        <v>4.72</v>
      </c>
      <c r="C16" s="34">
        <v>215.0</v>
      </c>
      <c r="D16" s="35">
        <f t="shared" si="1"/>
        <v>0.02195348837</v>
      </c>
      <c r="E16" s="36"/>
      <c r="F16" s="19">
        <f>SUMIFS('daftar pesanan'!$D$2:$D$68,'daftar pesanan'!$C$2:$C$68,#REF!)</f>
        <v>0</v>
      </c>
      <c r="G16" s="26" t="s">
        <v>89</v>
      </c>
      <c r="H16" s="37" t="s">
        <v>90</v>
      </c>
    </row>
    <row r="17">
      <c r="A17" s="26" t="s">
        <v>91</v>
      </c>
      <c r="B17" s="33">
        <v>2.89</v>
      </c>
      <c r="C17" s="34">
        <v>110.0</v>
      </c>
      <c r="D17" s="35">
        <f t="shared" si="1"/>
        <v>0.02627272727</v>
      </c>
      <c r="E17" s="16" t="s">
        <v>64</v>
      </c>
      <c r="F17" s="19">
        <f>SUMIFS('daftar pesanan'!$D$2:$D$68,'daftar pesanan'!$C$2:$C$68,#REF!)</f>
        <v>0</v>
      </c>
      <c r="G17" s="26" t="s">
        <v>92</v>
      </c>
      <c r="H17" s="37" t="s">
        <v>93</v>
      </c>
    </row>
    <row r="18">
      <c r="A18" s="26" t="s">
        <v>94</v>
      </c>
      <c r="B18" s="33">
        <v>0.99</v>
      </c>
      <c r="C18" s="34">
        <v>50.0</v>
      </c>
      <c r="D18" s="35">
        <f t="shared" si="1"/>
        <v>0.0198</v>
      </c>
      <c r="E18" s="16" t="s">
        <v>64</v>
      </c>
      <c r="F18" s="19">
        <f>SUMIFS('daftar pesanan'!$D$2:$D$68,'daftar pesanan'!$C$2:$C$68,#REF!)</f>
        <v>0</v>
      </c>
      <c r="G18" s="26" t="s">
        <v>95</v>
      </c>
      <c r="H18" s="37" t="s">
        <v>96</v>
      </c>
    </row>
    <row r="19">
      <c r="A19" s="26" t="s">
        <v>97</v>
      </c>
      <c r="B19" s="33">
        <v>0.99</v>
      </c>
      <c r="C19" s="34">
        <v>55.0</v>
      </c>
      <c r="D19" s="35">
        <f t="shared" si="1"/>
        <v>0.018</v>
      </c>
      <c r="E19" s="16" t="s">
        <v>64</v>
      </c>
      <c r="F19" s="19">
        <f>SUMIFS('daftar pesanan'!$D$2:$D$68,'daftar pesanan'!$C$2:$C$68,#REF!)</f>
        <v>0</v>
      </c>
      <c r="G19" s="26" t="s">
        <v>98</v>
      </c>
      <c r="H19" s="37" t="s">
        <v>99</v>
      </c>
    </row>
    <row r="20">
      <c r="A20" s="26" t="s">
        <v>100</v>
      </c>
      <c r="B20" s="33">
        <v>0.77</v>
      </c>
      <c r="C20" s="34">
        <v>60.0</v>
      </c>
      <c r="D20" s="35">
        <f t="shared" si="1"/>
        <v>0.01283333333</v>
      </c>
      <c r="E20" s="16" t="s">
        <v>64</v>
      </c>
      <c r="F20" s="19">
        <f>SUMIFS('daftar pesanan'!$D$2:$D$68,'daftar pesanan'!$C$2:$C$68,#REF!)</f>
        <v>0</v>
      </c>
      <c r="G20" s="26" t="s">
        <v>101</v>
      </c>
      <c r="H20" s="37" t="s">
        <v>102</v>
      </c>
    </row>
    <row r="21">
      <c r="A21" s="26" t="s">
        <v>103</v>
      </c>
      <c r="B21" s="33">
        <v>0.99</v>
      </c>
      <c r="C21" s="34">
        <v>45.0</v>
      </c>
      <c r="D21" s="35">
        <f t="shared" si="1"/>
        <v>0.022</v>
      </c>
      <c r="E21" s="16" t="s">
        <v>64</v>
      </c>
      <c r="F21" s="19">
        <f>SUMIFS('daftar pesanan'!$D$2:$D$68,'daftar pesanan'!$C$2:$C$68,#REF!)</f>
        <v>0</v>
      </c>
      <c r="G21" s="26" t="s">
        <v>104</v>
      </c>
      <c r="H21" s="37" t="s">
        <v>105</v>
      </c>
    </row>
    <row r="22">
      <c r="A22" s="26" t="s">
        <v>106</v>
      </c>
      <c r="B22" s="33">
        <v>0.99</v>
      </c>
      <c r="C22" s="34">
        <v>25.0</v>
      </c>
      <c r="D22" s="35">
        <f t="shared" si="1"/>
        <v>0.0396</v>
      </c>
      <c r="E22" s="16" t="s">
        <v>64</v>
      </c>
      <c r="F22" s="19">
        <f>SUMIFS('daftar pesanan'!$D$2:$D$68,'daftar pesanan'!$C$2:$C$68,#REF!)</f>
        <v>0</v>
      </c>
      <c r="G22" s="26" t="s">
        <v>107</v>
      </c>
      <c r="H22" s="37" t="s">
        <v>108</v>
      </c>
    </row>
    <row r="23">
      <c r="A23" s="26" t="s">
        <v>109</v>
      </c>
      <c r="B23" s="33">
        <v>0.99</v>
      </c>
      <c r="C23" s="34">
        <v>60.0</v>
      </c>
      <c r="D23" s="35">
        <f t="shared" si="1"/>
        <v>0.0165</v>
      </c>
      <c r="E23" s="16" t="s">
        <v>64</v>
      </c>
      <c r="F23" s="19">
        <f>SUMIFS('daftar pesanan'!$D$2:$D$68,'daftar pesanan'!$C$2:$C$68,#REF!)</f>
        <v>0</v>
      </c>
      <c r="G23" s="26" t="s">
        <v>110</v>
      </c>
      <c r="H23" s="37" t="s">
        <v>111</v>
      </c>
    </row>
    <row r="24">
      <c r="A24" s="26" t="s">
        <v>112</v>
      </c>
      <c r="B24" s="33">
        <v>0.77</v>
      </c>
      <c r="C24" s="34">
        <v>70.0</v>
      </c>
      <c r="D24" s="35">
        <f t="shared" si="1"/>
        <v>0.011</v>
      </c>
      <c r="E24" s="16" t="s">
        <v>64</v>
      </c>
      <c r="F24" s="19">
        <f>SUMIFS('daftar pesanan'!$D$2:$D$68,'daftar pesanan'!$C$2:$C$68,#REF!)</f>
        <v>0</v>
      </c>
      <c r="G24" s="26" t="s">
        <v>113</v>
      </c>
      <c r="H24" s="37" t="s">
        <v>114</v>
      </c>
    </row>
    <row r="25">
      <c r="A25" s="26" t="s">
        <v>115</v>
      </c>
      <c r="B25" s="33">
        <v>0.99</v>
      </c>
      <c r="C25" s="34">
        <v>45.0</v>
      </c>
      <c r="D25" s="35">
        <f t="shared" si="1"/>
        <v>0.022</v>
      </c>
      <c r="E25" s="36"/>
      <c r="F25" s="19">
        <f>SUMIFS('daftar pesanan'!$D$2:$D$68,'daftar pesanan'!$C$2:$C$68,#REF!)</f>
        <v>0</v>
      </c>
      <c r="G25" s="26" t="s">
        <v>116</v>
      </c>
      <c r="H25" s="37" t="s">
        <v>117</v>
      </c>
    </row>
    <row r="26">
      <c r="A26" s="26" t="s">
        <v>118</v>
      </c>
      <c r="B26" s="33">
        <v>0.99</v>
      </c>
      <c r="C26" s="34">
        <v>65.0</v>
      </c>
      <c r="D26" s="35">
        <f t="shared" si="1"/>
        <v>0.01523076923</v>
      </c>
      <c r="E26" s="36"/>
      <c r="F26" s="19">
        <f>SUMIFS('daftar pesanan'!$D$2:$D$68,'daftar pesanan'!$C$2:$C$68,#REF!)</f>
        <v>0</v>
      </c>
      <c r="G26" s="26" t="s">
        <v>119</v>
      </c>
      <c r="H26" s="37" t="s">
        <v>120</v>
      </c>
    </row>
    <row r="27">
      <c r="A27" s="26" t="s">
        <v>121</v>
      </c>
      <c r="B27" s="33">
        <v>0.77</v>
      </c>
      <c r="C27" s="34">
        <v>60.0</v>
      </c>
      <c r="D27" s="35">
        <f t="shared" si="1"/>
        <v>0.01283333333</v>
      </c>
      <c r="E27" s="16" t="s">
        <v>64</v>
      </c>
      <c r="F27" s="19">
        <f>SUMIFS('daftar pesanan'!$D$2:$D$68,'daftar pesanan'!$C$2:$C$68,#REF!)</f>
        <v>0</v>
      </c>
      <c r="G27" s="26" t="s">
        <v>122</v>
      </c>
      <c r="H27" s="37" t="s">
        <v>123</v>
      </c>
    </row>
    <row r="28">
      <c r="A28" s="26" t="s">
        <v>124</v>
      </c>
      <c r="B28" s="33">
        <v>0.99</v>
      </c>
      <c r="C28" s="34">
        <v>50.0</v>
      </c>
      <c r="D28" s="35">
        <f t="shared" si="1"/>
        <v>0.0198</v>
      </c>
      <c r="E28" s="16" t="s">
        <v>64</v>
      </c>
      <c r="F28" s="19">
        <f>SUMIFS('daftar pesanan'!$D$2:$D$68,'daftar pesanan'!$C$2:$C$68,#REF!)</f>
        <v>0</v>
      </c>
      <c r="G28" s="26" t="s">
        <v>125</v>
      </c>
      <c r="H28" s="37" t="s">
        <v>126</v>
      </c>
    </row>
    <row r="29">
      <c r="A29" s="26" t="s">
        <v>127</v>
      </c>
      <c r="B29" s="33">
        <v>0.99</v>
      </c>
      <c r="C29" s="34">
        <v>75.0</v>
      </c>
      <c r="D29" s="35">
        <f t="shared" si="1"/>
        <v>0.0132</v>
      </c>
      <c r="E29" s="36"/>
      <c r="F29" s="19">
        <f>SUMIFS('daftar pesanan'!$D$2:$D$68,'daftar pesanan'!$C$2:$C$68,#REF!)</f>
        <v>0</v>
      </c>
      <c r="G29" s="26" t="s">
        <v>128</v>
      </c>
      <c r="H29" s="37" t="s">
        <v>129</v>
      </c>
    </row>
    <row r="30">
      <c r="A30" s="26" t="s">
        <v>130</v>
      </c>
      <c r="B30" s="33">
        <v>0.4</v>
      </c>
      <c r="C30" s="34">
        <v>50.0</v>
      </c>
      <c r="D30" s="35">
        <f t="shared" si="1"/>
        <v>0.008</v>
      </c>
      <c r="E30" s="36"/>
      <c r="F30" s="19">
        <f>SUMIFS('daftar pesanan'!$D$2:$D$68,'daftar pesanan'!$C$2:$C$68,#REF!)</f>
        <v>0</v>
      </c>
      <c r="G30" s="26" t="s">
        <v>131</v>
      </c>
      <c r="H30" s="37" t="s">
        <v>132</v>
      </c>
    </row>
    <row r="31">
      <c r="A31" s="26" t="s">
        <v>133</v>
      </c>
      <c r="B31" s="33">
        <v>0.99</v>
      </c>
      <c r="C31" s="34">
        <v>45.0</v>
      </c>
      <c r="D31" s="35">
        <f t="shared" si="1"/>
        <v>0.022</v>
      </c>
      <c r="E31" s="16" t="s">
        <v>64</v>
      </c>
      <c r="F31" s="19">
        <f>SUMIFS('daftar pesanan'!$D$2:$D$68,'daftar pesanan'!$C$2:$C$68,#REF!)</f>
        <v>0</v>
      </c>
      <c r="G31" s="26" t="s">
        <v>134</v>
      </c>
      <c r="H31" s="37" t="s">
        <v>135</v>
      </c>
    </row>
    <row r="32">
      <c r="A32" s="26" t="s">
        <v>20</v>
      </c>
      <c r="B32" s="33">
        <v>0.99</v>
      </c>
      <c r="C32" s="34">
        <v>45.0</v>
      </c>
      <c r="D32" s="35">
        <f t="shared" si="1"/>
        <v>0.022</v>
      </c>
      <c r="E32" s="36"/>
      <c r="F32" s="19">
        <f>SUMIFS('daftar pesanan'!$D$2:$D$68,'daftar pesanan'!$C$2:$C$68,#REF!)</f>
        <v>0</v>
      </c>
      <c r="G32" s="26" t="s">
        <v>136</v>
      </c>
      <c r="H32" s="37" t="s">
        <v>137</v>
      </c>
    </row>
    <row r="33">
      <c r="A33" s="26" t="s">
        <v>138</v>
      </c>
      <c r="B33" s="33">
        <v>0.99</v>
      </c>
      <c r="C33" s="34">
        <v>45.0</v>
      </c>
      <c r="D33" s="35">
        <f t="shared" si="1"/>
        <v>0.022</v>
      </c>
      <c r="E33" s="36"/>
      <c r="F33" s="19">
        <f>SUMIFS('daftar pesanan'!$D$2:$D$68,'daftar pesanan'!$C$2:$C$68,#REF!)</f>
        <v>0</v>
      </c>
      <c r="G33" s="26" t="s">
        <v>139</v>
      </c>
      <c r="H33" s="37" t="s">
        <v>140</v>
      </c>
    </row>
    <row r="34">
      <c r="A34" s="26" t="s">
        <v>141</v>
      </c>
      <c r="B34" s="33">
        <v>0.99</v>
      </c>
      <c r="C34" s="34">
        <v>45.0</v>
      </c>
      <c r="D34" s="35">
        <f t="shared" si="1"/>
        <v>0.022</v>
      </c>
      <c r="E34" s="16" t="s">
        <v>64</v>
      </c>
      <c r="F34" s="19">
        <f>SUMIFS('daftar pesanan'!$D$2:$D$68,'daftar pesanan'!$C$2:$C$68,#REF!)</f>
        <v>0</v>
      </c>
      <c r="G34" s="26" t="s">
        <v>142</v>
      </c>
      <c r="H34" s="37" t="s">
        <v>143</v>
      </c>
    </row>
    <row r="35">
      <c r="A35" s="26" t="s">
        <v>144</v>
      </c>
      <c r="B35" s="33">
        <v>0.77</v>
      </c>
      <c r="C35" s="34">
        <v>60.0</v>
      </c>
      <c r="D35" s="35">
        <f t="shared" si="1"/>
        <v>0.01283333333</v>
      </c>
      <c r="E35" s="16" t="s">
        <v>64</v>
      </c>
      <c r="F35" s="19">
        <f>SUMIFS('daftar pesanan'!$D$2:$D$68,'daftar pesanan'!$C$2:$C$68,#REF!)</f>
        <v>0</v>
      </c>
      <c r="G35" s="26" t="s">
        <v>145</v>
      </c>
      <c r="H35" s="37" t="s">
        <v>146</v>
      </c>
    </row>
    <row r="36">
      <c r="A36" s="26" t="s">
        <v>147</v>
      </c>
      <c r="B36" s="33">
        <v>0.99</v>
      </c>
      <c r="C36" s="34">
        <v>65.0</v>
      </c>
      <c r="D36" s="35">
        <f t="shared" si="1"/>
        <v>0.01523076923</v>
      </c>
      <c r="E36" s="36"/>
      <c r="F36" s="19">
        <f>SUMIFS('daftar pesanan'!$D$2:$D$68,'daftar pesanan'!$C$2:$C$68,#REF!)</f>
        <v>0</v>
      </c>
      <c r="G36" s="26" t="s">
        <v>148</v>
      </c>
      <c r="H36" s="37" t="s">
        <v>149</v>
      </c>
    </row>
    <row r="37">
      <c r="A37" s="26" t="s">
        <v>150</v>
      </c>
      <c r="B37" s="33">
        <v>0.77</v>
      </c>
      <c r="C37" s="34">
        <v>55.0</v>
      </c>
      <c r="D37" s="35">
        <f t="shared" si="1"/>
        <v>0.014</v>
      </c>
      <c r="E37" s="16" t="s">
        <v>64</v>
      </c>
      <c r="F37" s="19">
        <f>SUMIFS('daftar pesanan'!$D$2:$D$68,'daftar pesanan'!$C$2:$C$68,#REF!)</f>
        <v>0</v>
      </c>
      <c r="G37" s="26" t="s">
        <v>151</v>
      </c>
      <c r="H37" s="37" t="s">
        <v>152</v>
      </c>
    </row>
    <row r="38">
      <c r="A38" s="26" t="s">
        <v>153</v>
      </c>
      <c r="B38" s="33">
        <v>0.99</v>
      </c>
      <c r="C38" s="34">
        <v>80.0</v>
      </c>
      <c r="D38" s="35">
        <f t="shared" si="1"/>
        <v>0.012375</v>
      </c>
      <c r="E38" s="16" t="s">
        <v>64</v>
      </c>
      <c r="F38" s="19">
        <f>SUMIFS('daftar pesanan'!$D$2:$D$68,'daftar pesanan'!$C$2:$C$68,#REF!)</f>
        <v>0</v>
      </c>
      <c r="G38" s="26" t="s">
        <v>154</v>
      </c>
      <c r="H38" s="37" t="s">
        <v>155</v>
      </c>
    </row>
    <row r="39">
      <c r="A39" s="26" t="s">
        <v>156</v>
      </c>
      <c r="B39" s="33">
        <v>0.99</v>
      </c>
      <c r="C39" s="34">
        <v>60.0</v>
      </c>
      <c r="D39" s="35">
        <f t="shared" si="1"/>
        <v>0.0165</v>
      </c>
      <c r="E39" s="36"/>
      <c r="F39" s="19">
        <f>SUMIFS('daftar pesanan'!$D$2:$D$68,'daftar pesanan'!$C$2:$C$68,#REF!)</f>
        <v>0</v>
      </c>
      <c r="G39" s="26" t="s">
        <v>157</v>
      </c>
      <c r="H39" s="37" t="s">
        <v>158</v>
      </c>
    </row>
    <row r="40">
      <c r="A40" s="26" t="s">
        <v>159</v>
      </c>
      <c r="B40" s="33">
        <v>0.99</v>
      </c>
      <c r="C40" s="34">
        <v>60.0</v>
      </c>
      <c r="D40" s="35">
        <f t="shared" si="1"/>
        <v>0.0165</v>
      </c>
      <c r="E40" s="36"/>
      <c r="F40" s="19">
        <f>SUMIFS('daftar pesanan'!$D$2:$D$68,'daftar pesanan'!$C$2:$C$68,#REF!)</f>
        <v>0</v>
      </c>
      <c r="G40" s="26" t="s">
        <v>160</v>
      </c>
      <c r="H40" s="37" t="s">
        <v>161</v>
      </c>
    </row>
    <row r="41">
      <c r="A41" s="26" t="s">
        <v>162</v>
      </c>
      <c r="B41" s="33">
        <v>0.99</v>
      </c>
      <c r="C41" s="34">
        <v>65.0</v>
      </c>
      <c r="D41" s="35">
        <f t="shared" si="1"/>
        <v>0.01523076923</v>
      </c>
      <c r="E41" s="16" t="s">
        <v>64</v>
      </c>
      <c r="F41" s="19">
        <f>SUMIFS('daftar pesanan'!$D$2:$D$68,'daftar pesanan'!$C$2:$C$68,#REF!)</f>
        <v>0</v>
      </c>
      <c r="G41" s="26" t="s">
        <v>163</v>
      </c>
      <c r="H41" s="37" t="s">
        <v>164</v>
      </c>
    </row>
    <row r="42">
      <c r="A42" s="26" t="s">
        <v>30</v>
      </c>
      <c r="B42" s="33">
        <v>0.4</v>
      </c>
      <c r="C42" s="34">
        <v>60.0</v>
      </c>
      <c r="D42" s="35">
        <f t="shared" si="1"/>
        <v>0.006666666667</v>
      </c>
      <c r="E42" s="36"/>
      <c r="F42" s="19">
        <f>SUMIFS('daftar pesanan'!$D$2:$D$68,'daftar pesanan'!$C$2:$C$68,#REF!)</f>
        <v>0</v>
      </c>
      <c r="G42" s="26" t="s">
        <v>165</v>
      </c>
      <c r="H42" s="37" t="s">
        <v>166</v>
      </c>
    </row>
    <row r="43">
      <c r="A43" s="26" t="s">
        <v>167</v>
      </c>
      <c r="B43" s="33">
        <v>0.4</v>
      </c>
      <c r="C43" s="34">
        <v>70.0</v>
      </c>
      <c r="D43" s="35">
        <f t="shared" si="1"/>
        <v>0.005714285714</v>
      </c>
      <c r="E43" s="36"/>
      <c r="F43" s="19">
        <f>SUMIFS('daftar pesanan'!$D$2:$D$68,'daftar pesanan'!$C$2:$C$68,#REF!)</f>
        <v>0</v>
      </c>
      <c r="G43" s="26" t="s">
        <v>168</v>
      </c>
      <c r="H43" s="37" t="s">
        <v>169</v>
      </c>
    </row>
    <row r="44">
      <c r="A44" s="26" t="s">
        <v>170</v>
      </c>
      <c r="B44" s="33">
        <v>0.77</v>
      </c>
      <c r="C44" s="34">
        <v>60.0</v>
      </c>
      <c r="D44" s="35">
        <f t="shared" si="1"/>
        <v>0.01283333333</v>
      </c>
      <c r="E44" s="16" t="s">
        <v>64</v>
      </c>
      <c r="F44" s="19">
        <f>SUMIFS('daftar pesanan'!$D$2:$D$68,'daftar pesanan'!$C$2:$C$68,#REF!)</f>
        <v>0</v>
      </c>
      <c r="G44" s="26" t="s">
        <v>171</v>
      </c>
      <c r="H44" s="37" t="s">
        <v>172</v>
      </c>
    </row>
    <row r="45">
      <c r="A45" s="26" t="s">
        <v>173</v>
      </c>
      <c r="B45" s="33">
        <v>0.99</v>
      </c>
      <c r="C45" s="34">
        <v>65.0</v>
      </c>
      <c r="D45" s="35">
        <f t="shared" si="1"/>
        <v>0.01523076923</v>
      </c>
      <c r="E45" s="36"/>
      <c r="F45" s="19">
        <f>SUMIFS('daftar pesanan'!$D$2:$D$68,'daftar pesanan'!$C$2:$C$68,#REF!)</f>
        <v>0</v>
      </c>
      <c r="G45" s="26" t="s">
        <v>174</v>
      </c>
      <c r="H45" s="37" t="s">
        <v>175</v>
      </c>
    </row>
    <row r="46">
      <c r="A46" s="26" t="s">
        <v>176</v>
      </c>
      <c r="B46" s="33">
        <v>0.99</v>
      </c>
      <c r="C46" s="34">
        <v>60.0</v>
      </c>
      <c r="D46" s="35">
        <f t="shared" si="1"/>
        <v>0.0165</v>
      </c>
      <c r="E46" s="16" t="s">
        <v>64</v>
      </c>
      <c r="F46" s="19">
        <f>SUMIFS('daftar pesanan'!$D$2:$D$68,'daftar pesanan'!$C$2:$C$68,#REF!)</f>
        <v>0</v>
      </c>
      <c r="G46" s="26" t="s">
        <v>177</v>
      </c>
      <c r="H46" s="37" t="s">
        <v>178</v>
      </c>
    </row>
    <row r="47">
      <c r="A47" s="26" t="s">
        <v>179</v>
      </c>
      <c r="B47" s="33">
        <v>0.8</v>
      </c>
      <c r="C47" s="34">
        <v>30.0</v>
      </c>
      <c r="D47" s="35">
        <f t="shared" si="1"/>
        <v>0.02666666667</v>
      </c>
      <c r="E47" s="16" t="s">
        <v>64</v>
      </c>
      <c r="F47" s="19">
        <f>SUMIFS('daftar pesanan'!$D$2:$D$68,'daftar pesanan'!$C$2:$C$68,#REF!)</f>
        <v>0</v>
      </c>
      <c r="G47" s="26" t="s">
        <v>180</v>
      </c>
      <c r="H47" s="37" t="s">
        <v>181</v>
      </c>
    </row>
    <row r="48">
      <c r="A48" s="26" t="s">
        <v>182</v>
      </c>
      <c r="B48" s="33">
        <v>0.8</v>
      </c>
      <c r="C48" s="34">
        <v>30.0</v>
      </c>
      <c r="D48" s="35">
        <f t="shared" si="1"/>
        <v>0.02666666667</v>
      </c>
      <c r="E48" s="16" t="s">
        <v>64</v>
      </c>
      <c r="F48" s="19">
        <f>SUMIFS('daftar pesanan'!$D$2:$D$68,'daftar pesanan'!$C$2:$C$68,#REF!)</f>
        <v>0</v>
      </c>
      <c r="G48" s="26" t="s">
        <v>183</v>
      </c>
      <c r="H48" s="37" t="s">
        <v>184</v>
      </c>
    </row>
    <row r="49">
      <c r="A49" s="26" t="s">
        <v>185</v>
      </c>
      <c r="B49" s="33">
        <v>0.8</v>
      </c>
      <c r="C49" s="34">
        <v>30.0</v>
      </c>
      <c r="D49" s="35">
        <f t="shared" si="1"/>
        <v>0.02666666667</v>
      </c>
      <c r="E49" s="16" t="s">
        <v>64</v>
      </c>
      <c r="F49" s="19">
        <f>SUMIFS('daftar pesanan'!$D$2:$D$68,'daftar pesanan'!$C$2:$C$68,#REF!)</f>
        <v>0</v>
      </c>
      <c r="G49" s="26" t="s">
        <v>186</v>
      </c>
      <c r="H49" s="37" t="s">
        <v>187</v>
      </c>
    </row>
    <row r="50">
      <c r="A50" s="26" t="s">
        <v>188</v>
      </c>
      <c r="B50" s="33">
        <v>1.73</v>
      </c>
      <c r="C50" s="34">
        <v>430.0</v>
      </c>
      <c r="D50" s="35">
        <f t="shared" si="1"/>
        <v>0.004023255814</v>
      </c>
      <c r="E50" s="36"/>
      <c r="F50" s="19">
        <f>SUMIFS('daftar pesanan'!$D$2:$D$68,'daftar pesanan'!$C$2:$C$68,#REF!)</f>
        <v>0</v>
      </c>
      <c r="G50" s="26" t="s">
        <v>189</v>
      </c>
      <c r="H50" s="37" t="s">
        <v>190</v>
      </c>
    </row>
    <row r="51">
      <c r="A51" s="26" t="s">
        <v>191</v>
      </c>
      <c r="B51" s="33">
        <v>2.25</v>
      </c>
      <c r="C51" s="34">
        <v>200.0</v>
      </c>
      <c r="D51" s="35">
        <f t="shared" si="1"/>
        <v>0.01125</v>
      </c>
      <c r="E51" s="16" t="s">
        <v>64</v>
      </c>
      <c r="F51" s="19">
        <f>SUMIFS('daftar pesanan'!$D$2:$D$68,'daftar pesanan'!$C$2:$C$68,#REF!)</f>
        <v>0</v>
      </c>
      <c r="G51" s="26" t="s">
        <v>192</v>
      </c>
      <c r="H51" s="37" t="s">
        <v>193</v>
      </c>
    </row>
    <row r="52">
      <c r="A52" s="26" t="s">
        <v>21</v>
      </c>
      <c r="B52" s="33">
        <v>2.25</v>
      </c>
      <c r="C52" s="34">
        <v>200.0</v>
      </c>
      <c r="D52" s="35">
        <f t="shared" si="1"/>
        <v>0.01125</v>
      </c>
      <c r="E52" s="38"/>
      <c r="F52" s="19">
        <f>SUMIFS('daftar pesanan'!$D$2:$D$68,'daftar pesanan'!$C$2:$C$68,#REF!)</f>
        <v>0</v>
      </c>
      <c r="G52" s="26" t="s">
        <v>194</v>
      </c>
      <c r="H52" s="37" t="s">
        <v>195</v>
      </c>
    </row>
    <row r="53">
      <c r="A53" s="26" t="s">
        <v>196</v>
      </c>
      <c r="B53" s="33">
        <v>2.25</v>
      </c>
      <c r="C53" s="34">
        <v>200.0</v>
      </c>
      <c r="D53" s="35">
        <f t="shared" si="1"/>
        <v>0.01125</v>
      </c>
      <c r="E53" s="16" t="s">
        <v>64</v>
      </c>
      <c r="F53" s="19">
        <f>SUMIFS('daftar pesanan'!$D$2:$D$68,'daftar pesanan'!$C$2:$C$68,#REF!)</f>
        <v>0</v>
      </c>
      <c r="G53" s="26" t="s">
        <v>197</v>
      </c>
      <c r="H53" s="37" t="s">
        <v>198</v>
      </c>
    </row>
    <row r="54">
      <c r="A54" s="26" t="s">
        <v>199</v>
      </c>
      <c r="B54" s="33">
        <v>2.25</v>
      </c>
      <c r="C54" s="34">
        <v>180.0</v>
      </c>
      <c r="D54" s="35">
        <f t="shared" si="1"/>
        <v>0.0125</v>
      </c>
      <c r="E54" s="16" t="s">
        <v>64</v>
      </c>
      <c r="F54" s="19">
        <f>SUMIFS('daftar pesanan'!$D$2:$D$68,'daftar pesanan'!$C$2:$C$68,#REF!)</f>
        <v>0</v>
      </c>
      <c r="G54" s="26" t="s">
        <v>200</v>
      </c>
      <c r="H54" s="37" t="s">
        <v>201</v>
      </c>
    </row>
    <row r="55">
      <c r="A55" s="26" t="s">
        <v>202</v>
      </c>
      <c r="B55" s="33">
        <v>4.55</v>
      </c>
      <c r="C55" s="34">
        <v>135.0</v>
      </c>
      <c r="D55" s="35">
        <f t="shared" si="1"/>
        <v>0.0337037037</v>
      </c>
      <c r="E55" s="36"/>
      <c r="F55" s="19">
        <f>SUMIFS('daftar pesanan'!$D$2:$D$68,'daftar pesanan'!$C$2:$C$68,#REF!)</f>
        <v>0</v>
      </c>
      <c r="G55" s="26" t="s">
        <v>203</v>
      </c>
      <c r="H55" s="37" t="s">
        <v>204</v>
      </c>
    </row>
    <row r="56">
      <c r="A56" s="26" t="s">
        <v>205</v>
      </c>
      <c r="B56" s="33">
        <v>2.0</v>
      </c>
      <c r="C56" s="34">
        <v>250.0</v>
      </c>
      <c r="D56" s="35">
        <f t="shared" si="1"/>
        <v>0.008</v>
      </c>
      <c r="E56" s="16" t="s">
        <v>64</v>
      </c>
      <c r="F56" s="19">
        <f>SUMIFS('daftar pesanan'!$D$2:$D$68,'daftar pesanan'!$C$2:$C$68,#REF!)</f>
        <v>0</v>
      </c>
      <c r="G56" s="26" t="s">
        <v>206</v>
      </c>
      <c r="H56" s="37" t="s">
        <v>207</v>
      </c>
    </row>
    <row r="57">
      <c r="A57" s="26" t="s">
        <v>208</v>
      </c>
      <c r="B57" s="33">
        <v>2.5</v>
      </c>
      <c r="C57" s="34">
        <v>250.0</v>
      </c>
      <c r="D57" s="35">
        <f t="shared" si="1"/>
        <v>0.01</v>
      </c>
      <c r="E57" s="16" t="s">
        <v>64</v>
      </c>
      <c r="F57" s="19">
        <f>SUMIFS('daftar pesanan'!$D$2:$D$68,'daftar pesanan'!$C$2:$C$68,#REF!)</f>
        <v>0</v>
      </c>
      <c r="G57" s="26" t="s">
        <v>209</v>
      </c>
      <c r="H57" s="37" t="s">
        <v>210</v>
      </c>
    </row>
    <row r="58">
      <c r="A58" s="26" t="s">
        <v>211</v>
      </c>
      <c r="B58" s="33">
        <v>2.5</v>
      </c>
      <c r="C58" s="34">
        <v>250.0</v>
      </c>
      <c r="D58" s="35">
        <f t="shared" si="1"/>
        <v>0.01</v>
      </c>
      <c r="E58" s="16" t="s">
        <v>64</v>
      </c>
      <c r="F58" s="19">
        <f>SUMIFS('daftar pesanan'!$D$2:$D$68,'daftar pesanan'!$C$2:$C$68,#REF!)</f>
        <v>0</v>
      </c>
      <c r="G58" s="26" t="s">
        <v>212</v>
      </c>
      <c r="H58" s="37" t="s">
        <v>213</v>
      </c>
    </row>
    <row r="59">
      <c r="A59" s="26" t="s">
        <v>214</v>
      </c>
      <c r="B59" s="33">
        <v>2.96</v>
      </c>
      <c r="C59" s="34">
        <v>500.0</v>
      </c>
      <c r="D59" s="35">
        <f t="shared" si="1"/>
        <v>0.00592</v>
      </c>
      <c r="E59" s="36"/>
      <c r="F59" s="19">
        <f>SUMIFS('daftar pesanan'!$D$2:$D$68,'daftar pesanan'!$C$2:$C$68,#REF!)</f>
        <v>0</v>
      </c>
      <c r="G59" s="26" t="s">
        <v>215</v>
      </c>
      <c r="H59" s="37" t="s">
        <v>216</v>
      </c>
    </row>
    <row r="60">
      <c r="A60" s="26" t="s">
        <v>217</v>
      </c>
      <c r="B60" s="33">
        <v>2.75</v>
      </c>
      <c r="C60" s="34">
        <v>500.0</v>
      </c>
      <c r="D60" s="35">
        <f t="shared" si="1"/>
        <v>0.0055</v>
      </c>
      <c r="E60" s="16" t="s">
        <v>64</v>
      </c>
      <c r="F60" s="19">
        <f>SUMIFS('daftar pesanan'!$D$2:$D$68,'daftar pesanan'!$C$2:$C$68,#REF!)</f>
        <v>0</v>
      </c>
      <c r="G60" s="26" t="s">
        <v>218</v>
      </c>
      <c r="H60" s="37" t="s">
        <v>219</v>
      </c>
    </row>
    <row r="61">
      <c r="A61" s="26" t="s">
        <v>220</v>
      </c>
      <c r="B61" s="33">
        <v>3.7</v>
      </c>
      <c r="C61" s="34">
        <v>500.0</v>
      </c>
      <c r="D61" s="35">
        <f t="shared" si="1"/>
        <v>0.0074</v>
      </c>
      <c r="E61" s="36"/>
      <c r="F61" s="19">
        <f>SUMIFS('daftar pesanan'!$D$2:$D$68,'daftar pesanan'!$C$2:$C$68,#REF!)</f>
        <v>0</v>
      </c>
      <c r="G61" s="26" t="s">
        <v>221</v>
      </c>
      <c r="H61" s="37" t="s">
        <v>222</v>
      </c>
    </row>
    <row r="62">
      <c r="A62" s="26" t="s">
        <v>223</v>
      </c>
      <c r="B62" s="33">
        <v>2.8</v>
      </c>
      <c r="C62" s="34">
        <v>650.0</v>
      </c>
      <c r="D62" s="35">
        <f t="shared" si="1"/>
        <v>0.004307692308</v>
      </c>
      <c r="E62" s="36"/>
      <c r="F62" s="19">
        <f>SUMIFS('daftar pesanan'!$D$2:$D$68,'daftar pesanan'!$C$2:$C$68,#REF!)</f>
        <v>0</v>
      </c>
      <c r="G62" s="26" t="s">
        <v>224</v>
      </c>
      <c r="H62" s="37" t="s">
        <v>225</v>
      </c>
    </row>
    <row r="63">
      <c r="A63" s="26" t="s">
        <v>226</v>
      </c>
      <c r="B63" s="33">
        <v>2.87</v>
      </c>
      <c r="C63" s="34">
        <v>680.0</v>
      </c>
      <c r="D63" s="35">
        <f t="shared" si="1"/>
        <v>0.004220588235</v>
      </c>
      <c r="E63" s="36"/>
      <c r="F63" s="19">
        <f>SUMIFS('daftar pesanan'!$D$2:$D$68,'daftar pesanan'!$C$2:$C$68,#REF!)</f>
        <v>0</v>
      </c>
      <c r="G63" s="26" t="s">
        <v>227</v>
      </c>
      <c r="H63" s="37" t="s">
        <v>228</v>
      </c>
    </row>
    <row r="64">
      <c r="A64" s="26" t="s">
        <v>229</v>
      </c>
      <c r="B64" s="33">
        <v>3.85</v>
      </c>
      <c r="C64" s="34">
        <v>700.0</v>
      </c>
      <c r="D64" s="35">
        <f t="shared" si="1"/>
        <v>0.0055</v>
      </c>
      <c r="E64" s="36"/>
      <c r="F64" s="19">
        <f>SUMIFS('daftar pesanan'!$D$2:$D$68,'daftar pesanan'!$C$2:$C$68,#REF!)</f>
        <v>0</v>
      </c>
      <c r="G64" s="26" t="s">
        <v>230</v>
      </c>
      <c r="H64" s="37" t="s">
        <v>231</v>
      </c>
    </row>
    <row r="65">
      <c r="A65" s="26" t="s">
        <v>232</v>
      </c>
      <c r="B65" s="33">
        <v>4.5</v>
      </c>
      <c r="C65" s="34">
        <v>200.0</v>
      </c>
      <c r="D65" s="35">
        <f t="shared" si="1"/>
        <v>0.0225</v>
      </c>
      <c r="E65" s="36"/>
      <c r="F65" s="19">
        <f>SUMIFS('daftar pesanan'!$D$2:$D$68,'daftar pesanan'!$C$2:$C$68,#REF!)</f>
        <v>0</v>
      </c>
      <c r="G65" s="26" t="s">
        <v>233</v>
      </c>
      <c r="H65" s="37" t="s">
        <v>234</v>
      </c>
    </row>
    <row r="66">
      <c r="A66" s="26" t="s">
        <v>235</v>
      </c>
      <c r="B66" s="33">
        <v>0.49</v>
      </c>
      <c r="C66" s="34">
        <v>35.0</v>
      </c>
      <c r="D66" s="35">
        <f t="shared" si="1"/>
        <v>0.014</v>
      </c>
      <c r="E66" s="36"/>
      <c r="F66" s="19">
        <f>SUMIFS('daftar pesanan'!$D$2:$D$68,'daftar pesanan'!$C$2:$C$68,#REF!)</f>
        <v>0</v>
      </c>
      <c r="G66" s="26" t="s">
        <v>236</v>
      </c>
      <c r="H66" s="37" t="s">
        <v>237</v>
      </c>
    </row>
    <row r="67">
      <c r="A67" s="26" t="s">
        <v>238</v>
      </c>
      <c r="B67" s="33">
        <v>0.7</v>
      </c>
      <c r="C67" s="34">
        <v>135.0</v>
      </c>
      <c r="D67" s="35">
        <f t="shared" si="1"/>
        <v>0.005185185185</v>
      </c>
      <c r="E67" s="16" t="s">
        <v>64</v>
      </c>
      <c r="F67" s="19">
        <f>SUMIFS('daftar pesanan'!$D$2:$D$68,'daftar pesanan'!$C$2:$C$68,#REF!)</f>
        <v>0</v>
      </c>
      <c r="G67" s="26" t="s">
        <v>239</v>
      </c>
      <c r="H67" s="37" t="s">
        <v>240</v>
      </c>
    </row>
    <row r="68">
      <c r="A68" s="26" t="s">
        <v>241</v>
      </c>
      <c r="B68" s="33">
        <v>0.8</v>
      </c>
      <c r="C68" s="34">
        <v>70.0</v>
      </c>
      <c r="D68" s="35">
        <f t="shared" si="1"/>
        <v>0.01142857143</v>
      </c>
      <c r="E68" s="16" t="s">
        <v>64</v>
      </c>
      <c r="F68" s="19">
        <f>SUMIFS('daftar pesanan'!$D$2:$D$68,'daftar pesanan'!$C$2:$C$68,#REF!)</f>
        <v>0</v>
      </c>
      <c r="G68" s="26" t="s">
        <v>242</v>
      </c>
      <c r="H68" s="37" t="s">
        <v>243</v>
      </c>
    </row>
    <row r="69">
      <c r="A69" s="26" t="s">
        <v>244</v>
      </c>
      <c r="B69" s="33">
        <v>1.5</v>
      </c>
      <c r="C69" s="34">
        <v>215.0</v>
      </c>
      <c r="D69" s="35">
        <f t="shared" si="1"/>
        <v>0.006976744186</v>
      </c>
      <c r="E69" s="36"/>
      <c r="F69" s="19">
        <f>SUMIFS('daftar pesanan'!$D$2:$D$68,'daftar pesanan'!$C$2:$C$68,#REF!)</f>
        <v>0</v>
      </c>
      <c r="G69" s="26" t="s">
        <v>245</v>
      </c>
      <c r="H69" s="37" t="s">
        <v>246</v>
      </c>
    </row>
    <row r="70">
      <c r="A70" s="26" t="s">
        <v>247</v>
      </c>
      <c r="B70" s="33">
        <v>3.38</v>
      </c>
      <c r="C70" s="34">
        <v>205.0</v>
      </c>
      <c r="D70" s="35">
        <f t="shared" si="1"/>
        <v>0.01648780488</v>
      </c>
      <c r="E70" s="36"/>
      <c r="F70" s="19">
        <f>SUMIFS('daftar pesanan'!$D$2:$D$68,'daftar pesanan'!$C$2:$C$68,#REF!)</f>
        <v>0</v>
      </c>
      <c r="G70" s="26" t="s">
        <v>248</v>
      </c>
      <c r="H70" s="37" t="s">
        <v>249</v>
      </c>
    </row>
    <row r="71">
      <c r="A71" s="26" t="s">
        <v>250</v>
      </c>
      <c r="B71" s="33">
        <v>6.9</v>
      </c>
      <c r="C71" s="34">
        <v>310.0</v>
      </c>
      <c r="D71" s="35">
        <f t="shared" si="1"/>
        <v>0.02225806452</v>
      </c>
      <c r="E71" s="36"/>
      <c r="F71" s="19">
        <f>SUMIFS('daftar pesanan'!$D$2:$D$68,'daftar pesanan'!$C$2:$C$68,#REF!)</f>
        <v>0</v>
      </c>
      <c r="G71" s="26" t="s">
        <v>251</v>
      </c>
      <c r="H71" s="37" t="s">
        <v>252</v>
      </c>
    </row>
    <row r="72">
      <c r="A72" s="26" t="s">
        <v>253</v>
      </c>
      <c r="B72" s="33">
        <v>13.8</v>
      </c>
      <c r="C72" s="34">
        <v>1120.0</v>
      </c>
      <c r="D72" s="35">
        <f t="shared" si="1"/>
        <v>0.01232142857</v>
      </c>
      <c r="E72" s="36"/>
      <c r="F72" s="19">
        <f>SUMIFS('daftar pesanan'!$D$2:$D$68,'daftar pesanan'!$C$2:$C$68,#REF!)</f>
        <v>0</v>
      </c>
      <c r="G72" s="26" t="s">
        <v>254</v>
      </c>
      <c r="H72" s="37" t="s">
        <v>255</v>
      </c>
    </row>
    <row r="73">
      <c r="A73" s="26" t="s">
        <v>256</v>
      </c>
      <c r="B73" s="33">
        <v>2.73</v>
      </c>
      <c r="C73" s="34">
        <v>260.0</v>
      </c>
      <c r="D73" s="35">
        <f t="shared" si="1"/>
        <v>0.0105</v>
      </c>
      <c r="E73" s="36"/>
      <c r="F73" s="19">
        <f>SUMIFS('daftar pesanan'!$D$2:$D$68,'daftar pesanan'!$C$2:$C$68,#REF!)</f>
        <v>0</v>
      </c>
      <c r="G73" s="26" t="s">
        <v>257</v>
      </c>
      <c r="H73" s="37" t="s">
        <v>258</v>
      </c>
    </row>
    <row r="74">
      <c r="A74" s="26" t="s">
        <v>259</v>
      </c>
      <c r="B74" s="33">
        <v>3.9</v>
      </c>
      <c r="C74" s="34">
        <v>215.0</v>
      </c>
      <c r="D74" s="35">
        <f t="shared" si="1"/>
        <v>0.01813953488</v>
      </c>
      <c r="E74" s="16" t="s">
        <v>64</v>
      </c>
      <c r="F74" s="19">
        <f>SUMIFS('daftar pesanan'!$D$2:$D$68,'daftar pesanan'!$C$2:$C$68,#REF!)</f>
        <v>0</v>
      </c>
      <c r="G74" s="26" t="s">
        <v>260</v>
      </c>
      <c r="H74" s="16" t="s">
        <v>261</v>
      </c>
    </row>
    <row r="75">
      <c r="A75" s="26" t="s">
        <v>262</v>
      </c>
      <c r="B75" s="33">
        <v>2.87</v>
      </c>
      <c r="C75" s="34">
        <v>255.0</v>
      </c>
      <c r="D75" s="35">
        <f t="shared" si="1"/>
        <v>0.01125490196</v>
      </c>
      <c r="E75" s="16" t="s">
        <v>64</v>
      </c>
      <c r="F75" s="19">
        <f>SUMIFS('daftar pesanan'!$D$2:$D$68,'daftar pesanan'!$C$2:$C$68,#REF!)</f>
        <v>0</v>
      </c>
      <c r="G75" s="26" t="s">
        <v>263</v>
      </c>
      <c r="H75" s="37" t="s">
        <v>264</v>
      </c>
    </row>
    <row r="76">
      <c r="A76" s="26" t="s">
        <v>265</v>
      </c>
      <c r="B76" s="33">
        <v>2.25</v>
      </c>
      <c r="C76" s="34">
        <v>265.0</v>
      </c>
      <c r="D76" s="35">
        <f t="shared" si="1"/>
        <v>0.008490566038</v>
      </c>
      <c r="E76" s="36"/>
      <c r="F76" s="19">
        <f>SUMIFS('daftar pesanan'!$D$2:$D$68,'daftar pesanan'!$C$2:$C$68,#REF!)</f>
        <v>0</v>
      </c>
      <c r="G76" s="26" t="s">
        <v>266</v>
      </c>
      <c r="H76" s="37" t="s">
        <v>267</v>
      </c>
    </row>
    <row r="77">
      <c r="A77" s="26" t="s">
        <v>268</v>
      </c>
      <c r="B77" s="33">
        <v>2.25</v>
      </c>
      <c r="C77" s="34">
        <v>265.0</v>
      </c>
      <c r="D77" s="35">
        <f t="shared" si="1"/>
        <v>0.008490566038</v>
      </c>
      <c r="E77" s="36"/>
      <c r="F77" s="19">
        <f>SUMIFS('daftar pesanan'!$D$2:$D$68,'daftar pesanan'!$C$2:$C$68,#REF!)</f>
        <v>0</v>
      </c>
      <c r="G77" s="26" t="s">
        <v>269</v>
      </c>
      <c r="H77" s="37" t="s">
        <v>270</v>
      </c>
    </row>
    <row r="78">
      <c r="A78" s="26" t="s">
        <v>271</v>
      </c>
      <c r="B78" s="33">
        <v>3.0</v>
      </c>
      <c r="C78" s="34">
        <v>390.0</v>
      </c>
      <c r="D78" s="35">
        <f t="shared" si="1"/>
        <v>0.007692307692</v>
      </c>
      <c r="E78" s="36"/>
      <c r="F78" s="19">
        <f>SUMIFS('daftar pesanan'!$D$2:$D$68,'daftar pesanan'!$C$2:$C$68,#REF!)</f>
        <v>0</v>
      </c>
      <c r="G78" s="26" t="s">
        <v>272</v>
      </c>
      <c r="H78" s="37" t="s">
        <v>273</v>
      </c>
    </row>
    <row r="79">
      <c r="A79" s="26" t="s">
        <v>274</v>
      </c>
      <c r="B79" s="33">
        <v>2.25</v>
      </c>
      <c r="C79" s="34">
        <v>265.0</v>
      </c>
      <c r="D79" s="35">
        <f t="shared" si="1"/>
        <v>0.008490566038</v>
      </c>
      <c r="E79" s="36"/>
      <c r="F79" s="19">
        <f>SUMIFS('daftar pesanan'!$D$2:$D$68,'daftar pesanan'!$C$2:$C$68,#REF!)</f>
        <v>0</v>
      </c>
      <c r="G79" s="26" t="s">
        <v>275</v>
      </c>
      <c r="H79" s="37" t="s">
        <v>276</v>
      </c>
    </row>
    <row r="80">
      <c r="A80" s="26" t="s">
        <v>277</v>
      </c>
      <c r="B80" s="33">
        <v>2.25</v>
      </c>
      <c r="C80" s="34">
        <v>265.0</v>
      </c>
      <c r="D80" s="35">
        <f t="shared" si="1"/>
        <v>0.008490566038</v>
      </c>
      <c r="E80" s="38"/>
      <c r="F80" s="19">
        <f>SUMIFS('daftar pesanan'!$D$2:$D$68,'daftar pesanan'!$C$2:$C$68,#REF!)</f>
        <v>0</v>
      </c>
      <c r="G80" s="26" t="s">
        <v>266</v>
      </c>
      <c r="H80" s="37" t="s">
        <v>278</v>
      </c>
    </row>
    <row r="81">
      <c r="A81" s="26" t="s">
        <v>279</v>
      </c>
      <c r="B81" s="33">
        <v>2.25</v>
      </c>
      <c r="C81" s="34">
        <v>265.0</v>
      </c>
      <c r="D81" s="35">
        <f t="shared" si="1"/>
        <v>0.008490566038</v>
      </c>
      <c r="E81" s="38"/>
      <c r="F81" s="19">
        <f>SUMIFS('daftar pesanan'!$D$2:$D$68,'daftar pesanan'!$C$2:$C$68,#REF!)</f>
        <v>0</v>
      </c>
      <c r="G81" s="26" t="s">
        <v>280</v>
      </c>
      <c r="H81" s="37" t="s">
        <v>281</v>
      </c>
    </row>
    <row r="82">
      <c r="A82" s="26" t="s">
        <v>282</v>
      </c>
      <c r="B82" s="33">
        <v>3.85</v>
      </c>
      <c r="C82" s="34">
        <v>390.0</v>
      </c>
      <c r="D82" s="35">
        <f t="shared" si="1"/>
        <v>0.009871794872</v>
      </c>
      <c r="E82" s="36"/>
      <c r="F82" s="19">
        <f>SUMIFS('daftar pesanan'!$D$2:$D$68,'daftar pesanan'!$C$2:$C$68,#REF!)</f>
        <v>0</v>
      </c>
      <c r="G82" s="26" t="s">
        <v>283</v>
      </c>
      <c r="H82" s="37" t="s">
        <v>284</v>
      </c>
    </row>
    <row r="83">
      <c r="A83" s="26" t="s">
        <v>285</v>
      </c>
      <c r="B83" s="33">
        <v>2.25</v>
      </c>
      <c r="C83" s="34">
        <v>310.0</v>
      </c>
      <c r="D83" s="35">
        <f t="shared" si="1"/>
        <v>0.007258064516</v>
      </c>
      <c r="E83" s="36"/>
      <c r="F83" s="19">
        <f>SUMIFS('daftar pesanan'!$D$2:$D$68,'daftar pesanan'!$C$2:$C$68,#REF!)</f>
        <v>0</v>
      </c>
      <c r="G83" s="26" t="s">
        <v>286</v>
      </c>
      <c r="H83" s="37" t="s">
        <v>287</v>
      </c>
    </row>
    <row r="84">
      <c r="A84" s="26" t="s">
        <v>288</v>
      </c>
      <c r="B84" s="33">
        <v>1.8</v>
      </c>
      <c r="C84" s="34">
        <v>270.0</v>
      </c>
      <c r="D84" s="35">
        <f t="shared" si="1"/>
        <v>0.006666666667</v>
      </c>
      <c r="E84" s="38"/>
      <c r="F84" s="19">
        <f>SUMIFS('daftar pesanan'!$D$2:$D$68,'daftar pesanan'!$C$2:$C$68,#REF!)</f>
        <v>0</v>
      </c>
      <c r="G84" s="26" t="s">
        <v>286</v>
      </c>
      <c r="H84" s="37" t="s">
        <v>289</v>
      </c>
    </row>
    <row r="85">
      <c r="A85" s="26" t="s">
        <v>290</v>
      </c>
      <c r="B85" s="33">
        <v>2.47</v>
      </c>
      <c r="C85" s="34">
        <v>100.0</v>
      </c>
      <c r="D85" s="35">
        <f t="shared" si="1"/>
        <v>0.0247</v>
      </c>
      <c r="E85" s="38"/>
      <c r="F85" s="19">
        <f>SUMIFS('daftar pesanan'!$D$2:$D$68,'daftar pesanan'!$C$2:$C$68,#REF!)</f>
        <v>0</v>
      </c>
      <c r="G85" s="26" t="s">
        <v>291</v>
      </c>
      <c r="H85" s="37" t="s">
        <v>292</v>
      </c>
    </row>
    <row r="86">
      <c r="A86" s="26" t="s">
        <v>293</v>
      </c>
      <c r="B86" s="33">
        <v>0.99</v>
      </c>
      <c r="C86" s="34">
        <v>85.0</v>
      </c>
      <c r="D86" s="35">
        <f t="shared" si="1"/>
        <v>0.01164705882</v>
      </c>
      <c r="E86" s="16" t="s">
        <v>64</v>
      </c>
      <c r="F86" s="19">
        <f>SUMIFS('daftar pesanan'!$D$2:$D$68,'daftar pesanan'!$C$2:$C$68,#REF!)</f>
        <v>0</v>
      </c>
      <c r="G86" s="26" t="s">
        <v>294</v>
      </c>
      <c r="H86" s="37" t="s">
        <v>295</v>
      </c>
    </row>
    <row r="87">
      <c r="A87" s="26" t="s">
        <v>296</v>
      </c>
      <c r="B87" s="33">
        <v>0.99</v>
      </c>
      <c r="C87" s="34">
        <v>80.0</v>
      </c>
      <c r="D87" s="35">
        <f t="shared" si="1"/>
        <v>0.012375</v>
      </c>
      <c r="E87" s="16" t="s">
        <v>64</v>
      </c>
      <c r="F87" s="19">
        <f>SUMIFS('daftar pesanan'!$D$2:$D$68,'daftar pesanan'!$C$2:$C$68,#REF!)</f>
        <v>0</v>
      </c>
      <c r="G87" s="26" t="s">
        <v>297</v>
      </c>
      <c r="H87" s="37" t="s">
        <v>298</v>
      </c>
    </row>
    <row r="88">
      <c r="A88" s="26" t="s">
        <v>299</v>
      </c>
      <c r="B88" s="33">
        <v>0.99</v>
      </c>
      <c r="C88" s="34">
        <v>110.0</v>
      </c>
      <c r="D88" s="35">
        <f t="shared" si="1"/>
        <v>0.009</v>
      </c>
      <c r="E88" s="38"/>
      <c r="F88" s="19">
        <f>SUMIFS('daftar pesanan'!$D$2:$D$68,'daftar pesanan'!$C$2:$C$68,#REF!)</f>
        <v>0</v>
      </c>
      <c r="G88" s="26" t="s">
        <v>300</v>
      </c>
      <c r="H88" s="16" t="s">
        <v>301</v>
      </c>
    </row>
    <row r="89">
      <c r="A89" s="26" t="s">
        <v>302</v>
      </c>
      <c r="B89" s="33">
        <v>1.5</v>
      </c>
      <c r="C89" s="34">
        <v>175.0</v>
      </c>
      <c r="D89" s="35">
        <f t="shared" si="1"/>
        <v>0.008571428571</v>
      </c>
      <c r="E89" s="36"/>
      <c r="F89" s="19">
        <f>SUMIFS('daftar pesanan'!$D$2:$D$68,'daftar pesanan'!$C$2:$C$68,#REF!)</f>
        <v>0</v>
      </c>
      <c r="G89" s="26" t="s">
        <v>303</v>
      </c>
      <c r="H89" s="37" t="s">
        <v>304</v>
      </c>
    </row>
    <row r="90">
      <c r="A90" s="26" t="s">
        <v>305</v>
      </c>
      <c r="B90" s="33">
        <v>1.5</v>
      </c>
      <c r="C90" s="34">
        <v>175.0</v>
      </c>
      <c r="D90" s="35">
        <f t="shared" si="1"/>
        <v>0.008571428571</v>
      </c>
      <c r="E90" s="36"/>
      <c r="F90" s="19">
        <f>SUMIFS('daftar pesanan'!$D$2:$D$68,'daftar pesanan'!$C$2:$C$68,#REF!)</f>
        <v>0</v>
      </c>
      <c r="G90" s="26" t="s">
        <v>306</v>
      </c>
      <c r="H90" s="37" t="s">
        <v>307</v>
      </c>
    </row>
    <row r="91">
      <c r="A91" s="26" t="s">
        <v>308</v>
      </c>
      <c r="B91" s="33">
        <v>0.88</v>
      </c>
      <c r="C91" s="34">
        <v>85.0</v>
      </c>
      <c r="D91" s="35">
        <f t="shared" si="1"/>
        <v>0.01035294118</v>
      </c>
      <c r="E91" s="16" t="s">
        <v>64</v>
      </c>
      <c r="F91" s="19">
        <f>SUMIFS('daftar pesanan'!$D$2:$D$68,'daftar pesanan'!$C$2:$C$68,#REF!)</f>
        <v>0</v>
      </c>
      <c r="G91" s="26" t="s">
        <v>309</v>
      </c>
      <c r="H91" s="37" t="s">
        <v>310</v>
      </c>
    </row>
    <row r="92">
      <c r="A92" s="26" t="s">
        <v>311</v>
      </c>
      <c r="B92" s="33">
        <v>0.99</v>
      </c>
      <c r="C92" s="34">
        <v>110.0</v>
      </c>
      <c r="D92" s="35">
        <f t="shared" si="1"/>
        <v>0.009</v>
      </c>
      <c r="E92" s="36"/>
      <c r="F92" s="19">
        <f>SUMIFS('daftar pesanan'!$D$2:$D$68,'daftar pesanan'!$C$2:$C$68,#REF!)</f>
        <v>0</v>
      </c>
      <c r="G92" s="26" t="s">
        <v>312</v>
      </c>
      <c r="H92" s="37" t="s">
        <v>313</v>
      </c>
    </row>
    <row r="93">
      <c r="A93" s="26" t="s">
        <v>314</v>
      </c>
      <c r="B93" s="33">
        <v>0.99</v>
      </c>
      <c r="C93" s="34">
        <v>110.0</v>
      </c>
      <c r="D93" s="35">
        <f t="shared" si="1"/>
        <v>0.009</v>
      </c>
      <c r="E93" s="36"/>
      <c r="F93" s="19">
        <f>SUMIFS('daftar pesanan'!$D$2:$D$68,'daftar pesanan'!$C$2:$C$68,#REF!)</f>
        <v>0</v>
      </c>
      <c r="G93" s="26" t="s">
        <v>315</v>
      </c>
      <c r="H93" s="37" t="s">
        <v>316</v>
      </c>
    </row>
    <row r="94">
      <c r="A94" s="26" t="s">
        <v>317</v>
      </c>
      <c r="B94" s="33">
        <v>0.99</v>
      </c>
      <c r="C94" s="34">
        <v>110.0</v>
      </c>
      <c r="D94" s="35">
        <f t="shared" si="1"/>
        <v>0.009</v>
      </c>
      <c r="E94" s="36"/>
      <c r="F94" s="19">
        <f>SUMIFS('daftar pesanan'!$D$2:$D$68,'daftar pesanan'!$C$2:$C$68,#REF!)</f>
        <v>0</v>
      </c>
      <c r="G94" s="26" t="s">
        <v>318</v>
      </c>
      <c r="H94" s="37" t="s">
        <v>319</v>
      </c>
    </row>
    <row r="95">
      <c r="A95" s="26" t="s">
        <v>320</v>
      </c>
      <c r="B95" s="33">
        <v>3.5</v>
      </c>
      <c r="C95" s="34">
        <v>140.0</v>
      </c>
      <c r="D95" s="35">
        <f t="shared" si="1"/>
        <v>0.025</v>
      </c>
      <c r="E95" s="16" t="s">
        <v>64</v>
      </c>
      <c r="F95" s="19">
        <f>SUMIFS('daftar pesanan'!$D$2:$D$68,'daftar pesanan'!$C$2:$C$68,#REF!)</f>
        <v>0</v>
      </c>
      <c r="G95" s="26" t="s">
        <v>321</v>
      </c>
      <c r="H95" s="37" t="s">
        <v>322</v>
      </c>
    </row>
    <row r="96">
      <c r="A96" s="26" t="s">
        <v>323</v>
      </c>
      <c r="B96" s="33">
        <v>1.62</v>
      </c>
      <c r="C96" s="34">
        <v>430.0</v>
      </c>
      <c r="D96" s="35">
        <f t="shared" si="1"/>
        <v>0.00376744186</v>
      </c>
      <c r="E96" s="36"/>
      <c r="F96" s="19">
        <f>SUMIFS('daftar pesanan'!$D$2:$D$68,'daftar pesanan'!$C$2:$C$68,#REF!)</f>
        <v>0</v>
      </c>
      <c r="G96" s="26" t="s">
        <v>324</v>
      </c>
      <c r="H96" s="37" t="s">
        <v>325</v>
      </c>
    </row>
    <row r="97">
      <c r="A97" s="26" t="s">
        <v>326</v>
      </c>
      <c r="B97" s="33">
        <v>1.95</v>
      </c>
      <c r="C97" s="34">
        <v>420.0</v>
      </c>
      <c r="D97" s="35">
        <f t="shared" si="1"/>
        <v>0.004642857143</v>
      </c>
      <c r="E97" s="36"/>
      <c r="F97" s="19">
        <f>SUMIFS('daftar pesanan'!$D$2:$D$68,'daftar pesanan'!$C$2:$C$68,#REF!)</f>
        <v>0</v>
      </c>
      <c r="G97" s="26" t="s">
        <v>327</v>
      </c>
      <c r="H97" s="37" t="s">
        <v>328</v>
      </c>
    </row>
    <row r="98">
      <c r="A98" s="26" t="s">
        <v>329</v>
      </c>
      <c r="B98" s="33">
        <v>1.41</v>
      </c>
      <c r="C98" s="34">
        <v>420.0</v>
      </c>
      <c r="D98" s="35">
        <f t="shared" si="1"/>
        <v>0.003357142857</v>
      </c>
      <c r="E98" s="36"/>
      <c r="F98" s="19">
        <f>SUMIFS('daftar pesanan'!$D$2:$D$68,'daftar pesanan'!$C$2:$C$68,#REF!)</f>
        <v>0</v>
      </c>
      <c r="G98" s="26" t="s">
        <v>330</v>
      </c>
      <c r="H98" s="37" t="s">
        <v>331</v>
      </c>
    </row>
    <row r="99">
      <c r="A99" s="26" t="s">
        <v>332</v>
      </c>
      <c r="B99" s="33">
        <v>1.3</v>
      </c>
      <c r="C99" s="34">
        <v>1030.0</v>
      </c>
      <c r="D99" s="35">
        <f t="shared" si="1"/>
        <v>0.001262135922</v>
      </c>
      <c r="E99" s="36"/>
      <c r="F99" s="19">
        <f>SUMIFS('daftar pesanan'!$D$2:$D$68,'daftar pesanan'!$C$2:$C$68,#REF!)</f>
        <v>0</v>
      </c>
      <c r="G99" s="26" t="s">
        <v>333</v>
      </c>
      <c r="H99" s="37" t="s">
        <v>334</v>
      </c>
    </row>
    <row r="100">
      <c r="A100" s="26" t="s">
        <v>335</v>
      </c>
      <c r="B100" s="33">
        <v>1.3</v>
      </c>
      <c r="C100" s="34">
        <v>1030.0</v>
      </c>
      <c r="D100" s="35">
        <f t="shared" si="1"/>
        <v>0.001262135922</v>
      </c>
      <c r="E100" s="16" t="s">
        <v>64</v>
      </c>
      <c r="F100" s="19">
        <f>SUMIFS('daftar pesanan'!$D$2:$D$68,'daftar pesanan'!$C$2:$C$68,#REF!)</f>
        <v>0</v>
      </c>
      <c r="G100" s="26" t="s">
        <v>336</v>
      </c>
      <c r="H100" s="37" t="s">
        <v>337</v>
      </c>
    </row>
    <row r="101">
      <c r="A101" s="26" t="s">
        <v>338</v>
      </c>
      <c r="B101" s="33">
        <v>1.3</v>
      </c>
      <c r="C101" s="34">
        <v>1030.0</v>
      </c>
      <c r="D101" s="35">
        <f t="shared" si="1"/>
        <v>0.001262135922</v>
      </c>
      <c r="E101" s="36"/>
      <c r="F101" s="19">
        <f>SUMIFS('daftar pesanan'!$D$2:$D$68,'daftar pesanan'!$C$2:$C$68,#REF!)</f>
        <v>0</v>
      </c>
      <c r="G101" s="26" t="s">
        <v>339</v>
      </c>
      <c r="H101" s="37" t="s">
        <v>340</v>
      </c>
    </row>
    <row r="102">
      <c r="A102" s="26" t="s">
        <v>341</v>
      </c>
      <c r="B102" s="33">
        <v>3.65</v>
      </c>
      <c r="C102" s="34">
        <v>510.0</v>
      </c>
      <c r="D102" s="35">
        <f t="shared" si="1"/>
        <v>0.007156862745</v>
      </c>
      <c r="E102" s="36"/>
      <c r="F102" s="19">
        <f>SUMIFS('daftar pesanan'!$D$2:$D$68,'daftar pesanan'!$C$2:$C$68,#REF!)</f>
        <v>0</v>
      </c>
      <c r="G102" s="26" t="s">
        <v>342</v>
      </c>
      <c r="H102" s="37" t="s">
        <v>343</v>
      </c>
    </row>
    <row r="103">
      <c r="A103" s="26" t="s">
        <v>36</v>
      </c>
      <c r="B103" s="33">
        <v>2.52</v>
      </c>
      <c r="C103" s="34">
        <v>275.0</v>
      </c>
      <c r="D103" s="35">
        <f t="shared" si="1"/>
        <v>0.009163636364</v>
      </c>
      <c r="E103" s="36"/>
      <c r="F103" s="19">
        <f>SUMIFS('daftar pesanan'!$D$2:$D$68,'daftar pesanan'!$C$2:$C$68,#REF!)</f>
        <v>0</v>
      </c>
      <c r="G103" s="26" t="s">
        <v>344</v>
      </c>
      <c r="H103" s="37" t="s">
        <v>345</v>
      </c>
    </row>
    <row r="104">
      <c r="A104" s="26" t="s">
        <v>346</v>
      </c>
      <c r="B104" s="33">
        <v>2.5</v>
      </c>
      <c r="C104" s="34">
        <v>95.0</v>
      </c>
      <c r="D104" s="35">
        <f t="shared" si="1"/>
        <v>0.02631578947</v>
      </c>
      <c r="E104" s="16" t="s">
        <v>64</v>
      </c>
      <c r="F104" s="19">
        <f>SUMIFS('daftar pesanan'!$D$2:$D$68,'daftar pesanan'!$C$2:$C$68,#REF!)</f>
        <v>0</v>
      </c>
      <c r="G104" s="26" t="s">
        <v>347</v>
      </c>
      <c r="H104" s="37" t="s">
        <v>348</v>
      </c>
    </row>
    <row r="105">
      <c r="A105" s="26" t="s">
        <v>349</v>
      </c>
      <c r="B105" s="33">
        <v>2.5</v>
      </c>
      <c r="C105" s="34">
        <v>95.0</v>
      </c>
      <c r="D105" s="35">
        <f t="shared" si="1"/>
        <v>0.02631578947</v>
      </c>
      <c r="E105" s="16" t="s">
        <v>64</v>
      </c>
      <c r="F105" s="19">
        <f>SUMIFS('daftar pesanan'!$D$2:$D$68,'daftar pesanan'!$C$2:$C$68,#REF!)</f>
        <v>0</v>
      </c>
      <c r="G105" s="26" t="s">
        <v>350</v>
      </c>
      <c r="H105" s="37" t="s">
        <v>351</v>
      </c>
    </row>
    <row r="106">
      <c r="A106" s="26" t="s">
        <v>352</v>
      </c>
      <c r="B106" s="33">
        <v>3.8</v>
      </c>
      <c r="C106" s="34">
        <v>95.0</v>
      </c>
      <c r="D106" s="35">
        <f t="shared" si="1"/>
        <v>0.04</v>
      </c>
      <c r="E106" s="16" t="s">
        <v>64</v>
      </c>
      <c r="F106" s="19">
        <f>SUMIFS('daftar pesanan'!$D$2:$D$68,'daftar pesanan'!$C$2:$C$68,#REF!)</f>
        <v>0</v>
      </c>
      <c r="G106" s="26" t="s">
        <v>353</v>
      </c>
      <c r="H106" s="37" t="s">
        <v>354</v>
      </c>
    </row>
    <row r="107">
      <c r="A107" s="26" t="s">
        <v>31</v>
      </c>
      <c r="B107" s="33">
        <v>1.45</v>
      </c>
      <c r="C107" s="34">
        <v>55.0</v>
      </c>
      <c r="D107" s="35">
        <f t="shared" si="1"/>
        <v>0.02636363636</v>
      </c>
      <c r="E107" s="36"/>
      <c r="F107" s="19">
        <f>SUMIFS('daftar pesanan'!$D$2:$D$68,'daftar pesanan'!$C$2:$C$68,#REF!)</f>
        <v>0</v>
      </c>
      <c r="G107" s="26" t="s">
        <v>355</v>
      </c>
      <c r="H107" s="37" t="s">
        <v>356</v>
      </c>
    </row>
    <row r="108">
      <c r="A108" s="26" t="s">
        <v>32</v>
      </c>
      <c r="B108" s="33">
        <v>1.45</v>
      </c>
      <c r="C108" s="34">
        <v>55.0</v>
      </c>
      <c r="D108" s="35">
        <f t="shared" si="1"/>
        <v>0.02636363636</v>
      </c>
      <c r="E108" s="36"/>
      <c r="F108" s="19">
        <f>SUMIFS('daftar pesanan'!$D$2:$D$68,'daftar pesanan'!$C$2:$C$68,#REF!)</f>
        <v>0</v>
      </c>
      <c r="G108" s="26" t="s">
        <v>357</v>
      </c>
      <c r="H108" s="37" t="s">
        <v>358</v>
      </c>
    </row>
    <row r="109">
      <c r="A109" s="26" t="s">
        <v>17</v>
      </c>
      <c r="B109" s="33">
        <v>1.45</v>
      </c>
      <c r="C109" s="34">
        <v>55.0</v>
      </c>
      <c r="D109" s="35">
        <f t="shared" si="1"/>
        <v>0.02636363636</v>
      </c>
      <c r="E109" s="36"/>
      <c r="F109" s="19">
        <f>SUMIFS('daftar pesanan'!$D$2:$D$68,'daftar pesanan'!$C$2:$C$68,#REF!)</f>
        <v>0</v>
      </c>
      <c r="G109" s="26" t="s">
        <v>359</v>
      </c>
      <c r="H109" s="37" t="s">
        <v>360</v>
      </c>
    </row>
    <row r="110">
      <c r="A110" s="26" t="s">
        <v>361</v>
      </c>
      <c r="B110" s="33">
        <v>1.76</v>
      </c>
      <c r="C110" s="34">
        <v>210.0</v>
      </c>
      <c r="D110" s="35">
        <f t="shared" si="1"/>
        <v>0.008380952381</v>
      </c>
      <c r="E110" s="36"/>
      <c r="F110" s="19">
        <f>SUMIFS('daftar pesanan'!$D$2:$D$68,'daftar pesanan'!$C$2:$C$68,#REF!)</f>
        <v>0</v>
      </c>
      <c r="G110" s="26" t="s">
        <v>362</v>
      </c>
      <c r="H110" s="37" t="s">
        <v>363</v>
      </c>
    </row>
    <row r="111">
      <c r="A111" s="26" t="s">
        <v>364</v>
      </c>
      <c r="B111" s="33">
        <v>0.8</v>
      </c>
      <c r="C111" s="34">
        <v>110.0</v>
      </c>
      <c r="D111" s="35">
        <f t="shared" si="1"/>
        <v>0.007272727273</v>
      </c>
      <c r="E111" s="36"/>
      <c r="F111" s="19">
        <f>SUMIFS('daftar pesanan'!$D$2:$D$68,'daftar pesanan'!$C$2:$C$68,#REF!)</f>
        <v>0</v>
      </c>
      <c r="G111" s="26" t="s">
        <v>365</v>
      </c>
      <c r="H111" s="37" t="s">
        <v>366</v>
      </c>
    </row>
    <row r="112">
      <c r="A112" s="26" t="s">
        <v>18</v>
      </c>
      <c r="B112" s="33">
        <v>0.59</v>
      </c>
      <c r="C112" s="34">
        <v>85.0</v>
      </c>
      <c r="D112" s="35">
        <f t="shared" si="1"/>
        <v>0.006941176471</v>
      </c>
      <c r="E112" s="16" t="s">
        <v>64</v>
      </c>
      <c r="F112" s="19">
        <f>SUMIFS('daftar pesanan'!$D$2:$D$68,'daftar pesanan'!$C$2:$C$68,#REF!)</f>
        <v>0</v>
      </c>
      <c r="G112" s="26" t="s">
        <v>367</v>
      </c>
      <c r="H112" s="37" t="s">
        <v>368</v>
      </c>
    </row>
    <row r="113">
      <c r="A113" s="26" t="s">
        <v>369</v>
      </c>
      <c r="B113" s="33">
        <v>0.59</v>
      </c>
      <c r="C113" s="34">
        <v>80.0</v>
      </c>
      <c r="D113" s="35">
        <f t="shared" si="1"/>
        <v>0.007375</v>
      </c>
      <c r="E113" s="36"/>
      <c r="F113" s="19">
        <f>SUMIFS('daftar pesanan'!$D$2:$D$68,'daftar pesanan'!$C$2:$C$68,#REF!)</f>
        <v>0</v>
      </c>
      <c r="G113" s="26" t="s">
        <v>370</v>
      </c>
      <c r="H113" s="37" t="s">
        <v>371</v>
      </c>
    </row>
    <row r="114">
      <c r="A114" s="26" t="s">
        <v>372</v>
      </c>
      <c r="B114" s="33">
        <v>0.59</v>
      </c>
      <c r="C114" s="34">
        <v>85.0</v>
      </c>
      <c r="D114" s="35">
        <f t="shared" si="1"/>
        <v>0.006941176471</v>
      </c>
      <c r="E114" s="36"/>
      <c r="F114" s="19">
        <f>SUMIFS('daftar pesanan'!$D$2:$D$68,'daftar pesanan'!$C$2:$C$68,#REF!)</f>
        <v>0</v>
      </c>
      <c r="G114" s="26" t="s">
        <v>373</v>
      </c>
      <c r="H114" s="37" t="s">
        <v>374</v>
      </c>
    </row>
    <row r="115">
      <c r="A115" s="26" t="s">
        <v>375</v>
      </c>
      <c r="B115" s="33">
        <v>0.59</v>
      </c>
      <c r="C115" s="34">
        <v>85.0</v>
      </c>
      <c r="D115" s="35">
        <f t="shared" si="1"/>
        <v>0.006941176471</v>
      </c>
      <c r="E115" s="38"/>
      <c r="F115" s="19">
        <f>SUMIFS('daftar pesanan'!$D$2:$D$68,'daftar pesanan'!$C$2:$C$68,#REF!)</f>
        <v>0</v>
      </c>
      <c r="G115" s="26" t="s">
        <v>376</v>
      </c>
      <c r="H115" s="37" t="s">
        <v>377</v>
      </c>
    </row>
    <row r="116">
      <c r="A116" s="26" t="s">
        <v>378</v>
      </c>
      <c r="B116" s="33">
        <v>0.59</v>
      </c>
      <c r="C116" s="34">
        <v>85.0</v>
      </c>
      <c r="D116" s="35">
        <f t="shared" si="1"/>
        <v>0.006941176471</v>
      </c>
      <c r="E116" s="16" t="s">
        <v>64</v>
      </c>
      <c r="F116" s="19">
        <f>SUMIFS('daftar pesanan'!$D$2:$D$68,'daftar pesanan'!$C$2:$C$68,#REF!)</f>
        <v>0</v>
      </c>
      <c r="G116" s="26" t="s">
        <v>379</v>
      </c>
      <c r="H116" s="37" t="s">
        <v>380</v>
      </c>
    </row>
    <row r="117">
      <c r="A117" s="26" t="s">
        <v>381</v>
      </c>
      <c r="B117" s="33">
        <v>0.59</v>
      </c>
      <c r="C117" s="34">
        <v>90.0</v>
      </c>
      <c r="D117" s="35">
        <f t="shared" si="1"/>
        <v>0.006555555556</v>
      </c>
      <c r="E117" s="38"/>
      <c r="F117" s="19">
        <f>SUMIFS('daftar pesanan'!$D$2:$D$68,'daftar pesanan'!$C$2:$C$68,#REF!)</f>
        <v>0</v>
      </c>
      <c r="G117" s="26" t="s">
        <v>382</v>
      </c>
      <c r="H117" s="37" t="s">
        <v>383</v>
      </c>
    </row>
    <row r="118">
      <c r="A118" s="26" t="s">
        <v>384</v>
      </c>
      <c r="B118" s="33">
        <v>0.59</v>
      </c>
      <c r="C118" s="34">
        <v>90.0</v>
      </c>
      <c r="D118" s="35">
        <f t="shared" si="1"/>
        <v>0.006555555556</v>
      </c>
      <c r="E118" s="36"/>
      <c r="F118" s="19">
        <f>SUMIFS('daftar pesanan'!$D$2:$D$68,'daftar pesanan'!$C$2:$C$68,#REF!)</f>
        <v>0</v>
      </c>
      <c r="G118" s="26" t="s">
        <v>385</v>
      </c>
      <c r="H118" s="37" t="s">
        <v>386</v>
      </c>
    </row>
    <row r="119">
      <c r="A119" s="26" t="s">
        <v>33</v>
      </c>
      <c r="B119" s="33">
        <v>0.59</v>
      </c>
      <c r="C119" s="34">
        <v>85.0</v>
      </c>
      <c r="D119" s="35">
        <f t="shared" si="1"/>
        <v>0.006941176471</v>
      </c>
      <c r="E119" s="38"/>
      <c r="F119" s="19">
        <f>SUMIFS('daftar pesanan'!$D$2:$D$68,'daftar pesanan'!$C$2:$C$68,#REF!)</f>
        <v>0</v>
      </c>
      <c r="G119" s="26" t="s">
        <v>387</v>
      </c>
      <c r="H119" s="37" t="s">
        <v>388</v>
      </c>
    </row>
    <row r="120">
      <c r="A120" s="26" t="s">
        <v>389</v>
      </c>
      <c r="B120" s="33">
        <v>1.1</v>
      </c>
      <c r="C120" s="34">
        <v>140.0</v>
      </c>
      <c r="D120" s="35">
        <f t="shared" si="1"/>
        <v>0.007857142857</v>
      </c>
      <c r="E120" s="16" t="s">
        <v>64</v>
      </c>
      <c r="F120" s="19">
        <f>SUMIFS('daftar pesanan'!$D$2:$D$68,'daftar pesanan'!$C$2:$C$68,#REF!)</f>
        <v>0</v>
      </c>
      <c r="G120" s="26" t="s">
        <v>390</v>
      </c>
      <c r="H120" s="37" t="s">
        <v>391</v>
      </c>
    </row>
    <row r="121">
      <c r="A121" s="26" t="s">
        <v>392</v>
      </c>
      <c r="B121" s="33">
        <v>1.7</v>
      </c>
      <c r="C121" s="34">
        <v>135.0</v>
      </c>
      <c r="D121" s="35">
        <f t="shared" si="1"/>
        <v>0.01259259259</v>
      </c>
      <c r="E121" s="16" t="s">
        <v>64</v>
      </c>
      <c r="F121" s="19">
        <f>SUMIFS('daftar pesanan'!$D$2:$D$68,'daftar pesanan'!$C$2:$C$68,#REF!)</f>
        <v>0</v>
      </c>
      <c r="G121" s="26" t="s">
        <v>393</v>
      </c>
      <c r="H121" s="37" t="s">
        <v>394</v>
      </c>
    </row>
    <row r="122">
      <c r="A122" s="26" t="s">
        <v>395</v>
      </c>
      <c r="B122" s="33">
        <v>1.26</v>
      </c>
      <c r="C122" s="34">
        <v>130.0</v>
      </c>
      <c r="D122" s="35">
        <f t="shared" si="1"/>
        <v>0.009692307692</v>
      </c>
      <c r="E122" s="38"/>
      <c r="F122" s="19">
        <f>SUMIFS('daftar pesanan'!$D$2:$D$68,'daftar pesanan'!$C$2:$C$68,#REF!)</f>
        <v>0</v>
      </c>
      <c r="G122" s="26" t="s">
        <v>396</v>
      </c>
      <c r="H122" s="37" t="s">
        <v>397</v>
      </c>
    </row>
    <row r="123">
      <c r="A123" s="26" t="s">
        <v>398</v>
      </c>
      <c r="B123" s="33">
        <v>1.2</v>
      </c>
      <c r="C123" s="34">
        <v>95.0</v>
      </c>
      <c r="D123" s="35">
        <f t="shared" si="1"/>
        <v>0.01263157895</v>
      </c>
      <c r="E123" s="16" t="s">
        <v>64</v>
      </c>
      <c r="F123" s="19">
        <f>SUMIFS('daftar pesanan'!$D$2:$D$68,'daftar pesanan'!$C$2:$C$68,#REF!)</f>
        <v>0</v>
      </c>
      <c r="G123" s="26" t="s">
        <v>399</v>
      </c>
      <c r="H123" s="37" t="s">
        <v>400</v>
      </c>
    </row>
    <row r="124">
      <c r="A124" s="26" t="s">
        <v>401</v>
      </c>
      <c r="B124" s="33">
        <v>1.2</v>
      </c>
      <c r="C124" s="34">
        <v>95.0</v>
      </c>
      <c r="D124" s="35">
        <f t="shared" si="1"/>
        <v>0.01263157895</v>
      </c>
      <c r="E124" s="16" t="s">
        <v>64</v>
      </c>
      <c r="F124" s="19">
        <f>SUMIFS('daftar pesanan'!$D$2:$D$68,'daftar pesanan'!$C$2:$C$68,#REF!)</f>
        <v>0</v>
      </c>
      <c r="G124" s="26" t="s">
        <v>402</v>
      </c>
      <c r="H124" s="37" t="s">
        <v>403</v>
      </c>
    </row>
    <row r="125">
      <c r="A125" s="26" t="s">
        <v>404</v>
      </c>
      <c r="B125" s="33">
        <v>1.2</v>
      </c>
      <c r="C125" s="34">
        <v>95.0</v>
      </c>
      <c r="D125" s="35">
        <f t="shared" si="1"/>
        <v>0.01263157895</v>
      </c>
      <c r="E125" s="16" t="s">
        <v>64</v>
      </c>
      <c r="F125" s="19">
        <f>SUMIFS('daftar pesanan'!$D$2:$D$68,'daftar pesanan'!$C$2:$C$68,#REF!)</f>
        <v>0</v>
      </c>
      <c r="G125" s="26" t="s">
        <v>405</v>
      </c>
      <c r="H125" s="37" t="s">
        <v>406</v>
      </c>
    </row>
    <row r="126">
      <c r="A126" s="26" t="s">
        <v>407</v>
      </c>
      <c r="B126" s="33">
        <v>1.2</v>
      </c>
      <c r="C126" s="34">
        <v>95.0</v>
      </c>
      <c r="D126" s="35">
        <f t="shared" si="1"/>
        <v>0.01263157895</v>
      </c>
      <c r="E126" s="16" t="s">
        <v>64</v>
      </c>
      <c r="F126" s="19">
        <f>SUMIFS('daftar pesanan'!$D$2:$D$68,'daftar pesanan'!$C$2:$C$68,#REF!)</f>
        <v>0</v>
      </c>
      <c r="G126" s="26" t="s">
        <v>408</v>
      </c>
      <c r="H126" s="37" t="s">
        <v>409</v>
      </c>
    </row>
    <row r="127">
      <c r="A127" s="26" t="s">
        <v>410</v>
      </c>
      <c r="B127" s="33">
        <v>1.93</v>
      </c>
      <c r="C127" s="34">
        <v>550.0</v>
      </c>
      <c r="D127" s="35">
        <f t="shared" si="1"/>
        <v>0.003509090909</v>
      </c>
      <c r="E127" s="38"/>
      <c r="F127" s="19">
        <f>SUMIFS('daftar pesanan'!$D$2:$D$68,'daftar pesanan'!$C$2:$C$68,#REF!)</f>
        <v>0</v>
      </c>
      <c r="G127" s="26" t="s">
        <v>411</v>
      </c>
      <c r="H127" s="37" t="s">
        <v>412</v>
      </c>
    </row>
    <row r="128">
      <c r="A128" s="26" t="s">
        <v>413</v>
      </c>
      <c r="B128" s="33">
        <v>1.3</v>
      </c>
      <c r="C128" s="34">
        <v>260.0</v>
      </c>
      <c r="D128" s="35">
        <f t="shared" si="1"/>
        <v>0.005</v>
      </c>
      <c r="E128" s="38"/>
      <c r="F128" s="19">
        <f>SUMIFS('daftar pesanan'!$D$2:$D$68,'daftar pesanan'!$C$2:$C$68,#REF!)</f>
        <v>0</v>
      </c>
      <c r="G128" s="26" t="s">
        <v>414</v>
      </c>
      <c r="H128" s="37" t="s">
        <v>415</v>
      </c>
    </row>
    <row r="129">
      <c r="A129" s="26" t="s">
        <v>416</v>
      </c>
      <c r="B129" s="33">
        <v>1.93</v>
      </c>
      <c r="C129" s="34">
        <v>420.0</v>
      </c>
      <c r="D129" s="35">
        <f t="shared" si="1"/>
        <v>0.004595238095</v>
      </c>
      <c r="E129" s="36"/>
      <c r="F129" s="19">
        <f>SUMIFS('daftar pesanan'!$D$2:$D$68,'daftar pesanan'!$C$2:$C$68,#REF!)</f>
        <v>0</v>
      </c>
      <c r="G129" s="26" t="s">
        <v>417</v>
      </c>
      <c r="H129" s="37" t="s">
        <v>418</v>
      </c>
    </row>
    <row r="130">
      <c r="A130" s="26" t="s">
        <v>419</v>
      </c>
      <c r="B130" s="33">
        <v>2.13</v>
      </c>
      <c r="C130" s="34">
        <v>570.0</v>
      </c>
      <c r="D130" s="35">
        <f t="shared" si="1"/>
        <v>0.003736842105</v>
      </c>
      <c r="E130" s="16" t="s">
        <v>64</v>
      </c>
      <c r="F130" s="19">
        <f>SUMIFS('daftar pesanan'!$D$2:$D$68,'daftar pesanan'!$C$2:$C$68,#REF!)</f>
        <v>0</v>
      </c>
      <c r="G130" s="26" t="s">
        <v>420</v>
      </c>
      <c r="H130" s="37" t="s">
        <v>421</v>
      </c>
    </row>
    <row r="131">
      <c r="A131" s="26" t="s">
        <v>422</v>
      </c>
      <c r="B131" s="33">
        <v>2.52</v>
      </c>
      <c r="C131" s="34">
        <v>570.0</v>
      </c>
      <c r="D131" s="35">
        <f t="shared" si="1"/>
        <v>0.004421052632</v>
      </c>
      <c r="E131" s="38"/>
      <c r="F131" s="19">
        <f>SUMIFS('daftar pesanan'!$D$2:$D$68,'daftar pesanan'!$C$2:$C$68,#REF!)</f>
        <v>0</v>
      </c>
      <c r="G131" s="26" t="s">
        <v>423</v>
      </c>
      <c r="H131" s="37" t="s">
        <v>424</v>
      </c>
    </row>
    <row r="132">
      <c r="A132" s="26" t="s">
        <v>425</v>
      </c>
      <c r="B132" s="33">
        <v>2.88</v>
      </c>
      <c r="C132" s="34">
        <v>420.0</v>
      </c>
      <c r="D132" s="35">
        <f t="shared" si="1"/>
        <v>0.006857142857</v>
      </c>
      <c r="E132" s="16" t="s">
        <v>64</v>
      </c>
      <c r="F132" s="19">
        <f>SUMIFS('daftar pesanan'!$D$2:$D$68,'daftar pesanan'!$C$2:$C$68,#REF!)</f>
        <v>0</v>
      </c>
      <c r="G132" s="26" t="s">
        <v>426</v>
      </c>
      <c r="H132" s="37" t="s">
        <v>427</v>
      </c>
    </row>
    <row r="133">
      <c r="A133" s="26" t="s">
        <v>428</v>
      </c>
      <c r="B133" s="33">
        <v>6.2</v>
      </c>
      <c r="C133" s="34">
        <v>1020.0</v>
      </c>
      <c r="D133" s="35">
        <f t="shared" si="1"/>
        <v>0.006078431373</v>
      </c>
      <c r="E133" s="38"/>
      <c r="F133" s="19">
        <f>SUMIFS('daftar pesanan'!$D$2:$D$68,'daftar pesanan'!$C$2:$C$68,#REF!)</f>
        <v>0</v>
      </c>
      <c r="G133" s="26" t="s">
        <v>429</v>
      </c>
      <c r="H133" s="37" t="s">
        <v>430</v>
      </c>
    </row>
    <row r="134">
      <c r="A134" s="26" t="s">
        <v>431</v>
      </c>
      <c r="B134" s="33">
        <v>2.69</v>
      </c>
      <c r="C134" s="34">
        <v>620.0</v>
      </c>
      <c r="D134" s="35">
        <f t="shared" si="1"/>
        <v>0.004338709677</v>
      </c>
      <c r="E134" s="38"/>
      <c r="F134" s="19">
        <f>SUMIFS('daftar pesanan'!$D$2:$D$68,'daftar pesanan'!$C$2:$C$68,#REF!)</f>
        <v>0</v>
      </c>
      <c r="G134" s="26" t="s">
        <v>432</v>
      </c>
      <c r="H134" s="16" t="s">
        <v>433</v>
      </c>
    </row>
    <row r="135">
      <c r="A135" s="26" t="s">
        <v>434</v>
      </c>
      <c r="B135" s="33">
        <v>3.75</v>
      </c>
      <c r="C135" s="34">
        <v>650.0</v>
      </c>
      <c r="D135" s="35">
        <f t="shared" si="1"/>
        <v>0.005769230769</v>
      </c>
      <c r="E135" s="38"/>
      <c r="F135" s="19">
        <f>SUMIFS('daftar pesanan'!$D$2:$D$68,'daftar pesanan'!$C$2:$C$68,#REF!)</f>
        <v>0</v>
      </c>
      <c r="G135" s="26" t="s">
        <v>435</v>
      </c>
      <c r="H135" s="37" t="s">
        <v>436</v>
      </c>
    </row>
    <row r="136">
      <c r="A136" s="26" t="s">
        <v>437</v>
      </c>
      <c r="B136" s="33">
        <v>2.69</v>
      </c>
      <c r="C136" s="34">
        <v>620.0</v>
      </c>
      <c r="D136" s="35">
        <f t="shared" si="1"/>
        <v>0.004338709677</v>
      </c>
      <c r="E136" s="38"/>
      <c r="F136" s="19">
        <f>SUMIFS('daftar pesanan'!$D$2:$D$68,'daftar pesanan'!$C$2:$C$68,#REF!)</f>
        <v>0</v>
      </c>
      <c r="G136" s="26" t="s">
        <v>438</v>
      </c>
      <c r="H136" s="16" t="s">
        <v>439</v>
      </c>
    </row>
    <row r="137">
      <c r="A137" s="26" t="s">
        <v>440</v>
      </c>
      <c r="B137" s="33">
        <v>2.18</v>
      </c>
      <c r="C137" s="34">
        <v>410.0</v>
      </c>
      <c r="D137" s="35">
        <f t="shared" si="1"/>
        <v>0.005317073171</v>
      </c>
      <c r="E137" s="16" t="s">
        <v>64</v>
      </c>
      <c r="F137" s="19">
        <f>SUMIFS('daftar pesanan'!$D$2:$D$68,'daftar pesanan'!$C$2:$C$68,#REF!)</f>
        <v>0</v>
      </c>
      <c r="G137" s="26" t="s">
        <v>441</v>
      </c>
      <c r="H137" s="37" t="s">
        <v>442</v>
      </c>
    </row>
    <row r="138">
      <c r="A138" s="26" t="s">
        <v>443</v>
      </c>
      <c r="B138" s="33">
        <v>2.85</v>
      </c>
      <c r="C138" s="34">
        <v>375.0</v>
      </c>
      <c r="D138" s="35">
        <f t="shared" si="1"/>
        <v>0.0076</v>
      </c>
      <c r="E138" s="38"/>
      <c r="F138" s="19">
        <f>SUMIFS('daftar pesanan'!$D$2:$D$68,'daftar pesanan'!$C$2:$C$68,#REF!)</f>
        <v>0</v>
      </c>
      <c r="G138" s="26" t="s">
        <v>444</v>
      </c>
      <c r="H138" s="37" t="s">
        <v>445</v>
      </c>
    </row>
    <row r="139">
      <c r="A139" s="26" t="s">
        <v>446</v>
      </c>
      <c r="B139" s="33">
        <v>2.8</v>
      </c>
      <c r="C139" s="34">
        <v>750.0</v>
      </c>
      <c r="D139" s="35">
        <f t="shared" si="1"/>
        <v>0.003733333333</v>
      </c>
      <c r="E139" s="16" t="s">
        <v>64</v>
      </c>
      <c r="F139" s="19">
        <f>SUMIFS('daftar pesanan'!$D$2:$D$68,'daftar pesanan'!$C$2:$C$68,#REF!)</f>
        <v>0</v>
      </c>
      <c r="G139" s="26" t="s">
        <v>447</v>
      </c>
      <c r="H139" s="37" t="s">
        <v>448</v>
      </c>
    </row>
    <row r="140">
      <c r="A140" s="26" t="s">
        <v>449</v>
      </c>
      <c r="B140" s="33">
        <v>2.5</v>
      </c>
      <c r="C140" s="34">
        <v>410.0</v>
      </c>
      <c r="D140" s="35">
        <f t="shared" si="1"/>
        <v>0.006097560976</v>
      </c>
      <c r="E140" s="16" t="s">
        <v>64</v>
      </c>
      <c r="F140" s="19">
        <f>SUMIFS('daftar pesanan'!$D$2:$D$68,'daftar pesanan'!$C$2:$C$68,#REF!)</f>
        <v>0</v>
      </c>
      <c r="G140" s="26" t="s">
        <v>450</v>
      </c>
      <c r="H140" s="37" t="s">
        <v>451</v>
      </c>
    </row>
    <row r="141">
      <c r="A141" s="26" t="s">
        <v>452</v>
      </c>
      <c r="B141" s="33">
        <v>4.9</v>
      </c>
      <c r="C141" s="34">
        <v>790.0</v>
      </c>
      <c r="D141" s="35">
        <f t="shared" si="1"/>
        <v>0.006202531646</v>
      </c>
      <c r="E141" s="38"/>
      <c r="F141" s="19">
        <f>SUMIFS('daftar pesanan'!$D$2:$D$68,'daftar pesanan'!$C$2:$C$68,#REF!)</f>
        <v>0</v>
      </c>
      <c r="G141" s="26" t="s">
        <v>453</v>
      </c>
      <c r="H141" s="37" t="s">
        <v>454</v>
      </c>
    </row>
    <row r="142">
      <c r="A142" s="26" t="s">
        <v>455</v>
      </c>
      <c r="B142" s="33">
        <v>6.99</v>
      </c>
      <c r="C142" s="34">
        <v>1270.0</v>
      </c>
      <c r="D142" s="35">
        <f t="shared" si="1"/>
        <v>0.005503937008</v>
      </c>
      <c r="E142" s="38"/>
      <c r="F142" s="19">
        <f>SUMIFS('daftar pesanan'!$D$2:$D$68,'daftar pesanan'!$C$2:$C$68,#REF!)</f>
        <v>0</v>
      </c>
      <c r="G142" s="26" t="s">
        <v>456</v>
      </c>
      <c r="H142" s="37" t="s">
        <v>457</v>
      </c>
    </row>
    <row r="143">
      <c r="A143" s="26" t="s">
        <v>458</v>
      </c>
      <c r="B143" s="33">
        <v>2.16</v>
      </c>
      <c r="C143" s="34">
        <v>450.0</v>
      </c>
      <c r="D143" s="35">
        <f t="shared" si="1"/>
        <v>0.0048</v>
      </c>
      <c r="E143" s="16" t="s">
        <v>64</v>
      </c>
      <c r="F143" s="19">
        <f>SUMIFS('daftar pesanan'!$D$2:$D$68,'daftar pesanan'!$C$2:$C$68,#REF!)</f>
        <v>0</v>
      </c>
      <c r="G143" s="26" t="s">
        <v>459</v>
      </c>
      <c r="H143" s="16" t="s">
        <v>460</v>
      </c>
    </row>
    <row r="144">
      <c r="A144" s="26" t="s">
        <v>461</v>
      </c>
      <c r="B144" s="33">
        <v>2.6</v>
      </c>
      <c r="C144" s="34">
        <v>620.0</v>
      </c>
      <c r="D144" s="35">
        <f t="shared" si="1"/>
        <v>0.004193548387</v>
      </c>
      <c r="E144" s="16" t="s">
        <v>64</v>
      </c>
      <c r="F144" s="19">
        <f>SUMIFS('daftar pesanan'!$D$2:$D$68,'daftar pesanan'!$C$2:$C$68,#REF!)</f>
        <v>0</v>
      </c>
      <c r="G144" s="26" t="s">
        <v>462</v>
      </c>
      <c r="H144" s="37" t="s">
        <v>463</v>
      </c>
    </row>
    <row r="145">
      <c r="A145" s="26" t="s">
        <v>464</v>
      </c>
      <c r="B145" s="33">
        <v>2.0</v>
      </c>
      <c r="C145" s="34">
        <v>450.0</v>
      </c>
      <c r="D145" s="35">
        <f t="shared" si="1"/>
        <v>0.004444444444</v>
      </c>
      <c r="E145" s="16" t="s">
        <v>64</v>
      </c>
      <c r="F145" s="19">
        <f>SUMIFS('daftar pesanan'!$D$2:$D$68,'daftar pesanan'!$C$2:$C$68,#REF!)</f>
        <v>0</v>
      </c>
      <c r="G145" s="26" t="s">
        <v>465</v>
      </c>
      <c r="H145" s="37" t="s">
        <v>466</v>
      </c>
    </row>
    <row r="146">
      <c r="A146" s="26" t="s">
        <v>467</v>
      </c>
      <c r="B146" s="33">
        <v>3.8</v>
      </c>
      <c r="C146" s="34">
        <v>350.0</v>
      </c>
      <c r="D146" s="35">
        <f t="shared" si="1"/>
        <v>0.01085714286</v>
      </c>
      <c r="E146" s="16" t="s">
        <v>64</v>
      </c>
      <c r="F146" s="19">
        <f>SUMIFS('daftar pesanan'!$D$2:$D$68,'daftar pesanan'!$C$2:$C$68,#REF!)</f>
        <v>0</v>
      </c>
      <c r="G146" s="26" t="s">
        <v>468</v>
      </c>
      <c r="H146" s="37" t="s">
        <v>469</v>
      </c>
    </row>
    <row r="147">
      <c r="A147" s="26" t="s">
        <v>470</v>
      </c>
      <c r="B147" s="33">
        <v>3.0</v>
      </c>
      <c r="C147" s="34">
        <v>360.0</v>
      </c>
      <c r="D147" s="35">
        <f t="shared" si="1"/>
        <v>0.008333333333</v>
      </c>
      <c r="E147" s="16" t="s">
        <v>64</v>
      </c>
      <c r="F147" s="19">
        <f>SUMIFS('daftar pesanan'!$D$2:$D$68,'daftar pesanan'!$C$2:$C$68,#REF!)</f>
        <v>0</v>
      </c>
      <c r="G147" s="26" t="s">
        <v>471</v>
      </c>
      <c r="H147" s="37" t="s">
        <v>472</v>
      </c>
    </row>
    <row r="148">
      <c r="A148" s="26" t="s">
        <v>473</v>
      </c>
      <c r="B148" s="33">
        <v>3.25</v>
      </c>
      <c r="C148" s="34">
        <v>360.0</v>
      </c>
      <c r="D148" s="35">
        <f t="shared" si="1"/>
        <v>0.009027777778</v>
      </c>
      <c r="E148" s="16" t="s">
        <v>64</v>
      </c>
      <c r="F148" s="19">
        <f>SUMIFS('daftar pesanan'!$D$2:$D$68,'daftar pesanan'!$C$2:$C$68,#REF!)</f>
        <v>0</v>
      </c>
      <c r="G148" s="26" t="s">
        <v>474</v>
      </c>
      <c r="H148" s="37" t="s">
        <v>475</v>
      </c>
    </row>
    <row r="149">
      <c r="A149" s="26" t="s">
        <v>476</v>
      </c>
      <c r="B149" s="33">
        <v>2.27</v>
      </c>
      <c r="C149" s="34">
        <v>360.0</v>
      </c>
      <c r="D149" s="35">
        <f t="shared" si="1"/>
        <v>0.006305555556</v>
      </c>
      <c r="E149" s="38"/>
      <c r="F149" s="19">
        <f>SUMIFS('daftar pesanan'!$D$2:$D$68,'daftar pesanan'!$C$2:$C$68,#REF!)</f>
        <v>0</v>
      </c>
      <c r="G149" s="26" t="s">
        <v>477</v>
      </c>
      <c r="H149" s="37" t="s">
        <v>478</v>
      </c>
    </row>
    <row r="150">
      <c r="A150" s="26" t="s">
        <v>479</v>
      </c>
      <c r="B150" s="33">
        <v>3.25</v>
      </c>
      <c r="C150" s="34">
        <v>350.0</v>
      </c>
      <c r="D150" s="35">
        <f t="shared" si="1"/>
        <v>0.009285714286</v>
      </c>
      <c r="E150" s="16" t="s">
        <v>64</v>
      </c>
      <c r="F150" s="19">
        <f>SUMIFS('daftar pesanan'!$D$2:$D$68,'daftar pesanan'!$C$2:$C$68,#REF!)</f>
        <v>0</v>
      </c>
      <c r="G150" s="26" t="s">
        <v>480</v>
      </c>
      <c r="H150" s="37" t="s">
        <v>481</v>
      </c>
    </row>
    <row r="151">
      <c r="A151" s="26" t="s">
        <v>482</v>
      </c>
      <c r="B151" s="33">
        <v>3.8</v>
      </c>
      <c r="C151" s="34">
        <v>420.0</v>
      </c>
      <c r="D151" s="35">
        <f t="shared" si="1"/>
        <v>0.009047619048</v>
      </c>
      <c r="E151" s="16" t="s">
        <v>64</v>
      </c>
      <c r="F151" s="19">
        <f>SUMIFS('daftar pesanan'!$D$2:$D$68,'daftar pesanan'!$C$2:$C$68,#REF!)</f>
        <v>0</v>
      </c>
      <c r="G151" s="26" t="s">
        <v>483</v>
      </c>
      <c r="H151" s="37" t="s">
        <v>484</v>
      </c>
    </row>
    <row r="152">
      <c r="A152" s="26" t="s">
        <v>485</v>
      </c>
      <c r="B152" s="33">
        <v>3.8</v>
      </c>
      <c r="C152" s="34">
        <v>400.0</v>
      </c>
      <c r="D152" s="35">
        <f t="shared" si="1"/>
        <v>0.0095</v>
      </c>
      <c r="E152" s="16" t="s">
        <v>64</v>
      </c>
      <c r="F152" s="19">
        <f>SUMIFS('daftar pesanan'!$D$2:$D$68,'daftar pesanan'!$C$2:$C$68,#REF!)</f>
        <v>0</v>
      </c>
      <c r="G152" s="26" t="s">
        <v>486</v>
      </c>
      <c r="H152" s="37" t="s">
        <v>487</v>
      </c>
    </row>
    <row r="153">
      <c r="A153" s="26" t="s">
        <v>488</v>
      </c>
      <c r="B153" s="33">
        <v>2.66</v>
      </c>
      <c r="C153" s="34">
        <v>410.0</v>
      </c>
      <c r="D153" s="35">
        <f t="shared" si="1"/>
        <v>0.006487804878</v>
      </c>
      <c r="E153" s="38"/>
      <c r="F153" s="19">
        <f>SUMIFS('daftar pesanan'!$D$2:$D$68,'daftar pesanan'!$C$2:$C$68,#REF!)</f>
        <v>0</v>
      </c>
      <c r="G153" s="26" t="s">
        <v>489</v>
      </c>
      <c r="H153" s="37" t="s">
        <v>490</v>
      </c>
    </row>
    <row r="154">
      <c r="A154" s="26" t="s">
        <v>491</v>
      </c>
      <c r="B154" s="33">
        <v>5.2</v>
      </c>
      <c r="C154" s="34">
        <v>390.0</v>
      </c>
      <c r="D154" s="35">
        <f t="shared" si="1"/>
        <v>0.01333333333</v>
      </c>
      <c r="E154" s="38"/>
      <c r="F154" s="19">
        <f>SUMIFS('daftar pesanan'!$D$2:$D$68,'daftar pesanan'!$C$2:$C$68,#REF!)</f>
        <v>0</v>
      </c>
      <c r="G154" s="26" t="s">
        <v>492</v>
      </c>
      <c r="H154" s="37" t="s">
        <v>493</v>
      </c>
    </row>
    <row r="155">
      <c r="A155" s="26" t="s">
        <v>494</v>
      </c>
      <c r="B155" s="33">
        <v>0.99</v>
      </c>
      <c r="C155" s="34">
        <v>30.0</v>
      </c>
      <c r="D155" s="35">
        <f t="shared" si="1"/>
        <v>0.033</v>
      </c>
      <c r="E155" s="16" t="s">
        <v>64</v>
      </c>
      <c r="F155" s="19">
        <f>SUMIFS('daftar pesanan'!$D$2:$D$68,'daftar pesanan'!$C$2:$C$68,#REF!)</f>
        <v>0</v>
      </c>
      <c r="G155" s="26" t="s">
        <v>495</v>
      </c>
      <c r="H155" s="37" t="s">
        <v>496</v>
      </c>
    </row>
    <row r="156">
      <c r="A156" s="26" t="s">
        <v>37</v>
      </c>
      <c r="B156" s="33">
        <v>2.6</v>
      </c>
      <c r="C156" s="34">
        <v>70.0</v>
      </c>
      <c r="D156" s="35">
        <f t="shared" si="1"/>
        <v>0.03714285714</v>
      </c>
      <c r="E156" s="38"/>
      <c r="F156" s="19">
        <f>SUMIFS('daftar pesanan'!$D$2:$D$68,'daftar pesanan'!$C$2:$C$68,#REF!)</f>
        <v>0</v>
      </c>
      <c r="G156" s="26" t="s">
        <v>497</v>
      </c>
      <c r="H156" s="37" t="s">
        <v>498</v>
      </c>
    </row>
    <row r="157">
      <c r="A157" s="26" t="s">
        <v>499</v>
      </c>
      <c r="B157" s="33">
        <v>3.25</v>
      </c>
      <c r="C157" s="34">
        <v>62.0</v>
      </c>
      <c r="D157" s="35">
        <f t="shared" si="1"/>
        <v>0.05241935484</v>
      </c>
      <c r="E157" s="38"/>
      <c r="F157" s="19">
        <f>SUMIFS('daftar pesanan'!$D$2:$D$68,'daftar pesanan'!$C$2:$C$68,#REF!)</f>
        <v>0</v>
      </c>
      <c r="G157" s="26" t="s">
        <v>500</v>
      </c>
      <c r="H157" s="37" t="s">
        <v>501</v>
      </c>
    </row>
    <row r="158">
      <c r="A158" s="26" t="s">
        <v>502</v>
      </c>
      <c r="B158" s="33">
        <v>2.71</v>
      </c>
      <c r="C158" s="34">
        <v>65.0</v>
      </c>
      <c r="D158" s="35">
        <f t="shared" si="1"/>
        <v>0.04169230769</v>
      </c>
      <c r="E158" s="16" t="s">
        <v>64</v>
      </c>
      <c r="F158" s="19">
        <f>SUMIFS('daftar pesanan'!$D$2:$D$68,'daftar pesanan'!$C$2:$C$68,#REF!)</f>
        <v>0</v>
      </c>
      <c r="G158" s="26" t="s">
        <v>503</v>
      </c>
      <c r="H158" s="37" t="s">
        <v>504</v>
      </c>
    </row>
    <row r="159">
      <c r="A159" s="26" t="s">
        <v>505</v>
      </c>
      <c r="B159" s="33">
        <v>3.27</v>
      </c>
      <c r="C159" s="34">
        <v>520.0</v>
      </c>
      <c r="D159" s="35">
        <f t="shared" si="1"/>
        <v>0.006288461538</v>
      </c>
      <c r="E159" s="16" t="s">
        <v>64</v>
      </c>
      <c r="F159" s="19">
        <f>SUMIFS('daftar pesanan'!$D$2:$D$68,'daftar pesanan'!$C$2:$C$68,#REF!)</f>
        <v>0</v>
      </c>
      <c r="G159" s="26" t="s">
        <v>506</v>
      </c>
      <c r="H159" s="37" t="s">
        <v>507</v>
      </c>
    </row>
    <row r="160">
      <c r="A160" s="26" t="s">
        <v>508</v>
      </c>
      <c r="B160" s="33">
        <v>2.2</v>
      </c>
      <c r="C160" s="34">
        <v>130.0</v>
      </c>
      <c r="D160" s="35">
        <f t="shared" si="1"/>
        <v>0.01692307692</v>
      </c>
      <c r="E160" s="38"/>
      <c r="F160" s="19">
        <f>SUMIFS('daftar pesanan'!$D$2:$D$68,'daftar pesanan'!$C$2:$C$68,#REF!)</f>
        <v>0</v>
      </c>
      <c r="G160" s="26" t="s">
        <v>509</v>
      </c>
      <c r="H160" s="37" t="s">
        <v>510</v>
      </c>
    </row>
    <row r="161">
      <c r="A161" s="26" t="s">
        <v>511</v>
      </c>
      <c r="B161" s="33">
        <v>3.49</v>
      </c>
      <c r="C161" s="34">
        <v>50.0</v>
      </c>
      <c r="D161" s="35">
        <f t="shared" si="1"/>
        <v>0.0698</v>
      </c>
      <c r="E161" s="38"/>
      <c r="F161" s="19">
        <f>SUMIFS('daftar pesanan'!$D$2:$D$68,'daftar pesanan'!$C$2:$C$68,#REF!)</f>
        <v>0</v>
      </c>
      <c r="G161" s="26" t="s">
        <v>512</v>
      </c>
      <c r="H161" s="37" t="s">
        <v>513</v>
      </c>
    </row>
    <row r="162">
      <c r="A162" s="26" t="s">
        <v>514</v>
      </c>
      <c r="B162" s="33">
        <v>2.5</v>
      </c>
      <c r="C162" s="34">
        <v>260.0</v>
      </c>
      <c r="D162" s="35">
        <f t="shared" si="1"/>
        <v>0.009615384615</v>
      </c>
      <c r="E162" s="16" t="s">
        <v>64</v>
      </c>
      <c r="F162" s="19">
        <f>SUMIFS('daftar pesanan'!$D$2:$D$68,'daftar pesanan'!$C$2:$C$68,#REF!)</f>
        <v>0</v>
      </c>
      <c r="G162" s="26" t="s">
        <v>515</v>
      </c>
      <c r="H162" s="37" t="s">
        <v>516</v>
      </c>
    </row>
    <row r="163">
      <c r="A163" s="26" t="s">
        <v>517</v>
      </c>
      <c r="B163" s="33">
        <v>2.5</v>
      </c>
      <c r="C163" s="34">
        <v>260.0</v>
      </c>
      <c r="D163" s="35">
        <f t="shared" si="1"/>
        <v>0.009615384615</v>
      </c>
      <c r="E163" s="16" t="s">
        <v>64</v>
      </c>
      <c r="F163" s="19">
        <f>SUMIFS('daftar pesanan'!$D$2:$D$68,'daftar pesanan'!$C$2:$C$68,#REF!)</f>
        <v>0</v>
      </c>
      <c r="G163" s="26" t="s">
        <v>518</v>
      </c>
      <c r="H163" s="37" t="s">
        <v>519</v>
      </c>
    </row>
    <row r="164">
      <c r="A164" s="26" t="s">
        <v>520</v>
      </c>
      <c r="B164" s="33">
        <v>3.4</v>
      </c>
      <c r="C164" s="34">
        <v>410.0</v>
      </c>
      <c r="D164" s="35">
        <f t="shared" si="1"/>
        <v>0.008292682927</v>
      </c>
      <c r="E164" s="38"/>
      <c r="F164" s="19">
        <f>SUMIFS('daftar pesanan'!$D$2:$D$68,'daftar pesanan'!$C$2:$C$68,#REF!)</f>
        <v>0</v>
      </c>
      <c r="G164" s="26" t="s">
        <v>521</v>
      </c>
      <c r="H164" s="37" t="s">
        <v>522</v>
      </c>
    </row>
    <row r="165">
      <c r="A165" s="26" t="s">
        <v>523</v>
      </c>
      <c r="B165" s="33">
        <v>1.15</v>
      </c>
      <c r="C165" s="34">
        <v>35.0</v>
      </c>
      <c r="D165" s="35">
        <f t="shared" si="1"/>
        <v>0.03285714286</v>
      </c>
      <c r="E165" s="16" t="s">
        <v>64</v>
      </c>
      <c r="F165" s="19">
        <f>SUMIFS('daftar pesanan'!$D$2:$D$68,'daftar pesanan'!$C$2:$C$68,#REF!)</f>
        <v>0</v>
      </c>
      <c r="G165" s="26" t="s">
        <v>524</v>
      </c>
      <c r="H165" s="37" t="s">
        <v>525</v>
      </c>
    </row>
    <row r="166">
      <c r="A166" s="26" t="s">
        <v>22</v>
      </c>
      <c r="B166" s="33">
        <v>1.05</v>
      </c>
      <c r="C166" s="34">
        <v>35.0</v>
      </c>
      <c r="D166" s="35">
        <f t="shared" si="1"/>
        <v>0.03</v>
      </c>
      <c r="E166" s="38"/>
      <c r="F166" s="19">
        <f>SUMIFS('daftar pesanan'!$D$2:$D$68,'daftar pesanan'!$C$2:$C$68,#REF!)</f>
        <v>0</v>
      </c>
      <c r="G166" s="26" t="s">
        <v>526</v>
      </c>
      <c r="H166" s="37" t="s">
        <v>527</v>
      </c>
    </row>
    <row r="167">
      <c r="A167" s="26" t="s">
        <v>528</v>
      </c>
      <c r="B167" s="33">
        <v>3.5</v>
      </c>
      <c r="C167" s="34">
        <v>140.0</v>
      </c>
      <c r="D167" s="35">
        <f t="shared" si="1"/>
        <v>0.025</v>
      </c>
      <c r="E167" s="38"/>
      <c r="F167" s="19">
        <f>SUMIFS('daftar pesanan'!$D$2:$D$68,'daftar pesanan'!$C$2:$C$68,#REF!)</f>
        <v>0</v>
      </c>
      <c r="G167" s="26" t="s">
        <v>529</v>
      </c>
      <c r="H167" s="37" t="s">
        <v>530</v>
      </c>
    </row>
    <row r="168">
      <c r="A168" s="26" t="s">
        <v>531</v>
      </c>
      <c r="B168" s="33">
        <v>1.51</v>
      </c>
      <c r="C168" s="34">
        <v>45.0</v>
      </c>
      <c r="D168" s="35">
        <f t="shared" si="1"/>
        <v>0.03355555556</v>
      </c>
      <c r="E168" s="38"/>
      <c r="F168" s="19">
        <f>SUMIFS('daftar pesanan'!$D$2:$D$68,'daftar pesanan'!$C$2:$C$68,#REF!)</f>
        <v>0</v>
      </c>
      <c r="G168" s="26" t="s">
        <v>532</v>
      </c>
      <c r="H168" s="37" t="s">
        <v>533</v>
      </c>
    </row>
    <row r="169">
      <c r="A169" s="26" t="s">
        <v>534</v>
      </c>
      <c r="B169" s="33">
        <v>1.51</v>
      </c>
      <c r="C169" s="34">
        <v>45.0</v>
      </c>
      <c r="D169" s="35">
        <f t="shared" si="1"/>
        <v>0.03355555556</v>
      </c>
      <c r="E169" s="38"/>
      <c r="F169" s="19">
        <f>SUMIFS('daftar pesanan'!$D$2:$D$68,'daftar pesanan'!$C$2:$C$68,#REF!)</f>
        <v>0</v>
      </c>
      <c r="G169" s="26" t="s">
        <v>535</v>
      </c>
      <c r="H169" s="37" t="s">
        <v>536</v>
      </c>
    </row>
    <row r="170">
      <c r="A170" s="26" t="s">
        <v>537</v>
      </c>
      <c r="B170" s="33">
        <v>2.0</v>
      </c>
      <c r="C170" s="34">
        <v>100.0</v>
      </c>
      <c r="D170" s="35">
        <f t="shared" si="1"/>
        <v>0.02</v>
      </c>
      <c r="E170" s="38"/>
      <c r="F170" s="19">
        <f>SUMIFS('daftar pesanan'!$D$2:$D$68,'daftar pesanan'!$C$2:$C$68,#REF!)</f>
        <v>0</v>
      </c>
      <c r="G170" s="26" t="s">
        <v>538</v>
      </c>
      <c r="H170" s="37" t="s">
        <v>539</v>
      </c>
    </row>
    <row r="171">
      <c r="A171" s="26" t="s">
        <v>540</v>
      </c>
      <c r="B171" s="33">
        <v>2.0</v>
      </c>
      <c r="C171" s="34">
        <v>40.0</v>
      </c>
      <c r="D171" s="35">
        <f t="shared" si="1"/>
        <v>0.05</v>
      </c>
      <c r="E171" s="38"/>
      <c r="F171" s="19">
        <f>SUMIFS('daftar pesanan'!$D$2:$D$68,'daftar pesanan'!$C$2:$C$68,#REF!)</f>
        <v>0</v>
      </c>
      <c r="G171" s="26" t="s">
        <v>541</v>
      </c>
      <c r="H171" s="37" t="s">
        <v>542</v>
      </c>
    </row>
    <row r="172">
      <c r="A172" s="26" t="s">
        <v>543</v>
      </c>
      <c r="B172" s="33">
        <v>4.3</v>
      </c>
      <c r="C172" s="34">
        <v>425.0</v>
      </c>
      <c r="D172" s="35">
        <f t="shared" si="1"/>
        <v>0.01011764706</v>
      </c>
      <c r="E172" s="16" t="s">
        <v>64</v>
      </c>
      <c r="F172" s="19">
        <f>SUMIFS('daftar pesanan'!$D$2:$D$68,'daftar pesanan'!$C$2:$C$68,#REF!)</f>
        <v>0</v>
      </c>
      <c r="G172" s="26" t="s">
        <v>544</v>
      </c>
      <c r="H172" s="37" t="s">
        <v>545</v>
      </c>
    </row>
    <row r="173">
      <c r="A173" s="26" t="s">
        <v>546</v>
      </c>
      <c r="B173" s="33">
        <v>4.3</v>
      </c>
      <c r="C173" s="34">
        <v>410.0</v>
      </c>
      <c r="D173" s="35">
        <f t="shared" si="1"/>
        <v>0.01048780488</v>
      </c>
      <c r="E173" s="16" t="s">
        <v>64</v>
      </c>
      <c r="F173" s="19">
        <f>SUMIFS('daftar pesanan'!$D$2:$D$68,'daftar pesanan'!$C$2:$C$68,#REF!)</f>
        <v>0</v>
      </c>
      <c r="G173" s="26" t="s">
        <v>547</v>
      </c>
      <c r="H173" s="37" t="s">
        <v>548</v>
      </c>
    </row>
    <row r="174">
      <c r="A174" s="26" t="s">
        <v>549</v>
      </c>
      <c r="B174" s="33">
        <v>2.5</v>
      </c>
      <c r="C174" s="34">
        <v>210.0</v>
      </c>
      <c r="D174" s="35">
        <f t="shared" si="1"/>
        <v>0.0119047619</v>
      </c>
      <c r="E174" s="16" t="s">
        <v>64</v>
      </c>
      <c r="F174" s="19">
        <f>SUMIFS('daftar pesanan'!$D$2:$D$68,'daftar pesanan'!$C$2:$C$68,#REF!)</f>
        <v>0</v>
      </c>
      <c r="G174" s="26" t="s">
        <v>550</v>
      </c>
      <c r="H174" s="37" t="s">
        <v>551</v>
      </c>
    </row>
    <row r="175">
      <c r="A175" s="26" t="s">
        <v>552</v>
      </c>
      <c r="B175" s="33">
        <v>5.2</v>
      </c>
      <c r="C175" s="34">
        <v>480.0</v>
      </c>
      <c r="D175" s="35">
        <f t="shared" si="1"/>
        <v>0.01083333333</v>
      </c>
      <c r="E175" s="38"/>
      <c r="F175" s="19">
        <f>SUMIFS('daftar pesanan'!$D$2:$D$68,'daftar pesanan'!$C$2:$C$68,#REF!)</f>
        <v>0</v>
      </c>
      <c r="G175" s="26" t="s">
        <v>553</v>
      </c>
      <c r="H175" s="37" t="s">
        <v>554</v>
      </c>
    </row>
    <row r="176">
      <c r="A176" s="26" t="s">
        <v>555</v>
      </c>
      <c r="B176" s="33">
        <v>4.29</v>
      </c>
      <c r="C176" s="34">
        <v>420.0</v>
      </c>
      <c r="D176" s="35">
        <f t="shared" si="1"/>
        <v>0.01021428571</v>
      </c>
      <c r="E176" s="16" t="s">
        <v>64</v>
      </c>
      <c r="F176" s="19">
        <f>SUMIFS('daftar pesanan'!$D$2:$D$68,'daftar pesanan'!$C$2:$C$68,#REF!)</f>
        <v>0</v>
      </c>
      <c r="G176" s="26" t="s">
        <v>556</v>
      </c>
      <c r="H176" s="37" t="s">
        <v>557</v>
      </c>
    </row>
    <row r="177">
      <c r="A177" s="26" t="s">
        <v>558</v>
      </c>
      <c r="B177" s="33">
        <v>2.31</v>
      </c>
      <c r="C177" s="34">
        <v>210.0</v>
      </c>
      <c r="D177" s="35">
        <f t="shared" si="1"/>
        <v>0.011</v>
      </c>
      <c r="E177" s="16" t="s">
        <v>64</v>
      </c>
      <c r="F177" s="19">
        <f>SUMIFS('daftar pesanan'!$D$2:$D$68,'daftar pesanan'!$C$2:$C$68,#REF!)</f>
        <v>0</v>
      </c>
      <c r="G177" s="26" t="s">
        <v>559</v>
      </c>
      <c r="H177" s="37" t="s">
        <v>560</v>
      </c>
    </row>
    <row r="178">
      <c r="A178" s="26" t="s">
        <v>561</v>
      </c>
      <c r="B178" s="33">
        <v>2.31</v>
      </c>
      <c r="C178" s="34">
        <v>210.0</v>
      </c>
      <c r="D178" s="35">
        <f t="shared" si="1"/>
        <v>0.011</v>
      </c>
      <c r="E178" s="16" t="s">
        <v>64</v>
      </c>
      <c r="F178" s="19">
        <f>SUMIFS('daftar pesanan'!$D$2:$D$68,'daftar pesanan'!$C$2:$C$68,#REF!)</f>
        <v>0</v>
      </c>
      <c r="G178" s="26" t="s">
        <v>562</v>
      </c>
      <c r="H178" s="16" t="s">
        <v>563</v>
      </c>
    </row>
    <row r="179">
      <c r="A179" s="26" t="s">
        <v>564</v>
      </c>
      <c r="B179" s="33">
        <v>2.5</v>
      </c>
      <c r="C179" s="34">
        <v>-1.0</v>
      </c>
      <c r="D179" s="35">
        <f t="shared" si="1"/>
        <v>-2.5</v>
      </c>
      <c r="E179" s="16" t="s">
        <v>64</v>
      </c>
      <c r="F179" s="19">
        <f>SUMIFS('daftar pesanan'!$D$2:$D$68,'daftar pesanan'!$C$2:$C$68,#REF!)</f>
        <v>0</v>
      </c>
      <c r="G179" s="26" t="s">
        <v>565</v>
      </c>
      <c r="H179" s="37" t="s">
        <v>566</v>
      </c>
    </row>
    <row r="180">
      <c r="A180" s="26" t="s">
        <v>567</v>
      </c>
      <c r="B180" s="33">
        <v>4.5</v>
      </c>
      <c r="C180" s="34">
        <v>190.0</v>
      </c>
      <c r="D180" s="35">
        <f t="shared" si="1"/>
        <v>0.02368421053</v>
      </c>
      <c r="E180" s="38"/>
      <c r="F180" s="19">
        <f>SUMIFS('daftar pesanan'!$D$2:$D$68,'daftar pesanan'!$C$2:$C$68,#REF!)</f>
        <v>0</v>
      </c>
      <c r="G180" s="26" t="s">
        <v>568</v>
      </c>
      <c r="H180" s="37" t="s">
        <v>569</v>
      </c>
    </row>
    <row r="181">
      <c r="A181" s="26" t="s">
        <v>570</v>
      </c>
      <c r="B181" s="33">
        <v>1.8</v>
      </c>
      <c r="C181" s="34">
        <v>65.0</v>
      </c>
      <c r="D181" s="35">
        <f t="shared" si="1"/>
        <v>0.02769230769</v>
      </c>
      <c r="E181" s="16" t="s">
        <v>64</v>
      </c>
      <c r="F181" s="19">
        <f>SUMIFS('daftar pesanan'!$D$2:$D$68,'daftar pesanan'!$C$2:$C$68,#REF!)</f>
        <v>0</v>
      </c>
      <c r="G181" s="26" t="s">
        <v>571</v>
      </c>
      <c r="H181" s="37" t="s">
        <v>572</v>
      </c>
    </row>
    <row r="182">
      <c r="A182" s="26" t="s">
        <v>573</v>
      </c>
      <c r="B182" s="33">
        <v>3.5</v>
      </c>
      <c r="C182" s="34">
        <v>200.0</v>
      </c>
      <c r="D182" s="35">
        <f t="shared" si="1"/>
        <v>0.0175</v>
      </c>
      <c r="E182" s="38"/>
      <c r="F182" s="19">
        <f>SUMIFS('daftar pesanan'!$D$2:$D$68,'daftar pesanan'!$C$2:$C$68,#REF!)</f>
        <v>0</v>
      </c>
      <c r="G182" s="26" t="s">
        <v>574</v>
      </c>
      <c r="H182" s="37" t="s">
        <v>575</v>
      </c>
    </row>
    <row r="183">
      <c r="A183" s="26" t="s">
        <v>576</v>
      </c>
      <c r="B183" s="33">
        <v>3.5</v>
      </c>
      <c r="C183" s="34">
        <v>200.0</v>
      </c>
      <c r="D183" s="35">
        <f t="shared" si="1"/>
        <v>0.0175</v>
      </c>
      <c r="E183" s="38"/>
      <c r="F183" s="19">
        <f>SUMIFS('daftar pesanan'!$D$2:$D$68,'daftar pesanan'!$C$2:$C$68,#REF!)</f>
        <v>0</v>
      </c>
      <c r="G183" s="26" t="s">
        <v>577</v>
      </c>
      <c r="H183" s="37" t="s">
        <v>578</v>
      </c>
    </row>
    <row r="184">
      <c r="A184" s="26" t="s">
        <v>579</v>
      </c>
      <c r="B184" s="33">
        <v>3.5</v>
      </c>
      <c r="C184" s="34">
        <v>200.0</v>
      </c>
      <c r="D184" s="35">
        <f t="shared" si="1"/>
        <v>0.0175</v>
      </c>
      <c r="E184" s="38"/>
      <c r="F184" s="19">
        <f>SUMIFS('daftar pesanan'!$D$2:$D$68,'daftar pesanan'!$C$2:$C$68,#REF!)</f>
        <v>0</v>
      </c>
      <c r="G184" s="26" t="s">
        <v>580</v>
      </c>
      <c r="H184" s="37" t="s">
        <v>581</v>
      </c>
    </row>
    <row r="185">
      <c r="A185" s="26" t="s">
        <v>582</v>
      </c>
      <c r="B185" s="33">
        <v>3.5</v>
      </c>
      <c r="C185" s="34">
        <v>200.0</v>
      </c>
      <c r="D185" s="35">
        <f t="shared" si="1"/>
        <v>0.0175</v>
      </c>
      <c r="E185" s="16" t="s">
        <v>64</v>
      </c>
      <c r="F185" s="19">
        <f>SUMIFS('daftar pesanan'!$D$2:$D$68,'daftar pesanan'!$C$2:$C$68,#REF!)</f>
        <v>0</v>
      </c>
      <c r="G185" s="26" t="s">
        <v>583</v>
      </c>
      <c r="H185" s="37" t="s">
        <v>584</v>
      </c>
    </row>
    <row r="186">
      <c r="A186" s="26" t="s">
        <v>585</v>
      </c>
      <c r="B186" s="33">
        <v>3.4</v>
      </c>
      <c r="C186" s="34">
        <v>280.0</v>
      </c>
      <c r="D186" s="35">
        <f t="shared" si="1"/>
        <v>0.01214285714</v>
      </c>
      <c r="E186" s="16" t="s">
        <v>64</v>
      </c>
      <c r="F186" s="19">
        <f>SUMIFS('daftar pesanan'!$D$2:$D$68,'daftar pesanan'!$C$2:$C$68,#REF!)</f>
        <v>0</v>
      </c>
      <c r="G186" s="26" t="s">
        <v>586</v>
      </c>
      <c r="H186" s="37" t="s">
        <v>587</v>
      </c>
    </row>
    <row r="187">
      <c r="A187" s="26" t="s">
        <v>588</v>
      </c>
      <c r="B187" s="33">
        <v>3.5</v>
      </c>
      <c r="C187" s="34">
        <v>200.0</v>
      </c>
      <c r="D187" s="35">
        <f t="shared" si="1"/>
        <v>0.0175</v>
      </c>
      <c r="E187" s="39"/>
      <c r="F187" s="19">
        <f>SUMIFS('daftar pesanan'!$D$2:$D$68,'daftar pesanan'!$C$2:$C$68,#REF!)</f>
        <v>0</v>
      </c>
      <c r="G187" s="26" t="s">
        <v>589</v>
      </c>
      <c r="H187" s="37" t="s">
        <v>590</v>
      </c>
    </row>
    <row r="188">
      <c r="A188" s="26" t="s">
        <v>35</v>
      </c>
      <c r="B188" s="33">
        <v>3.19</v>
      </c>
      <c r="C188" s="34">
        <v>105.0</v>
      </c>
      <c r="D188" s="35">
        <f t="shared" si="1"/>
        <v>0.03038095238</v>
      </c>
      <c r="E188" s="39"/>
      <c r="F188" s="19">
        <f>SUMIFS('daftar pesanan'!$D$2:$D$68,'daftar pesanan'!$C$2:$C$68,#REF!)</f>
        <v>0</v>
      </c>
      <c r="G188" s="26" t="s">
        <v>591</v>
      </c>
      <c r="H188" s="37" t="s">
        <v>592</v>
      </c>
    </row>
    <row r="189">
      <c r="A189" s="26" t="s">
        <v>593</v>
      </c>
      <c r="B189" s="33">
        <v>3.19</v>
      </c>
      <c r="C189" s="34">
        <v>105.0</v>
      </c>
      <c r="D189" s="35">
        <f t="shared" si="1"/>
        <v>0.03038095238</v>
      </c>
      <c r="E189" s="16" t="s">
        <v>64</v>
      </c>
      <c r="F189" s="19">
        <f>SUMIFS('daftar pesanan'!$D$2:$D$68,'daftar pesanan'!$C$2:$C$68,#REF!)</f>
        <v>0</v>
      </c>
      <c r="G189" s="26" t="s">
        <v>594</v>
      </c>
      <c r="H189" s="37" t="s">
        <v>595</v>
      </c>
    </row>
    <row r="190">
      <c r="A190" s="26" t="s">
        <v>596</v>
      </c>
      <c r="B190" s="33">
        <v>2.6</v>
      </c>
      <c r="C190" s="34">
        <v>170.0</v>
      </c>
      <c r="D190" s="35">
        <f t="shared" si="1"/>
        <v>0.01529411765</v>
      </c>
      <c r="E190" s="39"/>
      <c r="F190" s="19">
        <f>SUMIFS('daftar pesanan'!$D$2:$D$68,'daftar pesanan'!$C$2:$C$68,#REF!)</f>
        <v>0</v>
      </c>
      <c r="G190" s="26" t="s">
        <v>597</v>
      </c>
      <c r="H190" s="37" t="s">
        <v>598</v>
      </c>
    </row>
    <row r="191">
      <c r="A191" s="26" t="s">
        <v>599</v>
      </c>
      <c r="B191" s="33">
        <v>2.6</v>
      </c>
      <c r="C191" s="34">
        <v>170.0</v>
      </c>
      <c r="D191" s="35">
        <f t="shared" si="1"/>
        <v>0.01529411765</v>
      </c>
      <c r="E191" s="39"/>
      <c r="F191" s="19">
        <f>SUMIFS('daftar pesanan'!$D$2:$D$68,'daftar pesanan'!$C$2:$C$68,#REF!)</f>
        <v>0</v>
      </c>
      <c r="G191" s="26" t="s">
        <v>600</v>
      </c>
      <c r="H191" s="37" t="s">
        <v>601</v>
      </c>
    </row>
    <row r="192">
      <c r="A192" s="26" t="s">
        <v>602</v>
      </c>
      <c r="B192" s="33">
        <v>2.6</v>
      </c>
      <c r="C192" s="34">
        <v>115.0</v>
      </c>
      <c r="D192" s="35">
        <f t="shared" si="1"/>
        <v>0.02260869565</v>
      </c>
      <c r="E192" s="39"/>
      <c r="F192" s="19">
        <f>SUMIFS('daftar pesanan'!$D$2:$D$68,'daftar pesanan'!$C$2:$C$68,#REF!)</f>
        <v>0</v>
      </c>
      <c r="G192" s="26" t="s">
        <v>603</v>
      </c>
      <c r="H192" s="37" t="s">
        <v>604</v>
      </c>
    </row>
    <row r="193">
      <c r="A193" s="26" t="s">
        <v>605</v>
      </c>
      <c r="B193" s="33">
        <v>1.87</v>
      </c>
      <c r="C193" s="34">
        <v>65.0</v>
      </c>
      <c r="D193" s="35">
        <f t="shared" si="1"/>
        <v>0.02876923077</v>
      </c>
      <c r="E193" s="16" t="s">
        <v>64</v>
      </c>
      <c r="F193" s="19">
        <f>SUMIFS('daftar pesanan'!$D$2:$D$68,'daftar pesanan'!$C$2:$C$68,#REF!)</f>
        <v>0</v>
      </c>
      <c r="G193" s="26" t="s">
        <v>606</v>
      </c>
      <c r="H193" s="37" t="s">
        <v>607</v>
      </c>
    </row>
    <row r="194">
      <c r="A194" s="26" t="s">
        <v>608</v>
      </c>
      <c r="B194" s="33">
        <v>0.4</v>
      </c>
      <c r="C194" s="34">
        <v>25.0</v>
      </c>
      <c r="D194" s="35">
        <f t="shared" si="1"/>
        <v>0.016</v>
      </c>
      <c r="E194" s="16" t="s">
        <v>64</v>
      </c>
      <c r="F194" s="19">
        <f>SUMIFS('daftar pesanan'!$D$2:$D$68,'daftar pesanan'!$C$2:$C$68,#REF!)</f>
        <v>0</v>
      </c>
      <c r="G194" s="26" t="s">
        <v>609</v>
      </c>
      <c r="H194" s="37" t="s">
        <v>610</v>
      </c>
    </row>
    <row r="195">
      <c r="A195" s="26" t="s">
        <v>611</v>
      </c>
      <c r="B195" s="33">
        <v>7.5</v>
      </c>
      <c r="C195" s="34">
        <v>430.0</v>
      </c>
      <c r="D195" s="35">
        <f t="shared" si="1"/>
        <v>0.01744186047</v>
      </c>
      <c r="E195" s="16" t="s">
        <v>64</v>
      </c>
      <c r="F195" s="19">
        <f>SUMIFS('daftar pesanan'!$D$2:$D$68,'daftar pesanan'!$C$2:$C$68,#REF!)</f>
        <v>0</v>
      </c>
      <c r="G195" s="26" t="s">
        <v>612</v>
      </c>
      <c r="H195" s="37" t="s">
        <v>613</v>
      </c>
    </row>
    <row r="196">
      <c r="A196" s="26" t="s">
        <v>614</v>
      </c>
      <c r="B196" s="33">
        <v>2.8</v>
      </c>
      <c r="C196" s="34">
        <v>65.0</v>
      </c>
      <c r="D196" s="35">
        <f t="shared" si="1"/>
        <v>0.04307692308</v>
      </c>
      <c r="E196" s="39"/>
      <c r="F196" s="19">
        <f>SUMIFS('daftar pesanan'!$D$2:$D$68,'daftar pesanan'!$C$2:$C$68,#REF!)</f>
        <v>0</v>
      </c>
      <c r="G196" s="26" t="s">
        <v>615</v>
      </c>
      <c r="H196" s="16" t="s">
        <v>616</v>
      </c>
    </row>
    <row r="197">
      <c r="A197" s="26" t="s">
        <v>617</v>
      </c>
      <c r="B197" s="33">
        <v>2.6</v>
      </c>
      <c r="C197" s="34">
        <v>170.0</v>
      </c>
      <c r="D197" s="35">
        <f t="shared" si="1"/>
        <v>0.01529411765</v>
      </c>
      <c r="E197" s="39"/>
      <c r="F197" s="19">
        <f>SUMIFS('daftar pesanan'!$D$2:$D$68,'daftar pesanan'!$C$2:$C$68,#REF!)</f>
        <v>0</v>
      </c>
      <c r="G197" s="26" t="s">
        <v>618</v>
      </c>
      <c r="H197" s="37" t="s">
        <v>619</v>
      </c>
    </row>
    <row r="198">
      <c r="A198" s="26" t="s">
        <v>620</v>
      </c>
      <c r="B198" s="33">
        <v>2.6</v>
      </c>
      <c r="C198" s="34">
        <v>170.0</v>
      </c>
      <c r="D198" s="35">
        <f t="shared" si="1"/>
        <v>0.01529411765</v>
      </c>
      <c r="E198" s="39"/>
      <c r="F198" s="19">
        <f>SUMIFS('daftar pesanan'!$D$2:$D$68,'daftar pesanan'!$C$2:$C$68,#REF!)</f>
        <v>0</v>
      </c>
      <c r="G198" s="26" t="s">
        <v>621</v>
      </c>
      <c r="H198" s="37" t="s">
        <v>622</v>
      </c>
    </row>
    <row r="199">
      <c r="A199" s="26" t="s">
        <v>623</v>
      </c>
      <c r="B199" s="33">
        <v>1.5</v>
      </c>
      <c r="C199" s="34">
        <v>135.0</v>
      </c>
      <c r="D199" s="35">
        <f t="shared" si="1"/>
        <v>0.01111111111</v>
      </c>
      <c r="E199" s="39"/>
      <c r="F199" s="19">
        <f>SUMIFS('daftar pesanan'!$D$2:$D$68,'daftar pesanan'!$C$2:$C$68,#REF!)</f>
        <v>0</v>
      </c>
      <c r="G199" s="26" t="s">
        <v>624</v>
      </c>
      <c r="H199" s="37" t="s">
        <v>625</v>
      </c>
    </row>
    <row r="200">
      <c r="A200" s="26" t="s">
        <v>626</v>
      </c>
      <c r="B200" s="33">
        <v>1.69</v>
      </c>
      <c r="C200" s="34">
        <v>135.0</v>
      </c>
      <c r="D200" s="35">
        <f t="shared" si="1"/>
        <v>0.01251851852</v>
      </c>
      <c r="E200" s="39"/>
      <c r="F200" s="19">
        <f>SUMIFS('daftar pesanan'!$D$2:$D$68,'daftar pesanan'!$C$2:$C$68,#REF!)</f>
        <v>0</v>
      </c>
      <c r="G200" s="26" t="s">
        <v>627</v>
      </c>
      <c r="H200" s="37" t="s">
        <v>628</v>
      </c>
    </row>
    <row r="201">
      <c r="A201" s="26" t="s">
        <v>629</v>
      </c>
      <c r="B201" s="33">
        <v>3.25</v>
      </c>
      <c r="C201" s="34">
        <v>185.0</v>
      </c>
      <c r="D201" s="35">
        <f t="shared" si="1"/>
        <v>0.01756756757</v>
      </c>
      <c r="E201" s="39"/>
      <c r="F201" s="19">
        <f>SUMIFS('daftar pesanan'!$D$2:$D$68,'daftar pesanan'!$C$2:$C$68,#REF!)</f>
        <v>0</v>
      </c>
      <c r="G201" s="26" t="s">
        <v>630</v>
      </c>
      <c r="H201" s="37" t="s">
        <v>631</v>
      </c>
    </row>
    <row r="202">
      <c r="A202" s="26" t="s">
        <v>632</v>
      </c>
      <c r="B202" s="33">
        <v>4.72</v>
      </c>
      <c r="C202" s="34">
        <v>630.0</v>
      </c>
      <c r="D202" s="35">
        <f t="shared" si="1"/>
        <v>0.007492063492</v>
      </c>
      <c r="E202" s="39"/>
      <c r="F202" s="19">
        <f>SUMIFS('daftar pesanan'!$D$2:$D$68,'daftar pesanan'!$C$2:$C$68,#REF!)</f>
        <v>0</v>
      </c>
      <c r="G202" s="26" t="s">
        <v>633</v>
      </c>
      <c r="H202" s="37" t="s">
        <v>634</v>
      </c>
    </row>
    <row r="203">
      <c r="A203" s="26" t="s">
        <v>635</v>
      </c>
      <c r="B203" s="33">
        <v>1.0</v>
      </c>
      <c r="C203" s="34">
        <v>12.0</v>
      </c>
      <c r="D203" s="35">
        <f t="shared" si="1"/>
        <v>0.08333333333</v>
      </c>
      <c r="E203" s="39"/>
      <c r="F203" s="19">
        <f>SUMIFS('daftar pesanan'!$D$2:$D$68,'daftar pesanan'!$C$2:$C$68,#REF!)</f>
        <v>0</v>
      </c>
      <c r="G203" s="26" t="s">
        <v>636</v>
      </c>
      <c r="H203" s="37" t="s">
        <v>637</v>
      </c>
    </row>
    <row r="204">
      <c r="A204" s="26" t="s">
        <v>638</v>
      </c>
      <c r="B204" s="33">
        <v>1.0</v>
      </c>
      <c r="C204" s="34">
        <v>12.0</v>
      </c>
      <c r="D204" s="35">
        <f t="shared" si="1"/>
        <v>0.08333333333</v>
      </c>
      <c r="E204" s="39"/>
      <c r="F204" s="19">
        <f>SUMIFS('daftar pesanan'!$D$2:$D$68,'daftar pesanan'!$C$2:$C$68,#REF!)</f>
        <v>0</v>
      </c>
      <c r="G204" s="26" t="s">
        <v>639</v>
      </c>
      <c r="H204" s="37" t="s">
        <v>640</v>
      </c>
    </row>
    <row r="205">
      <c r="A205" s="26" t="s">
        <v>641</v>
      </c>
      <c r="B205" s="33">
        <v>0.7</v>
      </c>
      <c r="C205" s="34">
        <v>12.0</v>
      </c>
      <c r="D205" s="35">
        <f t="shared" si="1"/>
        <v>0.05833333333</v>
      </c>
      <c r="E205" s="38"/>
      <c r="F205" s="19">
        <f>SUMIFS('daftar pesanan'!$D$2:$D$68,'daftar pesanan'!$C$2:$C$68,#REF!)</f>
        <v>0</v>
      </c>
      <c r="G205" s="26" t="s">
        <v>642</v>
      </c>
      <c r="H205" s="37" t="s">
        <v>643</v>
      </c>
    </row>
    <row r="206">
      <c r="A206" s="26" t="s">
        <v>644</v>
      </c>
      <c r="B206" s="33">
        <v>1.0</v>
      </c>
      <c r="C206" s="34">
        <v>12.0</v>
      </c>
      <c r="D206" s="35">
        <f t="shared" si="1"/>
        <v>0.08333333333</v>
      </c>
      <c r="E206" s="16" t="s">
        <v>64</v>
      </c>
      <c r="F206" s="19">
        <f>SUMIFS('daftar pesanan'!$D$2:$D$68,'daftar pesanan'!$C$2:$C$68,#REF!)</f>
        <v>0</v>
      </c>
      <c r="G206" s="26" t="s">
        <v>645</v>
      </c>
      <c r="H206" s="37" t="s">
        <v>646</v>
      </c>
    </row>
    <row r="207">
      <c r="A207" s="26" t="s">
        <v>647</v>
      </c>
      <c r="B207" s="33">
        <v>1.0</v>
      </c>
      <c r="C207" s="34">
        <v>12.0</v>
      </c>
      <c r="D207" s="35">
        <f t="shared" si="1"/>
        <v>0.08333333333</v>
      </c>
      <c r="E207" s="39"/>
      <c r="F207" s="19">
        <f>SUMIFS('daftar pesanan'!$D$2:$D$68,'daftar pesanan'!$C$2:$C$68,#REF!)</f>
        <v>0</v>
      </c>
      <c r="G207" s="26" t="s">
        <v>648</v>
      </c>
      <c r="H207" s="37" t="s">
        <v>649</v>
      </c>
    </row>
    <row r="208">
      <c r="A208" s="26" t="s">
        <v>650</v>
      </c>
      <c r="B208" s="33">
        <v>1.66</v>
      </c>
      <c r="C208" s="34">
        <v>105.0</v>
      </c>
      <c r="D208" s="35">
        <f t="shared" si="1"/>
        <v>0.01580952381</v>
      </c>
      <c r="E208" s="39"/>
      <c r="F208" s="19">
        <f>SUMIFS('daftar pesanan'!$D$2:$D$68,'daftar pesanan'!$C$2:$C$68,#REF!)</f>
        <v>0</v>
      </c>
      <c r="G208" s="26" t="s">
        <v>651</v>
      </c>
      <c r="H208" s="37" t="s">
        <v>652</v>
      </c>
    </row>
    <row r="209">
      <c r="A209" s="26" t="s">
        <v>653</v>
      </c>
      <c r="B209" s="33">
        <v>2.7</v>
      </c>
      <c r="C209" s="34">
        <v>265.0</v>
      </c>
      <c r="D209" s="35">
        <f t="shared" si="1"/>
        <v>0.01018867925</v>
      </c>
      <c r="E209" s="39"/>
      <c r="F209" s="19">
        <f>SUMIFS('daftar pesanan'!$D$2:$D$68,'daftar pesanan'!$C$2:$C$68,#REF!)</f>
        <v>0</v>
      </c>
      <c r="G209" s="26" t="s">
        <v>654</v>
      </c>
      <c r="H209" s="37" t="s">
        <v>655</v>
      </c>
    </row>
    <row r="210">
      <c r="A210" s="26" t="s">
        <v>656</v>
      </c>
      <c r="B210" s="33">
        <v>2.75</v>
      </c>
      <c r="C210" s="34">
        <v>110.0</v>
      </c>
      <c r="D210" s="35">
        <f t="shared" si="1"/>
        <v>0.025</v>
      </c>
      <c r="E210" s="39"/>
      <c r="F210" s="19">
        <f>SUMIFS('daftar pesanan'!$D$2:$D$68,'daftar pesanan'!$C$2:$C$68,#REF!)</f>
        <v>0</v>
      </c>
      <c r="G210" s="26" t="s">
        <v>657</v>
      </c>
      <c r="H210" s="37" t="s">
        <v>658</v>
      </c>
    </row>
    <row r="211">
      <c r="A211" s="26" t="s">
        <v>29</v>
      </c>
      <c r="B211" s="33">
        <v>0.34</v>
      </c>
      <c r="C211" s="34">
        <v>270.0</v>
      </c>
      <c r="D211" s="35">
        <f t="shared" si="1"/>
        <v>0.001259259259</v>
      </c>
      <c r="E211" s="39"/>
      <c r="F211" s="19">
        <f>SUMIFS('daftar pesanan'!$D$2:$D$68,'daftar pesanan'!$C$2:$C$68,#REF!)</f>
        <v>0</v>
      </c>
      <c r="G211" s="26" t="s">
        <v>659</v>
      </c>
      <c r="H211" s="37" t="s">
        <v>660</v>
      </c>
    </row>
    <row r="212">
      <c r="A212" s="26" t="s">
        <v>661</v>
      </c>
      <c r="B212" s="33">
        <v>3.0</v>
      </c>
      <c r="C212" s="34">
        <v>1050.0</v>
      </c>
      <c r="D212" s="35">
        <f t="shared" si="1"/>
        <v>0.002857142857</v>
      </c>
      <c r="E212" s="16" t="s">
        <v>64</v>
      </c>
      <c r="F212" s="19">
        <f>SUMIFS('daftar pesanan'!$D$2:$D$68,'daftar pesanan'!$C$2:$C$68,#REF!)</f>
        <v>0</v>
      </c>
      <c r="G212" s="26" t="s">
        <v>662</v>
      </c>
      <c r="H212" s="37" t="s">
        <v>663</v>
      </c>
    </row>
    <row r="213">
      <c r="A213" s="26" t="s">
        <v>25</v>
      </c>
      <c r="B213" s="33">
        <v>1.87</v>
      </c>
      <c r="C213" s="34">
        <v>95.0</v>
      </c>
      <c r="D213" s="35">
        <f t="shared" si="1"/>
        <v>0.01968421053</v>
      </c>
      <c r="E213" s="39"/>
      <c r="F213" s="19">
        <f>SUMIFS('daftar pesanan'!$D$2:$D$68,'daftar pesanan'!$C$2:$C$68,#REF!)</f>
        <v>0</v>
      </c>
      <c r="G213" s="26" t="s">
        <v>664</v>
      </c>
      <c r="H213" s="37" t="s">
        <v>665</v>
      </c>
    </row>
    <row r="214">
      <c r="A214" s="26" t="s">
        <v>27</v>
      </c>
      <c r="B214" s="33">
        <v>1.87</v>
      </c>
      <c r="C214" s="34">
        <v>60.0</v>
      </c>
      <c r="D214" s="35">
        <f t="shared" si="1"/>
        <v>0.03116666667</v>
      </c>
      <c r="E214" s="39"/>
      <c r="F214" s="19">
        <f>SUMIFS('daftar pesanan'!$D$2:$D$68,'daftar pesanan'!$C$2:$C$68,#REF!)</f>
        <v>0</v>
      </c>
      <c r="G214" s="26" t="s">
        <v>666</v>
      </c>
      <c r="H214" s="37" t="s">
        <v>667</v>
      </c>
    </row>
    <row r="215">
      <c r="A215" s="26" t="s">
        <v>668</v>
      </c>
      <c r="B215" s="33">
        <v>2.2</v>
      </c>
      <c r="C215" s="34">
        <v>90.0</v>
      </c>
      <c r="D215" s="35">
        <f t="shared" si="1"/>
        <v>0.02444444444</v>
      </c>
      <c r="E215" s="39"/>
      <c r="F215" s="19">
        <f>SUMIFS('daftar pesanan'!$D$2:$D$68,'daftar pesanan'!$C$2:$C$68,#REF!)</f>
        <v>0</v>
      </c>
      <c r="G215" s="26" t="s">
        <v>669</v>
      </c>
      <c r="H215" s="37" t="s">
        <v>670</v>
      </c>
    </row>
    <row r="216">
      <c r="A216" s="26" t="s">
        <v>671</v>
      </c>
      <c r="B216" s="33">
        <v>2.2</v>
      </c>
      <c r="C216" s="34">
        <v>80.0</v>
      </c>
      <c r="D216" s="35">
        <f t="shared" si="1"/>
        <v>0.0275</v>
      </c>
      <c r="E216" s="39"/>
      <c r="F216" s="19">
        <f>SUMIFS('daftar pesanan'!$D$2:$D$68,'daftar pesanan'!$C$2:$C$68,#REF!)</f>
        <v>0</v>
      </c>
      <c r="G216" s="26" t="s">
        <v>672</v>
      </c>
      <c r="H216" s="37" t="s">
        <v>673</v>
      </c>
    </row>
    <row r="217">
      <c r="A217" s="26" t="s">
        <v>674</v>
      </c>
      <c r="B217" s="33">
        <v>2.2</v>
      </c>
      <c r="C217" s="34">
        <v>180.0</v>
      </c>
      <c r="D217" s="35">
        <f t="shared" si="1"/>
        <v>0.01222222222</v>
      </c>
      <c r="E217" s="39"/>
      <c r="F217" s="19">
        <f>SUMIFS('daftar pesanan'!$D$2:$D$68,'daftar pesanan'!$C$2:$C$68,#REF!)</f>
        <v>0</v>
      </c>
      <c r="G217" s="26" t="s">
        <v>675</v>
      </c>
      <c r="H217" s="16" t="s">
        <v>676</v>
      </c>
    </row>
    <row r="218">
      <c r="A218" s="26" t="s">
        <v>677</v>
      </c>
      <c r="B218" s="33">
        <v>1.5</v>
      </c>
      <c r="C218" s="34">
        <v>150.0</v>
      </c>
      <c r="D218" s="35">
        <f t="shared" si="1"/>
        <v>0.01</v>
      </c>
      <c r="E218" s="39"/>
      <c r="F218" s="19">
        <f>SUMIFS('daftar pesanan'!$D$2:$D$68,'daftar pesanan'!$C$2:$C$68,#REF!)</f>
        <v>0</v>
      </c>
      <c r="G218" s="26" t="s">
        <v>678</v>
      </c>
      <c r="H218" s="37" t="s">
        <v>679</v>
      </c>
    </row>
    <row r="219">
      <c r="A219" s="26" t="s">
        <v>680</v>
      </c>
      <c r="B219" s="33">
        <v>3.0</v>
      </c>
      <c r="C219" s="34">
        <v>150.0</v>
      </c>
      <c r="D219" s="35">
        <f t="shared" si="1"/>
        <v>0.02</v>
      </c>
      <c r="E219" s="16" t="s">
        <v>64</v>
      </c>
      <c r="F219" s="19">
        <f>SUMIFS('daftar pesanan'!$D$2:$D$68,'daftar pesanan'!$C$2:$C$68,#REF!)</f>
        <v>0</v>
      </c>
      <c r="G219" s="26" t="s">
        <v>681</v>
      </c>
      <c r="H219" s="37" t="s">
        <v>682</v>
      </c>
    </row>
    <row r="220">
      <c r="A220" s="26" t="s">
        <v>683</v>
      </c>
      <c r="B220" s="33">
        <v>3.0</v>
      </c>
      <c r="C220" s="34">
        <v>315.0</v>
      </c>
      <c r="D220" s="35">
        <f t="shared" si="1"/>
        <v>0.009523809524</v>
      </c>
      <c r="E220" s="16" t="s">
        <v>64</v>
      </c>
      <c r="F220" s="19">
        <f>SUMIFS('daftar pesanan'!$D$2:$D$68,'daftar pesanan'!$C$2:$C$68,#REF!)</f>
        <v>0</v>
      </c>
      <c r="G220" s="26" t="s">
        <v>684</v>
      </c>
      <c r="H220" s="37" t="s">
        <v>685</v>
      </c>
    </row>
    <row r="221">
      <c r="A221" s="26" t="s">
        <v>686</v>
      </c>
      <c r="B221" s="33">
        <v>3.0</v>
      </c>
      <c r="C221" s="34">
        <v>310.0</v>
      </c>
      <c r="D221" s="35">
        <f t="shared" si="1"/>
        <v>0.009677419355</v>
      </c>
      <c r="E221" s="16" t="s">
        <v>64</v>
      </c>
      <c r="F221" s="19">
        <f>SUMIFS('daftar pesanan'!$D$2:$D$68,'daftar pesanan'!$C$2:$C$68,#REF!)</f>
        <v>0</v>
      </c>
      <c r="G221" s="26" t="s">
        <v>687</v>
      </c>
      <c r="H221" s="37" t="s">
        <v>688</v>
      </c>
    </row>
    <row r="222">
      <c r="A222" s="26" t="s">
        <v>689</v>
      </c>
      <c r="B222" s="33">
        <v>3.0</v>
      </c>
      <c r="C222" s="34">
        <v>315.0</v>
      </c>
      <c r="D222" s="35">
        <f t="shared" si="1"/>
        <v>0.009523809524</v>
      </c>
      <c r="E222" s="16" t="s">
        <v>64</v>
      </c>
      <c r="F222" s="19">
        <f>SUMIFS('daftar pesanan'!$D$2:$D$68,'daftar pesanan'!$C$2:$C$68,#REF!)</f>
        <v>0</v>
      </c>
      <c r="G222" s="26" t="s">
        <v>690</v>
      </c>
      <c r="H222" s="37" t="s">
        <v>691</v>
      </c>
    </row>
    <row r="223">
      <c r="A223" s="26" t="s">
        <v>692</v>
      </c>
      <c r="B223" s="33">
        <v>1.0</v>
      </c>
      <c r="C223" s="34">
        <v>250.0</v>
      </c>
      <c r="D223" s="35">
        <f t="shared" si="1"/>
        <v>0.004</v>
      </c>
      <c r="E223" s="16" t="s">
        <v>64</v>
      </c>
      <c r="F223" s="19">
        <f>SUMIFS('daftar pesanan'!$D$2:$D$68,'daftar pesanan'!$C$2:$C$68,#REF!)</f>
        <v>0</v>
      </c>
      <c r="G223" s="26" t="s">
        <v>693</v>
      </c>
      <c r="H223" s="37" t="s">
        <v>694</v>
      </c>
    </row>
    <row r="224">
      <c r="A224" s="26" t="s">
        <v>695</v>
      </c>
      <c r="B224" s="33">
        <v>1.0</v>
      </c>
      <c r="C224" s="34">
        <v>250.0</v>
      </c>
      <c r="D224" s="35">
        <f t="shared" si="1"/>
        <v>0.004</v>
      </c>
      <c r="E224" s="16" t="s">
        <v>64</v>
      </c>
      <c r="F224" s="19">
        <f>SUMIFS('daftar pesanan'!$D$2:$D$68,'daftar pesanan'!$C$2:$C$68,#REF!)</f>
        <v>0</v>
      </c>
      <c r="G224" s="26" t="s">
        <v>696</v>
      </c>
      <c r="H224" s="37" t="s">
        <v>697</v>
      </c>
    </row>
    <row r="225">
      <c r="A225" s="26" t="s">
        <v>698</v>
      </c>
      <c r="B225" s="33">
        <v>3.39</v>
      </c>
      <c r="C225" s="34">
        <v>170.0</v>
      </c>
      <c r="D225" s="35">
        <f t="shared" si="1"/>
        <v>0.01994117647</v>
      </c>
      <c r="E225" s="16" t="s">
        <v>64</v>
      </c>
      <c r="F225" s="19">
        <f>SUMIFS('daftar pesanan'!$D$2:$D$68,'daftar pesanan'!$C$2:$C$68,#REF!)</f>
        <v>0</v>
      </c>
      <c r="G225" s="26" t="s">
        <v>699</v>
      </c>
      <c r="H225" s="37" t="s">
        <v>700</v>
      </c>
    </row>
    <row r="226">
      <c r="A226" s="26" t="s">
        <v>701</v>
      </c>
      <c r="B226" s="33">
        <v>2.18</v>
      </c>
      <c r="C226" s="34">
        <v>70.0</v>
      </c>
      <c r="D226" s="35">
        <f t="shared" si="1"/>
        <v>0.03114285714</v>
      </c>
      <c r="E226" s="16" t="s">
        <v>64</v>
      </c>
      <c r="F226" s="19">
        <f>SUMIFS('daftar pesanan'!$D$2:$D$68,'daftar pesanan'!$C$2:$C$68,#REF!)</f>
        <v>0</v>
      </c>
      <c r="G226" s="26" t="s">
        <v>702</v>
      </c>
      <c r="H226" s="37" t="s">
        <v>703</v>
      </c>
    </row>
    <row r="227">
      <c r="A227" s="26" t="s">
        <v>704</v>
      </c>
      <c r="B227" s="33">
        <v>3.2</v>
      </c>
      <c r="C227" s="34">
        <v>220.0</v>
      </c>
      <c r="D227" s="35">
        <f t="shared" si="1"/>
        <v>0.01454545455</v>
      </c>
      <c r="E227" s="39"/>
      <c r="F227" s="19">
        <f>SUMIFS('daftar pesanan'!$D$2:$D$68,'daftar pesanan'!$C$2:$C$68,#REF!)</f>
        <v>0</v>
      </c>
      <c r="G227" s="26" t="s">
        <v>705</v>
      </c>
      <c r="H227" s="37" t="s">
        <v>706</v>
      </c>
    </row>
    <row r="228">
      <c r="A228" s="26" t="s">
        <v>707</v>
      </c>
      <c r="B228" s="33">
        <v>3.2</v>
      </c>
      <c r="C228" s="34">
        <v>250.0</v>
      </c>
      <c r="D228" s="35">
        <f t="shared" si="1"/>
        <v>0.0128</v>
      </c>
      <c r="E228" s="16" t="s">
        <v>64</v>
      </c>
      <c r="F228" s="19">
        <f>SUMIFS('daftar pesanan'!$D$2:$D$68,'daftar pesanan'!$C$2:$C$68,#REF!)</f>
        <v>0</v>
      </c>
      <c r="G228" s="26" t="s">
        <v>708</v>
      </c>
      <c r="H228" s="37" t="s">
        <v>709</v>
      </c>
    </row>
    <row r="229">
      <c r="A229" s="26" t="s">
        <v>710</v>
      </c>
      <c r="B229" s="33">
        <v>0.97</v>
      </c>
      <c r="C229" s="34">
        <v>125.0</v>
      </c>
      <c r="D229" s="35">
        <f t="shared" si="1"/>
        <v>0.00776</v>
      </c>
      <c r="E229" s="16" t="s">
        <v>64</v>
      </c>
      <c r="F229" s="19">
        <f>SUMIFS('daftar pesanan'!$D$2:$D$68,'daftar pesanan'!$C$2:$C$68,#REF!)</f>
        <v>0</v>
      </c>
      <c r="G229" s="26" t="s">
        <v>711</v>
      </c>
      <c r="H229" s="37" t="s">
        <v>712</v>
      </c>
    </row>
    <row r="230">
      <c r="A230" s="26" t="s">
        <v>713</v>
      </c>
      <c r="B230" s="33">
        <v>1.29</v>
      </c>
      <c r="C230" s="34">
        <v>130.0</v>
      </c>
      <c r="D230" s="35">
        <f t="shared" si="1"/>
        <v>0.009923076923</v>
      </c>
      <c r="E230" s="39"/>
      <c r="F230" s="19">
        <f>SUMIFS('daftar pesanan'!$D$2:$D$68,'daftar pesanan'!$C$2:$C$68,#REF!)</f>
        <v>0</v>
      </c>
      <c r="G230" s="26" t="s">
        <v>714</v>
      </c>
      <c r="H230" s="37" t="s">
        <v>715</v>
      </c>
    </row>
    <row r="231">
      <c r="A231" s="26" t="s">
        <v>716</v>
      </c>
      <c r="B231" s="33">
        <v>3.99</v>
      </c>
      <c r="C231" s="34">
        <v>380.0</v>
      </c>
      <c r="D231" s="35">
        <f t="shared" si="1"/>
        <v>0.0105</v>
      </c>
      <c r="E231" s="39"/>
      <c r="F231" s="19">
        <f>SUMIFS('daftar pesanan'!$D$2:$D$68,'daftar pesanan'!$C$2:$C$68,#REF!)</f>
        <v>0</v>
      </c>
      <c r="G231" s="26" t="s">
        <v>717</v>
      </c>
      <c r="H231" s="16" t="s">
        <v>718</v>
      </c>
    </row>
    <row r="232">
      <c r="A232" s="26" t="s">
        <v>719</v>
      </c>
      <c r="B232" s="33">
        <v>5.16</v>
      </c>
      <c r="C232" s="34">
        <v>965.0</v>
      </c>
      <c r="D232" s="35">
        <f t="shared" si="1"/>
        <v>0.005347150259</v>
      </c>
      <c r="E232" s="16" t="s">
        <v>64</v>
      </c>
      <c r="F232" s="19">
        <f>SUMIFS('daftar pesanan'!$D$2:$D$68,'daftar pesanan'!$C$2:$C$68,#REF!)</f>
        <v>0</v>
      </c>
      <c r="G232" s="26" t="s">
        <v>720</v>
      </c>
      <c r="H232" s="37" t="s">
        <v>721</v>
      </c>
    </row>
    <row r="233">
      <c r="A233" s="26" t="s">
        <v>722</v>
      </c>
      <c r="B233" s="33">
        <v>5.16</v>
      </c>
      <c r="C233" s="34">
        <v>965.0</v>
      </c>
      <c r="D233" s="35">
        <f t="shared" si="1"/>
        <v>0.005347150259</v>
      </c>
      <c r="E233" s="16" t="s">
        <v>64</v>
      </c>
      <c r="F233" s="19">
        <f>SUMIFS('daftar pesanan'!$D$2:$D$68,'daftar pesanan'!$C$2:$C$68,#REF!)</f>
        <v>0</v>
      </c>
      <c r="G233" s="26" t="s">
        <v>723</v>
      </c>
      <c r="H233" s="37" t="s">
        <v>724</v>
      </c>
    </row>
    <row r="234">
      <c r="A234" s="26" t="s">
        <v>725</v>
      </c>
      <c r="B234" s="33">
        <v>5.16</v>
      </c>
      <c r="C234" s="34">
        <v>965.0</v>
      </c>
      <c r="D234" s="35">
        <f t="shared" si="1"/>
        <v>0.005347150259</v>
      </c>
      <c r="E234" s="16" t="s">
        <v>64</v>
      </c>
      <c r="F234" s="19">
        <f>SUMIFS('daftar pesanan'!$D$2:$D$68,'daftar pesanan'!$C$2:$C$68,#REF!)</f>
        <v>0</v>
      </c>
      <c r="G234" s="26" t="s">
        <v>726</v>
      </c>
      <c r="H234" s="37" t="s">
        <v>727</v>
      </c>
    </row>
    <row r="235">
      <c r="A235" s="26" t="s">
        <v>728</v>
      </c>
      <c r="B235" s="33">
        <v>5.5</v>
      </c>
      <c r="C235" s="34">
        <v>965.0</v>
      </c>
      <c r="D235" s="35">
        <f t="shared" si="1"/>
        <v>0.005699481865</v>
      </c>
      <c r="E235" s="39"/>
      <c r="F235" s="19">
        <f>SUMIFS('daftar pesanan'!$D$2:$D$68,'daftar pesanan'!$C$2:$C$68,#REF!)</f>
        <v>0</v>
      </c>
      <c r="G235" s="26" t="s">
        <v>729</v>
      </c>
      <c r="H235" s="37" t="s">
        <v>730</v>
      </c>
    </row>
    <row r="236">
      <c r="A236" s="26" t="s">
        <v>731</v>
      </c>
      <c r="B236" s="33">
        <v>3.5</v>
      </c>
      <c r="C236" s="34">
        <v>1060.0</v>
      </c>
      <c r="D236" s="35">
        <f t="shared" si="1"/>
        <v>0.003301886792</v>
      </c>
      <c r="E236" s="39"/>
      <c r="F236" s="19">
        <f>SUMIFS('daftar pesanan'!$D$2:$D$68,'daftar pesanan'!$C$2:$C$68,#REF!)</f>
        <v>0</v>
      </c>
      <c r="G236" s="26" t="s">
        <v>732</v>
      </c>
      <c r="H236" s="37" t="s">
        <v>733</v>
      </c>
    </row>
    <row r="237">
      <c r="A237" s="26" t="s">
        <v>734</v>
      </c>
      <c r="B237" s="33">
        <v>1.75</v>
      </c>
      <c r="C237" s="34">
        <v>50.0</v>
      </c>
      <c r="D237" s="35">
        <f t="shared" si="1"/>
        <v>0.035</v>
      </c>
      <c r="E237" s="39"/>
      <c r="F237" s="19">
        <f>SUMIFS('daftar pesanan'!$D$2:$D$68,'daftar pesanan'!$C$2:$C$68,#REF!)</f>
        <v>0</v>
      </c>
      <c r="G237" s="26" t="s">
        <v>735</v>
      </c>
      <c r="H237" s="37" t="s">
        <v>736</v>
      </c>
    </row>
    <row r="238">
      <c r="A238" s="26" t="s">
        <v>737</v>
      </c>
      <c r="B238" s="33">
        <v>1.5</v>
      </c>
      <c r="C238" s="34">
        <v>40.0</v>
      </c>
      <c r="D238" s="35">
        <f t="shared" si="1"/>
        <v>0.0375</v>
      </c>
      <c r="E238" s="16" t="s">
        <v>64</v>
      </c>
      <c r="F238" s="19">
        <f>SUMIFS('daftar pesanan'!$D$2:$D$68,'daftar pesanan'!$C$2:$C$68,#REF!)</f>
        <v>0</v>
      </c>
      <c r="G238" s="26" t="s">
        <v>738</v>
      </c>
      <c r="H238" s="37" t="s">
        <v>739</v>
      </c>
    </row>
    <row r="239">
      <c r="A239" s="26" t="s">
        <v>740</v>
      </c>
      <c r="B239" s="33">
        <v>2.42</v>
      </c>
      <c r="C239" s="34">
        <v>-1.0</v>
      </c>
      <c r="D239" s="35">
        <f t="shared" si="1"/>
        <v>-2.42</v>
      </c>
      <c r="E239" s="39"/>
      <c r="F239" s="19">
        <f>SUMIFS('daftar pesanan'!$D$2:$D$68,'daftar pesanan'!$C$2:$C$68,#REF!)</f>
        <v>0</v>
      </c>
      <c r="G239" s="26" t="s">
        <v>741</v>
      </c>
      <c r="H239" s="37" t="s">
        <v>742</v>
      </c>
    </row>
    <row r="240">
      <c r="A240" s="26" t="s">
        <v>743</v>
      </c>
      <c r="B240" s="33">
        <v>1.5</v>
      </c>
      <c r="C240" s="34">
        <v>75.0</v>
      </c>
      <c r="D240" s="35">
        <f t="shared" si="1"/>
        <v>0.02</v>
      </c>
      <c r="E240" s="39"/>
      <c r="F240" s="19">
        <f>SUMIFS('daftar pesanan'!$D$2:$D$68,'daftar pesanan'!$C$2:$C$68,#REF!)</f>
        <v>0</v>
      </c>
      <c r="G240" s="26" t="s">
        <v>744</v>
      </c>
      <c r="H240" s="37" t="s">
        <v>745</v>
      </c>
    </row>
    <row r="241">
      <c r="A241" s="26" t="s">
        <v>746</v>
      </c>
      <c r="B241" s="33">
        <v>5.99</v>
      </c>
      <c r="C241" s="34">
        <v>5.0</v>
      </c>
      <c r="D241" s="35">
        <f t="shared" si="1"/>
        <v>1.198</v>
      </c>
      <c r="E241" s="39"/>
      <c r="F241" s="19">
        <f>SUMIFS('daftar pesanan'!$D$2:$D$68,'daftar pesanan'!$C$2:$C$68,#REF!)</f>
        <v>0</v>
      </c>
      <c r="G241" s="26" t="s">
        <v>747</v>
      </c>
      <c r="H241" s="37" t="s">
        <v>748</v>
      </c>
    </row>
    <row r="242">
      <c r="A242" s="26" t="s">
        <v>749</v>
      </c>
      <c r="B242" s="33">
        <v>5.99</v>
      </c>
      <c r="C242" s="34">
        <v>5.0</v>
      </c>
      <c r="D242" s="35">
        <f t="shared" si="1"/>
        <v>1.198</v>
      </c>
      <c r="E242" s="16" t="s">
        <v>64</v>
      </c>
      <c r="F242" s="19">
        <f>SUMIFS('daftar pesanan'!$D$2:$D$68,'daftar pesanan'!$C$2:$C$68,#REF!)</f>
        <v>0</v>
      </c>
      <c r="G242" s="26" t="s">
        <v>750</v>
      </c>
      <c r="H242" s="37" t="s">
        <v>751</v>
      </c>
    </row>
    <row r="243">
      <c r="A243" s="26" t="s">
        <v>752</v>
      </c>
      <c r="B243" s="33">
        <v>5.99</v>
      </c>
      <c r="C243" s="34">
        <v>5.0</v>
      </c>
      <c r="D243" s="35">
        <f t="shared" si="1"/>
        <v>1.198</v>
      </c>
      <c r="E243" s="39"/>
      <c r="F243" s="19">
        <f>SUMIFS('daftar pesanan'!$D$2:$D$68,'daftar pesanan'!$C$2:$C$68,#REF!)</f>
        <v>0</v>
      </c>
      <c r="G243" s="26" t="s">
        <v>753</v>
      </c>
      <c r="H243" s="37" t="s">
        <v>754</v>
      </c>
    </row>
    <row r="244">
      <c r="A244" s="26" t="s">
        <v>755</v>
      </c>
      <c r="B244" s="33">
        <v>3.0</v>
      </c>
      <c r="C244" s="34">
        <v>13.0</v>
      </c>
      <c r="D244" s="35">
        <f t="shared" si="1"/>
        <v>0.2307692308</v>
      </c>
      <c r="E244" s="39"/>
      <c r="F244" s="19">
        <f>SUMIFS('daftar pesanan'!$D$2:$D$68,'daftar pesanan'!$C$2:$C$68,#REF!)</f>
        <v>0</v>
      </c>
      <c r="G244" s="26" t="s">
        <v>756</v>
      </c>
      <c r="H244" s="37" t="s">
        <v>757</v>
      </c>
    </row>
    <row r="245">
      <c r="A245" s="26" t="s">
        <v>758</v>
      </c>
      <c r="B245" s="33">
        <v>13.99</v>
      </c>
      <c r="C245" s="34">
        <v>170.0</v>
      </c>
      <c r="D245" s="35">
        <f t="shared" si="1"/>
        <v>0.08229411765</v>
      </c>
      <c r="E245" s="39"/>
      <c r="G245" s="26" t="s">
        <v>759</v>
      </c>
      <c r="H245" s="37" t="s">
        <v>760</v>
      </c>
    </row>
    <row r="246">
      <c r="A246" s="26" t="s">
        <v>761</v>
      </c>
      <c r="B246" s="33">
        <v>4.5</v>
      </c>
      <c r="C246" s="34">
        <v>70.0</v>
      </c>
      <c r="D246" s="35">
        <f t="shared" si="1"/>
        <v>0.06428571429</v>
      </c>
      <c r="E246" s="39"/>
      <c r="G246" s="26" t="s">
        <v>762</v>
      </c>
      <c r="H246" s="37" t="s">
        <v>763</v>
      </c>
    </row>
    <row r="247">
      <c r="A247" s="26" t="s">
        <v>764</v>
      </c>
      <c r="B247" s="33">
        <v>2.5</v>
      </c>
      <c r="C247" s="34">
        <v>20.0</v>
      </c>
      <c r="D247" s="35">
        <f t="shared" si="1"/>
        <v>0.125</v>
      </c>
      <c r="E247" s="39"/>
      <c r="G247" s="26" t="s">
        <v>765</v>
      </c>
      <c r="H247" s="37" t="s">
        <v>766</v>
      </c>
    </row>
    <row r="248">
      <c r="A248" s="26" t="s">
        <v>767</v>
      </c>
      <c r="B248" s="33">
        <v>4.2</v>
      </c>
      <c r="C248" s="34">
        <v>-1.0</v>
      </c>
      <c r="D248" s="35">
        <f t="shared" si="1"/>
        <v>-4.2</v>
      </c>
      <c r="E248" s="16" t="s">
        <v>64</v>
      </c>
      <c r="G248" s="26" t="s">
        <v>768</v>
      </c>
      <c r="H248" s="37" t="s">
        <v>769</v>
      </c>
    </row>
    <row r="249">
      <c r="A249" s="26" t="s">
        <v>770</v>
      </c>
      <c r="B249" s="33">
        <v>4.5</v>
      </c>
      <c r="C249" s="34">
        <v>70.0</v>
      </c>
      <c r="D249" s="35">
        <f t="shared" si="1"/>
        <v>0.06428571429</v>
      </c>
      <c r="E249" s="39"/>
      <c r="G249" s="26" t="s">
        <v>771</v>
      </c>
      <c r="H249" s="16" t="s">
        <v>772</v>
      </c>
    </row>
    <row r="250">
      <c r="A250" s="26" t="s">
        <v>773</v>
      </c>
      <c r="B250" s="33">
        <v>7.95</v>
      </c>
      <c r="C250" s="34">
        <v>165.0</v>
      </c>
      <c r="D250" s="35">
        <f t="shared" si="1"/>
        <v>0.04818181818</v>
      </c>
      <c r="E250" s="39"/>
      <c r="G250" s="26" t="s">
        <v>774</v>
      </c>
      <c r="H250" s="37" t="s">
        <v>775</v>
      </c>
    </row>
    <row r="251">
      <c r="A251" s="26" t="s">
        <v>776</v>
      </c>
      <c r="B251" s="33">
        <v>4.5</v>
      </c>
      <c r="C251" s="34">
        <v>65.0</v>
      </c>
      <c r="D251" s="35">
        <f t="shared" si="1"/>
        <v>0.06923076923</v>
      </c>
      <c r="E251" s="39"/>
      <c r="G251" s="26" t="s">
        <v>777</v>
      </c>
      <c r="H251" s="37" t="s">
        <v>778</v>
      </c>
    </row>
    <row r="252">
      <c r="A252" s="26" t="s">
        <v>779</v>
      </c>
      <c r="B252" s="33">
        <v>4.5</v>
      </c>
      <c r="C252" s="34">
        <v>70.0</v>
      </c>
      <c r="D252" s="35">
        <f t="shared" si="1"/>
        <v>0.06428571429</v>
      </c>
      <c r="E252" s="39"/>
      <c r="G252" s="26" t="s">
        <v>780</v>
      </c>
      <c r="H252" s="37" t="s">
        <v>781</v>
      </c>
    </row>
    <row r="253">
      <c r="A253" s="26" t="s">
        <v>782</v>
      </c>
      <c r="B253" s="33">
        <v>2.5</v>
      </c>
      <c r="C253" s="34">
        <v>20.0</v>
      </c>
      <c r="D253" s="35">
        <f t="shared" si="1"/>
        <v>0.125</v>
      </c>
      <c r="E253" s="39"/>
      <c r="G253" s="26" t="s">
        <v>783</v>
      </c>
      <c r="H253" s="37" t="s">
        <v>784</v>
      </c>
    </row>
    <row r="254">
      <c r="A254" s="26" t="s">
        <v>785</v>
      </c>
      <c r="B254" s="33">
        <v>6.49</v>
      </c>
      <c r="C254" s="34">
        <v>250.0</v>
      </c>
      <c r="D254" s="35">
        <f t="shared" si="1"/>
        <v>0.02596</v>
      </c>
      <c r="E254" s="39"/>
      <c r="G254" s="26" t="s">
        <v>786</v>
      </c>
      <c r="H254" s="16" t="s">
        <v>787</v>
      </c>
    </row>
    <row r="255">
      <c r="A255" s="26" t="s">
        <v>788</v>
      </c>
      <c r="B255" s="33">
        <v>1.63</v>
      </c>
      <c r="C255" s="34">
        <v>70.0</v>
      </c>
      <c r="D255" s="35">
        <f t="shared" si="1"/>
        <v>0.02328571429</v>
      </c>
      <c r="E255" s="39"/>
      <c r="G255" s="26" t="s">
        <v>789</v>
      </c>
      <c r="H255" s="37" t="s">
        <v>790</v>
      </c>
    </row>
    <row r="256">
      <c r="A256" s="26" t="s">
        <v>791</v>
      </c>
      <c r="B256" s="33">
        <v>5.24</v>
      </c>
      <c r="C256" s="34">
        <v>730.0</v>
      </c>
      <c r="D256" s="35">
        <f t="shared" si="1"/>
        <v>0.007178082192</v>
      </c>
      <c r="E256" s="39"/>
      <c r="G256" s="26" t="s">
        <v>792</v>
      </c>
      <c r="H256" s="37" t="s">
        <v>793</v>
      </c>
    </row>
    <row r="257">
      <c r="A257" s="26" t="s">
        <v>794</v>
      </c>
      <c r="B257" s="33">
        <v>19.13</v>
      </c>
      <c r="C257" s="34">
        <v>-1.0</v>
      </c>
      <c r="D257" s="35">
        <f t="shared" si="1"/>
        <v>-19.13</v>
      </c>
      <c r="E257" s="16" t="s">
        <v>64</v>
      </c>
      <c r="G257" s="26" t="s">
        <v>795</v>
      </c>
      <c r="H257" s="37" t="s">
        <v>796</v>
      </c>
    </row>
    <row r="258">
      <c r="A258" s="26" t="s">
        <v>797</v>
      </c>
      <c r="B258" s="33">
        <v>11.0</v>
      </c>
      <c r="C258" s="34">
        <v>2500.0</v>
      </c>
      <c r="D258" s="35">
        <f t="shared" si="1"/>
        <v>0.0044</v>
      </c>
      <c r="E258" s="16" t="s">
        <v>64</v>
      </c>
      <c r="G258" s="26" t="s">
        <v>798</v>
      </c>
      <c r="H258" s="37" t="s">
        <v>799</v>
      </c>
    </row>
    <row r="259">
      <c r="A259" s="26" t="s">
        <v>800</v>
      </c>
      <c r="B259" s="33">
        <v>16.0</v>
      </c>
      <c r="C259" s="34">
        <v>1250.0</v>
      </c>
      <c r="D259" s="35">
        <f t="shared" si="1"/>
        <v>0.0128</v>
      </c>
      <c r="E259" s="39"/>
      <c r="G259" s="26" t="s">
        <v>801</v>
      </c>
      <c r="H259" s="37" t="s">
        <v>802</v>
      </c>
    </row>
    <row r="260">
      <c r="A260" s="26" t="s">
        <v>803</v>
      </c>
      <c r="B260" s="33">
        <v>2.5</v>
      </c>
      <c r="C260" s="34">
        <v>170.0</v>
      </c>
      <c r="D260" s="35">
        <f t="shared" si="1"/>
        <v>0.01470588235</v>
      </c>
      <c r="E260" s="16" t="s">
        <v>64</v>
      </c>
      <c r="G260" s="26" t="s">
        <v>804</v>
      </c>
      <c r="H260" s="37" t="s">
        <v>805</v>
      </c>
    </row>
    <row r="261">
      <c r="A261" s="26" t="s">
        <v>806</v>
      </c>
      <c r="B261" s="33">
        <v>4.9</v>
      </c>
      <c r="C261" s="34">
        <v>150.0</v>
      </c>
      <c r="D261" s="35">
        <f t="shared" si="1"/>
        <v>0.03266666667</v>
      </c>
      <c r="E261" s="39"/>
      <c r="G261" s="26" t="s">
        <v>807</v>
      </c>
      <c r="H261" s="37" t="s">
        <v>808</v>
      </c>
    </row>
    <row r="262">
      <c r="D262" s="35"/>
    </row>
    <row r="263">
      <c r="D263" s="35"/>
    </row>
    <row r="264">
      <c r="D264" s="35"/>
    </row>
    <row r="265">
      <c r="D265" s="35"/>
    </row>
    <row r="266">
      <c r="D266" s="35"/>
    </row>
    <row r="267">
      <c r="D267" s="35"/>
    </row>
    <row r="268">
      <c r="D268" s="35"/>
    </row>
    <row r="269">
      <c r="D269" s="35"/>
    </row>
    <row r="270">
      <c r="D270" s="35"/>
    </row>
    <row r="271">
      <c r="D271" s="35"/>
    </row>
    <row r="272">
      <c r="D272" s="35"/>
    </row>
    <row r="273">
      <c r="D273" s="35"/>
    </row>
    <row r="274">
      <c r="D274" s="35"/>
    </row>
    <row r="275">
      <c r="D275" s="35"/>
    </row>
    <row r="276">
      <c r="D276" s="35"/>
    </row>
    <row r="277">
      <c r="D277" s="35"/>
    </row>
    <row r="278">
      <c r="D278" s="35"/>
    </row>
    <row r="279">
      <c r="D279" s="35"/>
    </row>
    <row r="280">
      <c r="D280" s="35"/>
    </row>
    <row r="281">
      <c r="D281" s="35"/>
    </row>
    <row r="282">
      <c r="D282" s="35"/>
    </row>
    <row r="283">
      <c r="D283" s="35"/>
    </row>
    <row r="284">
      <c r="D284" s="35"/>
    </row>
    <row r="285">
      <c r="D285" s="35"/>
    </row>
    <row r="286">
      <c r="D286" s="35"/>
    </row>
    <row r="287">
      <c r="D287" s="35"/>
    </row>
    <row r="288">
      <c r="D288" s="35"/>
    </row>
    <row r="289">
      <c r="D289" s="35"/>
    </row>
    <row r="290">
      <c r="D290" s="35"/>
    </row>
    <row r="291">
      <c r="D291" s="35"/>
    </row>
    <row r="292">
      <c r="D292" s="35"/>
    </row>
    <row r="293">
      <c r="D293" s="35"/>
    </row>
    <row r="294">
      <c r="D294" s="35"/>
    </row>
    <row r="295">
      <c r="D295" s="35"/>
    </row>
    <row r="296">
      <c r="D296" s="35"/>
    </row>
    <row r="297">
      <c r="D297" s="35"/>
    </row>
    <row r="298">
      <c r="D298" s="35"/>
    </row>
    <row r="299">
      <c r="D299" s="35"/>
    </row>
    <row r="300">
      <c r="D300" s="35"/>
    </row>
    <row r="301">
      <c r="D301" s="35"/>
    </row>
    <row r="302">
      <c r="D302" s="35"/>
    </row>
    <row r="303">
      <c r="D303" s="35"/>
    </row>
    <row r="304">
      <c r="D304" s="35"/>
    </row>
    <row r="305">
      <c r="D305" s="35"/>
    </row>
    <row r="306">
      <c r="D306" s="35"/>
    </row>
    <row r="307">
      <c r="D307" s="35"/>
    </row>
    <row r="308">
      <c r="D308" s="35"/>
    </row>
    <row r="309">
      <c r="D309" s="35"/>
    </row>
    <row r="310">
      <c r="D310" s="35"/>
    </row>
    <row r="311">
      <c r="D311" s="35"/>
    </row>
    <row r="312">
      <c r="D312" s="35"/>
    </row>
    <row r="313">
      <c r="D313" s="35"/>
    </row>
    <row r="314">
      <c r="D314" s="35"/>
    </row>
    <row r="315">
      <c r="D315" s="35"/>
    </row>
    <row r="316">
      <c r="D316" s="35"/>
    </row>
    <row r="317">
      <c r="D317" s="35"/>
    </row>
    <row r="318">
      <c r="D318" s="35"/>
    </row>
    <row r="319">
      <c r="D319" s="35"/>
    </row>
    <row r="320">
      <c r="D320" s="35"/>
    </row>
    <row r="321">
      <c r="D321" s="35"/>
    </row>
    <row r="322">
      <c r="D322" s="35"/>
    </row>
    <row r="323">
      <c r="D323" s="35"/>
    </row>
    <row r="324">
      <c r="D324" s="35"/>
    </row>
    <row r="325">
      <c r="D325" s="35"/>
    </row>
    <row r="326">
      <c r="D326" s="35"/>
    </row>
    <row r="327">
      <c r="D327" s="35"/>
    </row>
    <row r="328">
      <c r="D328" s="35"/>
    </row>
    <row r="329">
      <c r="D329" s="35"/>
    </row>
    <row r="330">
      <c r="D330" s="35"/>
    </row>
    <row r="331">
      <c r="D331" s="35"/>
    </row>
    <row r="332">
      <c r="D332" s="35"/>
    </row>
    <row r="333">
      <c r="D333" s="35"/>
    </row>
    <row r="334">
      <c r="D334" s="35"/>
    </row>
    <row r="335">
      <c r="D335" s="35"/>
    </row>
    <row r="336">
      <c r="D336" s="35"/>
    </row>
    <row r="337">
      <c r="D337" s="35"/>
    </row>
    <row r="338">
      <c r="D338" s="35"/>
    </row>
    <row r="339">
      <c r="D339" s="35"/>
    </row>
    <row r="340">
      <c r="D340" s="35"/>
    </row>
    <row r="341">
      <c r="D341" s="35"/>
    </row>
    <row r="342">
      <c r="D342" s="35"/>
    </row>
    <row r="343">
      <c r="D343" s="35"/>
    </row>
    <row r="344">
      <c r="D344" s="35"/>
    </row>
    <row r="345">
      <c r="D345" s="35"/>
    </row>
    <row r="346">
      <c r="D346" s="35"/>
    </row>
    <row r="347">
      <c r="D347" s="35"/>
    </row>
    <row r="348">
      <c r="D348" s="35"/>
    </row>
    <row r="349">
      <c r="D349" s="35"/>
    </row>
    <row r="350">
      <c r="D350" s="35"/>
    </row>
    <row r="351">
      <c r="D351" s="35"/>
    </row>
    <row r="352">
      <c r="D352" s="35"/>
    </row>
    <row r="353">
      <c r="D353" s="35"/>
    </row>
    <row r="354">
      <c r="D354" s="35"/>
    </row>
    <row r="355">
      <c r="D355" s="35"/>
    </row>
    <row r="356">
      <c r="D356" s="35"/>
    </row>
    <row r="357">
      <c r="D357" s="35"/>
    </row>
    <row r="358">
      <c r="D358" s="35"/>
    </row>
    <row r="359">
      <c r="D359" s="35"/>
    </row>
    <row r="360">
      <c r="D360" s="35"/>
    </row>
    <row r="361">
      <c r="D361" s="35"/>
    </row>
    <row r="362">
      <c r="D362" s="35"/>
    </row>
    <row r="363">
      <c r="D363" s="35"/>
    </row>
    <row r="364">
      <c r="D364" s="35"/>
    </row>
    <row r="365">
      <c r="D365" s="35"/>
    </row>
    <row r="366">
      <c r="D366" s="35"/>
    </row>
    <row r="367">
      <c r="D367" s="35"/>
    </row>
    <row r="368">
      <c r="D368" s="35"/>
    </row>
    <row r="369">
      <c r="D369" s="35"/>
    </row>
    <row r="370">
      <c r="D370" s="35"/>
    </row>
    <row r="371">
      <c r="D371" s="35"/>
    </row>
    <row r="372">
      <c r="D372" s="35"/>
    </row>
    <row r="373">
      <c r="D373" s="35"/>
    </row>
    <row r="374">
      <c r="D374" s="35"/>
    </row>
    <row r="375">
      <c r="D375" s="35"/>
    </row>
    <row r="376">
      <c r="D376" s="35"/>
    </row>
    <row r="377">
      <c r="D377" s="35"/>
    </row>
    <row r="378">
      <c r="D378" s="35"/>
    </row>
    <row r="379">
      <c r="D379" s="35"/>
    </row>
    <row r="380">
      <c r="D380" s="35"/>
    </row>
    <row r="381">
      <c r="D381" s="35"/>
    </row>
    <row r="382">
      <c r="D382" s="35"/>
    </row>
    <row r="383">
      <c r="D383" s="35"/>
    </row>
    <row r="384">
      <c r="D384" s="35"/>
    </row>
    <row r="385">
      <c r="D385" s="35"/>
    </row>
    <row r="386">
      <c r="D386" s="35"/>
    </row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D2:D26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F2:F244">
    <cfRule type="cellIs" dxfId="1" priority="2" operator="greaterThan">
      <formula>0</formula>
    </cfRule>
  </conditionalFormatting>
  <conditionalFormatting sqref="F2:F244">
    <cfRule type="cellIs" dxfId="2" priority="3" operator="equal">
      <formula>0</formula>
    </cfRule>
  </conditionalFormatting>
  <conditionalFormatting sqref="B3:B261">
    <cfRule type="notContainsBlanks" dxfId="1" priority="4">
      <formula>LEN(TRIM(B3))&gt;0</formula>
    </cfRule>
  </conditionalFormatting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9"/>
    <hyperlink r:id="rId87" ref="H90"/>
    <hyperlink r:id="rId88" ref="H91"/>
    <hyperlink r:id="rId89" ref="H92"/>
    <hyperlink r:id="rId90" ref="H93"/>
    <hyperlink r:id="rId91" ref="H94"/>
    <hyperlink r:id="rId92" ref="H95"/>
    <hyperlink r:id="rId93" ref="H96"/>
    <hyperlink r:id="rId94" ref="H97"/>
    <hyperlink r:id="rId95" ref="H98"/>
    <hyperlink r:id="rId96" ref="H99"/>
    <hyperlink r:id="rId97" ref="H100"/>
    <hyperlink r:id="rId98" ref="H101"/>
    <hyperlink r:id="rId99" ref="H102"/>
    <hyperlink r:id="rId100" ref="H103"/>
    <hyperlink r:id="rId101" ref="H104"/>
    <hyperlink r:id="rId102" ref="H105"/>
    <hyperlink r:id="rId103" ref="H106"/>
    <hyperlink r:id="rId104" ref="H107"/>
    <hyperlink r:id="rId105" ref="H108"/>
    <hyperlink r:id="rId106" ref="H109"/>
    <hyperlink r:id="rId107" ref="H110"/>
    <hyperlink r:id="rId108" ref="H111"/>
    <hyperlink r:id="rId109" ref="H112"/>
    <hyperlink r:id="rId110" ref="H113"/>
    <hyperlink r:id="rId111" ref="H114"/>
    <hyperlink r:id="rId112" ref="H115"/>
    <hyperlink r:id="rId113" ref="H116"/>
    <hyperlink r:id="rId114" ref="H117"/>
    <hyperlink r:id="rId115" ref="H118"/>
    <hyperlink r:id="rId116" ref="H119"/>
    <hyperlink r:id="rId117" ref="H120"/>
    <hyperlink r:id="rId118" ref="H121"/>
    <hyperlink r:id="rId119" ref="H122"/>
    <hyperlink r:id="rId120" ref="H123"/>
    <hyperlink r:id="rId121" ref="H124"/>
    <hyperlink r:id="rId122" ref="H125"/>
    <hyperlink r:id="rId123" ref="H126"/>
    <hyperlink r:id="rId124" ref="H127"/>
    <hyperlink r:id="rId125" ref="H128"/>
    <hyperlink r:id="rId126" ref="H129"/>
    <hyperlink r:id="rId127" ref="H130"/>
    <hyperlink r:id="rId128" ref="H131"/>
    <hyperlink r:id="rId129" ref="H132"/>
    <hyperlink r:id="rId130" ref="H133"/>
    <hyperlink r:id="rId131" ref="H135"/>
    <hyperlink r:id="rId132" ref="H137"/>
    <hyperlink r:id="rId133" ref="H138"/>
    <hyperlink r:id="rId134" ref="H139"/>
    <hyperlink r:id="rId135" ref="H140"/>
    <hyperlink r:id="rId136" ref="H141"/>
    <hyperlink r:id="rId137" ref="H142"/>
    <hyperlink r:id="rId138" ref="H144"/>
    <hyperlink r:id="rId139" ref="H145"/>
    <hyperlink r:id="rId140" ref="H146"/>
    <hyperlink r:id="rId141" ref="H147"/>
    <hyperlink r:id="rId142" ref="H148"/>
    <hyperlink r:id="rId143" ref="H149"/>
    <hyperlink r:id="rId144" ref="H150"/>
    <hyperlink r:id="rId145" ref="H151"/>
    <hyperlink r:id="rId146" ref="H152"/>
    <hyperlink r:id="rId147" ref="H153"/>
    <hyperlink r:id="rId148" ref="H154"/>
    <hyperlink r:id="rId149" ref="H155"/>
    <hyperlink r:id="rId150" ref="H156"/>
    <hyperlink r:id="rId151" ref="H157"/>
    <hyperlink r:id="rId152" ref="H158"/>
    <hyperlink r:id="rId153" ref="H159"/>
    <hyperlink r:id="rId154" ref="H160"/>
    <hyperlink r:id="rId155" ref="H161"/>
    <hyperlink r:id="rId156" ref="H162"/>
    <hyperlink r:id="rId157" ref="H163"/>
    <hyperlink r:id="rId158" ref="H164"/>
    <hyperlink r:id="rId159" ref="H165"/>
    <hyperlink r:id="rId160" ref="H166"/>
    <hyperlink r:id="rId161" ref="H167"/>
    <hyperlink r:id="rId162" ref="H168"/>
    <hyperlink r:id="rId163" ref="H169"/>
    <hyperlink r:id="rId164" ref="H170"/>
    <hyperlink r:id="rId165" ref="H171"/>
    <hyperlink r:id="rId166" ref="H172"/>
    <hyperlink r:id="rId167" ref="H173"/>
    <hyperlink r:id="rId168" ref="H174"/>
    <hyperlink r:id="rId169" ref="H175"/>
    <hyperlink r:id="rId170" ref="H176"/>
    <hyperlink r:id="rId171" ref="H177"/>
    <hyperlink r:id="rId172" ref="H179"/>
    <hyperlink r:id="rId173" ref="H180"/>
    <hyperlink r:id="rId174" ref="H181"/>
    <hyperlink r:id="rId175" ref="H182"/>
    <hyperlink r:id="rId176" ref="H183"/>
    <hyperlink r:id="rId177" ref="H184"/>
    <hyperlink r:id="rId178" ref="H185"/>
    <hyperlink r:id="rId179" ref="H186"/>
    <hyperlink r:id="rId180" ref="H187"/>
    <hyperlink r:id="rId181" ref="H188"/>
    <hyperlink r:id="rId182" ref="H189"/>
    <hyperlink r:id="rId183" ref="H190"/>
    <hyperlink r:id="rId184" ref="H191"/>
    <hyperlink r:id="rId185" ref="H192"/>
    <hyperlink r:id="rId186" ref="H193"/>
    <hyperlink r:id="rId187" ref="H194"/>
    <hyperlink r:id="rId188" ref="H195"/>
    <hyperlink r:id="rId189" ref="H197"/>
    <hyperlink r:id="rId190" ref="H198"/>
    <hyperlink r:id="rId191" ref="H199"/>
    <hyperlink r:id="rId192" ref="H200"/>
    <hyperlink r:id="rId193" ref="H201"/>
    <hyperlink r:id="rId194" ref="H202"/>
    <hyperlink r:id="rId195" ref="H203"/>
    <hyperlink r:id="rId196" ref="H204"/>
    <hyperlink r:id="rId197" ref="H205"/>
    <hyperlink r:id="rId198" ref="H206"/>
    <hyperlink r:id="rId199" ref="H207"/>
    <hyperlink r:id="rId200" ref="H208"/>
    <hyperlink r:id="rId201" ref="H209"/>
    <hyperlink r:id="rId202" ref="H210"/>
    <hyperlink r:id="rId203" ref="H211"/>
    <hyperlink r:id="rId204" ref="H212"/>
    <hyperlink r:id="rId205" ref="H213"/>
    <hyperlink r:id="rId206" ref="H214"/>
    <hyperlink r:id="rId207" ref="H215"/>
    <hyperlink r:id="rId208" ref="H216"/>
    <hyperlink r:id="rId209" ref="H218"/>
    <hyperlink r:id="rId210" ref="H219"/>
    <hyperlink r:id="rId211" ref="H220"/>
    <hyperlink r:id="rId212" ref="H221"/>
    <hyperlink r:id="rId213" ref="H222"/>
    <hyperlink r:id="rId214" ref="H223"/>
    <hyperlink r:id="rId215" ref="H224"/>
    <hyperlink r:id="rId216" ref="H225"/>
    <hyperlink r:id="rId217" ref="H226"/>
    <hyperlink r:id="rId218" ref="H227"/>
    <hyperlink r:id="rId219" ref="H228"/>
    <hyperlink r:id="rId220" ref="H229"/>
    <hyperlink r:id="rId221" ref="H230"/>
    <hyperlink r:id="rId222" ref="H232"/>
    <hyperlink r:id="rId223" ref="H233"/>
    <hyperlink r:id="rId224" ref="H234"/>
    <hyperlink r:id="rId225" ref="H235"/>
    <hyperlink r:id="rId226" ref="H236"/>
    <hyperlink r:id="rId227" ref="H237"/>
    <hyperlink r:id="rId228" ref="H238"/>
    <hyperlink r:id="rId229" ref="H239"/>
    <hyperlink r:id="rId230" ref="H240"/>
    <hyperlink r:id="rId231" ref="H241"/>
    <hyperlink r:id="rId232" ref="H242"/>
    <hyperlink r:id="rId233" ref="H243"/>
    <hyperlink r:id="rId234" ref="H244"/>
    <hyperlink r:id="rId235" ref="H245"/>
    <hyperlink r:id="rId236" ref="H246"/>
    <hyperlink r:id="rId237" ref="H247"/>
    <hyperlink r:id="rId238" ref="H248"/>
    <hyperlink r:id="rId239" ref="H250"/>
    <hyperlink r:id="rId240" ref="H251"/>
    <hyperlink r:id="rId241" ref="H252"/>
    <hyperlink r:id="rId242" ref="H253"/>
    <hyperlink r:id="rId243" ref="H255"/>
    <hyperlink r:id="rId244" ref="H256"/>
    <hyperlink r:id="rId245" ref="H257"/>
    <hyperlink r:id="rId246" ref="H258"/>
    <hyperlink r:id="rId247" ref="H259"/>
    <hyperlink r:id="rId248" ref="H260"/>
    <hyperlink r:id="rId249" ref="H261"/>
  </hyperlinks>
  <drawing r:id="rId2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6" width="14.43"/>
    <col customWidth="1" min="7" max="7" width="33.57"/>
  </cols>
  <sheetData>
    <row r="1">
      <c r="A1" s="20" t="s">
        <v>38</v>
      </c>
      <c r="B1" s="40" t="s">
        <v>43</v>
      </c>
      <c r="C1" s="20" t="s">
        <v>39</v>
      </c>
      <c r="D1" s="20" t="s">
        <v>809</v>
      </c>
      <c r="E1" s="40" t="s">
        <v>11</v>
      </c>
    </row>
    <row r="2">
      <c r="A2" s="16" t="s">
        <v>46</v>
      </c>
      <c r="B2" s="19">
        <f>SUMIFS('daftar pesanan'!$D$2:$D$88,'daftar pesanan'!$C$2:$C$88,A2)</f>
        <v>0</v>
      </c>
      <c r="C2" s="41">
        <f>katalog!B2</f>
        <v>3.06</v>
      </c>
      <c r="D2" s="42">
        <f>katalog!C2</f>
        <v>60</v>
      </c>
      <c r="E2" s="19" t="str">
        <f>katalog!E2</f>
        <v/>
      </c>
      <c r="G2" s="43" t="s">
        <v>810</v>
      </c>
      <c r="H2" s="44">
        <f>sumif('daftar pesanan'!H2:H126,"&lt;&gt;#N/A")</f>
        <v>5920</v>
      </c>
    </row>
    <row r="3">
      <c r="A3" s="16" t="s">
        <v>49</v>
      </c>
      <c r="B3" s="19">
        <f>SUMIFS('daftar pesanan'!$D$2:$D$88,'daftar pesanan'!$C$2:$C$88,A3)</f>
        <v>0</v>
      </c>
      <c r="C3" s="41">
        <f>katalog!B3</f>
        <v>0.99</v>
      </c>
      <c r="D3" s="42">
        <f>katalog!C3</f>
        <v>60</v>
      </c>
      <c r="E3" s="19" t="str">
        <f>katalog!E3</f>
        <v/>
      </c>
      <c r="G3" s="43" t="s">
        <v>6</v>
      </c>
      <c r="H3" s="43">
        <f>sumif('daftar pesanan'!G2:G92,"&lt;&gt;#N/A")</f>
        <v>64.11</v>
      </c>
    </row>
    <row r="4">
      <c r="A4" s="16" t="s">
        <v>52</v>
      </c>
      <c r="B4" s="19">
        <f>SUMIFS('daftar pesanan'!$D$2:$D$88,'daftar pesanan'!$C$2:$C$88,A4)</f>
        <v>0</v>
      </c>
      <c r="C4" s="41">
        <f>katalog!B4</f>
        <v>1.1</v>
      </c>
      <c r="D4" s="42">
        <f>katalog!C4</f>
        <v>60</v>
      </c>
      <c r="E4" s="19" t="str">
        <f>katalog!E4</f>
        <v/>
      </c>
    </row>
    <row r="5">
      <c r="A5" s="16" t="s">
        <v>24</v>
      </c>
      <c r="B5" s="19">
        <f>SUMIFS('daftar pesanan'!$D$2:$D$88,'daftar pesanan'!$C$2:$C$88,A5)</f>
        <v>1</v>
      </c>
      <c r="C5" s="41">
        <f>katalog!B5</f>
        <v>2.31</v>
      </c>
      <c r="D5" s="42">
        <f>katalog!C5</f>
        <v>110</v>
      </c>
      <c r="E5" s="19" t="str">
        <f>katalog!E5</f>
        <v/>
      </c>
    </row>
    <row r="6">
      <c r="A6" s="16" t="s">
        <v>57</v>
      </c>
      <c r="B6" s="19">
        <f>SUMIFS('daftar pesanan'!$D$2:$D$88,'daftar pesanan'!$C$2:$C$88,A6)</f>
        <v>0</v>
      </c>
      <c r="C6" s="41">
        <f>katalog!B6</f>
        <v>2.75</v>
      </c>
      <c r="D6" s="42">
        <f>katalog!C6</f>
        <v>110</v>
      </c>
      <c r="E6" s="19" t="str">
        <f>katalog!E6</f>
        <v/>
      </c>
    </row>
    <row r="7">
      <c r="A7" s="16" t="s">
        <v>60</v>
      </c>
      <c r="B7" s="19">
        <f>SUMIFS('daftar pesanan'!$D$2:$D$88,'daftar pesanan'!$C$2:$C$88,A7)</f>
        <v>0</v>
      </c>
      <c r="C7" s="41">
        <f>katalog!B7</f>
        <v>0.88</v>
      </c>
      <c r="D7" s="42">
        <f>katalog!C7</f>
        <v>60</v>
      </c>
      <c r="E7" s="19" t="str">
        <f>katalog!E7</f>
        <v/>
      </c>
    </row>
    <row r="8">
      <c r="A8" s="16" t="s">
        <v>63</v>
      </c>
      <c r="B8" s="19">
        <f>SUMIFS('daftar pesanan'!$D$2:$D$88,'daftar pesanan'!$C$2:$C$88,A8)</f>
        <v>0</v>
      </c>
      <c r="C8" s="41">
        <f>katalog!B8</f>
        <v>3.28</v>
      </c>
      <c r="D8" s="42">
        <f>katalog!C8</f>
        <v>110</v>
      </c>
      <c r="E8" s="19" t="str">
        <f>katalog!E8</f>
        <v>Stock épuisé</v>
      </c>
    </row>
    <row r="9">
      <c r="A9" s="16" t="s">
        <v>67</v>
      </c>
      <c r="B9" s="19">
        <f>SUMIFS('daftar pesanan'!$D$2:$D$88,'daftar pesanan'!$C$2:$C$88,A9)</f>
        <v>0</v>
      </c>
      <c r="C9" s="41">
        <f>katalog!B9</f>
        <v>3.6</v>
      </c>
      <c r="D9" s="42">
        <f>katalog!C9</f>
        <v>130</v>
      </c>
      <c r="E9" s="19" t="str">
        <f>katalog!E9</f>
        <v/>
      </c>
    </row>
    <row r="10">
      <c r="A10" s="16" t="s">
        <v>70</v>
      </c>
      <c r="B10" s="19">
        <f>SUMIFS('daftar pesanan'!$D$2:$D$88,'daftar pesanan'!$C$2:$C$88,A10)</f>
        <v>0</v>
      </c>
      <c r="C10" s="41">
        <f>katalog!B10</f>
        <v>5.5</v>
      </c>
      <c r="D10" s="42">
        <f>katalog!C10</f>
        <v>110</v>
      </c>
      <c r="E10" s="19" t="str">
        <f>katalog!E10</f>
        <v/>
      </c>
    </row>
    <row r="11">
      <c r="A11" s="16" t="s">
        <v>73</v>
      </c>
      <c r="B11" s="19">
        <f>SUMIFS('daftar pesanan'!$D$2:$D$88,'daftar pesanan'!$C$2:$C$88,A11)</f>
        <v>0</v>
      </c>
      <c r="C11" s="41">
        <f>katalog!B11</f>
        <v>2.11</v>
      </c>
      <c r="D11" s="42">
        <f>katalog!C11</f>
        <v>60</v>
      </c>
      <c r="E11" s="19" t="str">
        <f>katalog!E11</f>
        <v/>
      </c>
    </row>
    <row r="12">
      <c r="A12" s="16" t="s">
        <v>76</v>
      </c>
      <c r="B12" s="19">
        <f>SUMIFS('daftar pesanan'!$D$2:$D$88,'daftar pesanan'!$C$2:$C$88,A12)</f>
        <v>0</v>
      </c>
      <c r="C12" s="41">
        <f>katalog!B12</f>
        <v>2.5</v>
      </c>
      <c r="D12" s="42">
        <f>katalog!C12</f>
        <v>60</v>
      </c>
      <c r="E12" s="19" t="str">
        <f>katalog!E12</f>
        <v/>
      </c>
    </row>
    <row r="13">
      <c r="A13" s="16" t="s">
        <v>79</v>
      </c>
      <c r="B13" s="19">
        <f>SUMIFS('daftar pesanan'!$D$2:$D$88,'daftar pesanan'!$C$2:$C$88,A13)</f>
        <v>0</v>
      </c>
      <c r="C13" s="41">
        <f>katalog!B13</f>
        <v>0.9</v>
      </c>
      <c r="D13" s="42">
        <f>katalog!C13</f>
        <v>30</v>
      </c>
      <c r="E13" s="19" t="str">
        <f>katalog!E13</f>
        <v>Stock épuisé</v>
      </c>
    </row>
    <row r="14">
      <c r="A14" s="16" t="s">
        <v>82</v>
      </c>
      <c r="B14" s="19">
        <f>SUMIFS('daftar pesanan'!$D$2:$D$88,'daftar pesanan'!$C$2:$C$88,A14)</f>
        <v>0</v>
      </c>
      <c r="C14" s="41">
        <f>katalog!B14</f>
        <v>2.1</v>
      </c>
      <c r="D14" s="42">
        <f>katalog!C14</f>
        <v>30</v>
      </c>
      <c r="E14" s="19" t="str">
        <f>katalog!E14</f>
        <v/>
      </c>
    </row>
    <row r="15">
      <c r="A15" s="16" t="s">
        <v>85</v>
      </c>
      <c r="B15" s="19">
        <f>SUMIFS('daftar pesanan'!$D$2:$D$88,'daftar pesanan'!$C$2:$C$88,A15)</f>
        <v>0</v>
      </c>
      <c r="C15" s="41">
        <f>katalog!B15</f>
        <v>0.72</v>
      </c>
      <c r="D15" s="42">
        <f>katalog!C15</f>
        <v>25</v>
      </c>
      <c r="E15" s="19" t="str">
        <f>katalog!E15</f>
        <v>Stock épuisé</v>
      </c>
    </row>
    <row r="16">
      <c r="A16" s="16" t="s">
        <v>88</v>
      </c>
      <c r="B16" s="19">
        <f>SUMIFS('daftar pesanan'!$D$2:$D$88,'daftar pesanan'!$C$2:$C$88,A16)</f>
        <v>0</v>
      </c>
      <c r="C16" s="41">
        <f>katalog!B16</f>
        <v>4.72</v>
      </c>
      <c r="D16" s="42">
        <f>katalog!C16</f>
        <v>215</v>
      </c>
      <c r="E16" s="19" t="str">
        <f>katalog!E16</f>
        <v/>
      </c>
    </row>
    <row r="17">
      <c r="A17" s="16" t="s">
        <v>91</v>
      </c>
      <c r="B17" s="19">
        <f>SUMIFS('daftar pesanan'!$D$2:$D$88,'daftar pesanan'!$C$2:$C$88,A17)</f>
        <v>0</v>
      </c>
      <c r="C17" s="41">
        <f>katalog!B17</f>
        <v>2.89</v>
      </c>
      <c r="D17" s="42">
        <f>katalog!C17</f>
        <v>110</v>
      </c>
      <c r="E17" s="19" t="str">
        <f>katalog!E17</f>
        <v>Stock épuisé</v>
      </c>
    </row>
    <row r="18">
      <c r="A18" s="16" t="s">
        <v>94</v>
      </c>
      <c r="B18" s="19">
        <f>SUMIFS('daftar pesanan'!$D$2:$D$88,'daftar pesanan'!$C$2:$C$88,A18)</f>
        <v>0</v>
      </c>
      <c r="C18" s="41">
        <f>katalog!B18</f>
        <v>0.99</v>
      </c>
      <c r="D18" s="42">
        <f>katalog!C18</f>
        <v>50</v>
      </c>
      <c r="E18" s="19" t="str">
        <f>katalog!E18</f>
        <v>Stock épuisé</v>
      </c>
    </row>
    <row r="19">
      <c r="A19" s="16" t="s">
        <v>97</v>
      </c>
      <c r="B19" s="19">
        <f>SUMIFS('daftar pesanan'!$D$2:$D$88,'daftar pesanan'!$C$2:$C$88,A19)</f>
        <v>0</v>
      </c>
      <c r="C19" s="41">
        <f>katalog!B19</f>
        <v>0.99</v>
      </c>
      <c r="D19" s="42">
        <f>katalog!C19</f>
        <v>55</v>
      </c>
      <c r="E19" s="19" t="str">
        <f>katalog!E19</f>
        <v>Stock épuisé</v>
      </c>
    </row>
    <row r="20">
      <c r="A20" s="16" t="s">
        <v>100</v>
      </c>
      <c r="B20" s="19">
        <f>SUMIFS('daftar pesanan'!$D$2:$D$88,'daftar pesanan'!$C$2:$C$88,A20)</f>
        <v>0</v>
      </c>
      <c r="C20" s="41">
        <f>katalog!B20</f>
        <v>0.77</v>
      </c>
      <c r="D20" s="42">
        <f>katalog!C20</f>
        <v>60</v>
      </c>
      <c r="E20" s="19" t="str">
        <f>katalog!E20</f>
        <v>Stock épuisé</v>
      </c>
    </row>
    <row r="21">
      <c r="A21" s="16" t="s">
        <v>103</v>
      </c>
      <c r="B21" s="19">
        <f>SUMIFS('daftar pesanan'!$D$2:$D$88,'daftar pesanan'!$C$2:$C$88,A21)</f>
        <v>0</v>
      </c>
      <c r="C21" s="41">
        <f>katalog!B21</f>
        <v>0.99</v>
      </c>
      <c r="D21" s="42">
        <f>katalog!C21</f>
        <v>45</v>
      </c>
      <c r="E21" s="19" t="str">
        <f>katalog!E21</f>
        <v>Stock épuisé</v>
      </c>
    </row>
    <row r="22">
      <c r="A22" s="16" t="s">
        <v>106</v>
      </c>
      <c r="B22" s="19">
        <f>SUMIFS('daftar pesanan'!$D$2:$D$88,'daftar pesanan'!$C$2:$C$88,A22)</f>
        <v>0</v>
      </c>
      <c r="C22" s="41">
        <f>katalog!B22</f>
        <v>0.99</v>
      </c>
      <c r="D22" s="42">
        <f>katalog!C22</f>
        <v>25</v>
      </c>
      <c r="E22" s="19" t="str">
        <f>katalog!E22</f>
        <v>Stock épuisé</v>
      </c>
    </row>
    <row r="23">
      <c r="A23" s="16" t="s">
        <v>109</v>
      </c>
      <c r="B23" s="19">
        <f>SUMIFS('daftar pesanan'!$D$2:$D$88,'daftar pesanan'!$C$2:$C$88,A23)</f>
        <v>0</v>
      </c>
      <c r="C23" s="41">
        <f>katalog!B23</f>
        <v>0.99</v>
      </c>
      <c r="D23" s="42">
        <f>katalog!C23</f>
        <v>60</v>
      </c>
      <c r="E23" s="19" t="str">
        <f>katalog!E23</f>
        <v>Stock épuisé</v>
      </c>
    </row>
    <row r="24">
      <c r="A24" s="16" t="s">
        <v>112</v>
      </c>
      <c r="B24" s="19">
        <f>SUMIFS('daftar pesanan'!$D$2:$D$88,'daftar pesanan'!$C$2:$C$88,A24)</f>
        <v>0</v>
      </c>
      <c r="C24" s="41">
        <f>katalog!B24</f>
        <v>0.77</v>
      </c>
      <c r="D24" s="42">
        <f>katalog!C24</f>
        <v>70</v>
      </c>
      <c r="E24" s="19" t="str">
        <f>katalog!E24</f>
        <v>Stock épuisé</v>
      </c>
    </row>
    <row r="25">
      <c r="A25" s="16" t="s">
        <v>115</v>
      </c>
      <c r="B25" s="19">
        <f>SUMIFS('daftar pesanan'!$D$2:$D$88,'daftar pesanan'!$C$2:$C$88,A25)</f>
        <v>0</v>
      </c>
      <c r="C25" s="41">
        <f>katalog!B25</f>
        <v>0.99</v>
      </c>
      <c r="D25" s="42">
        <f>katalog!C25</f>
        <v>45</v>
      </c>
      <c r="E25" s="19" t="str">
        <f>katalog!E25</f>
        <v/>
      </c>
    </row>
    <row r="26">
      <c r="A26" s="16" t="s">
        <v>118</v>
      </c>
      <c r="B26" s="19">
        <f>SUMIFS('daftar pesanan'!$D$2:$D$88,'daftar pesanan'!$C$2:$C$88,A26)</f>
        <v>0</v>
      </c>
      <c r="C26" s="41">
        <f>katalog!B26</f>
        <v>0.99</v>
      </c>
      <c r="D26" s="42">
        <f>katalog!C26</f>
        <v>65</v>
      </c>
      <c r="E26" s="19" t="str">
        <f>katalog!E26</f>
        <v/>
      </c>
    </row>
    <row r="27">
      <c r="A27" s="16" t="s">
        <v>121</v>
      </c>
      <c r="B27" s="19">
        <f>SUMIFS('daftar pesanan'!$D$2:$D$88,'daftar pesanan'!$C$2:$C$88,A27)</f>
        <v>0</v>
      </c>
      <c r="C27" s="41">
        <f>katalog!B27</f>
        <v>0.77</v>
      </c>
      <c r="D27" s="42">
        <f>katalog!C27</f>
        <v>60</v>
      </c>
      <c r="E27" s="19" t="str">
        <f>katalog!E27</f>
        <v>Stock épuisé</v>
      </c>
    </row>
    <row r="28">
      <c r="A28" s="16" t="s">
        <v>124</v>
      </c>
      <c r="B28" s="19">
        <f>SUMIFS('daftar pesanan'!$D$2:$D$88,'daftar pesanan'!$C$2:$C$88,A28)</f>
        <v>0</v>
      </c>
      <c r="C28" s="41">
        <f>katalog!B28</f>
        <v>0.99</v>
      </c>
      <c r="D28" s="42">
        <f>katalog!C28</f>
        <v>50</v>
      </c>
      <c r="E28" s="19" t="str">
        <f>katalog!E28</f>
        <v>Stock épuisé</v>
      </c>
    </row>
    <row r="29">
      <c r="A29" s="16" t="s">
        <v>127</v>
      </c>
      <c r="B29" s="19">
        <f>SUMIFS('daftar pesanan'!$D$2:$D$88,'daftar pesanan'!$C$2:$C$88,A29)</f>
        <v>0</v>
      </c>
      <c r="C29" s="41">
        <f>katalog!B29</f>
        <v>0.99</v>
      </c>
      <c r="D29" s="42">
        <f>katalog!C29</f>
        <v>75</v>
      </c>
      <c r="E29" s="19" t="str">
        <f>katalog!E29</f>
        <v/>
      </c>
    </row>
    <row r="30">
      <c r="A30" s="16" t="s">
        <v>130</v>
      </c>
      <c r="B30" s="19">
        <f>SUMIFS('daftar pesanan'!$D$2:$D$88,'daftar pesanan'!$C$2:$C$88,A30)</f>
        <v>0</v>
      </c>
      <c r="C30" s="41">
        <f>katalog!B30</f>
        <v>0.4</v>
      </c>
      <c r="D30" s="42">
        <f>katalog!C30</f>
        <v>50</v>
      </c>
      <c r="E30" s="19" t="str">
        <f>katalog!E30</f>
        <v/>
      </c>
    </row>
    <row r="31">
      <c r="A31" s="16" t="s">
        <v>133</v>
      </c>
      <c r="B31" s="19">
        <f>SUMIFS('daftar pesanan'!$D$2:$D$88,'daftar pesanan'!$C$2:$C$88,A31)</f>
        <v>0</v>
      </c>
      <c r="C31" s="41">
        <f>katalog!B31</f>
        <v>0.99</v>
      </c>
      <c r="D31" s="42">
        <f>katalog!C31</f>
        <v>45</v>
      </c>
      <c r="E31" s="19" t="str">
        <f>katalog!E31</f>
        <v>Stock épuisé</v>
      </c>
    </row>
    <row r="32">
      <c r="A32" s="16" t="s">
        <v>20</v>
      </c>
      <c r="B32" s="19">
        <f>SUMIFS('daftar pesanan'!$D$2:$D$88,'daftar pesanan'!$C$2:$C$88,A32)</f>
        <v>20</v>
      </c>
      <c r="C32" s="41">
        <f>katalog!B32</f>
        <v>0.99</v>
      </c>
      <c r="D32" s="42">
        <f>katalog!C32</f>
        <v>45</v>
      </c>
      <c r="E32" s="19" t="str">
        <f>katalog!E32</f>
        <v/>
      </c>
    </row>
    <row r="33">
      <c r="A33" s="16" t="s">
        <v>138</v>
      </c>
      <c r="B33" s="19">
        <f>SUMIFS('daftar pesanan'!$D$2:$D$88,'daftar pesanan'!$C$2:$C$88,A33)</f>
        <v>0</v>
      </c>
      <c r="C33" s="41">
        <f>katalog!B33</f>
        <v>0.99</v>
      </c>
      <c r="D33" s="42">
        <f>katalog!C33</f>
        <v>45</v>
      </c>
      <c r="E33" s="19" t="str">
        <f>katalog!E33</f>
        <v/>
      </c>
    </row>
    <row r="34">
      <c r="A34" s="16" t="s">
        <v>141</v>
      </c>
      <c r="B34" s="19">
        <f>SUMIFS('daftar pesanan'!$D$2:$D$88,'daftar pesanan'!$C$2:$C$88,A34)</f>
        <v>0</v>
      </c>
      <c r="C34" s="41">
        <f>katalog!B34</f>
        <v>0.99</v>
      </c>
      <c r="D34" s="42">
        <f>katalog!C34</f>
        <v>45</v>
      </c>
      <c r="E34" s="19" t="str">
        <f>katalog!E34</f>
        <v>Stock épuisé</v>
      </c>
    </row>
    <row r="35">
      <c r="A35" s="16" t="s">
        <v>144</v>
      </c>
      <c r="B35" s="19">
        <f>SUMIFS('daftar pesanan'!$D$2:$D$88,'daftar pesanan'!$C$2:$C$88,A35)</f>
        <v>0</v>
      </c>
      <c r="C35" s="41">
        <f>katalog!B35</f>
        <v>0.77</v>
      </c>
      <c r="D35" s="42">
        <f>katalog!C35</f>
        <v>60</v>
      </c>
      <c r="E35" s="19" t="str">
        <f>katalog!E35</f>
        <v>Stock épuisé</v>
      </c>
    </row>
    <row r="36">
      <c r="A36" s="16" t="s">
        <v>147</v>
      </c>
      <c r="B36" s="19">
        <f>SUMIFS('daftar pesanan'!$D$2:$D$88,'daftar pesanan'!$C$2:$C$88,A36)</f>
        <v>0</v>
      </c>
      <c r="C36" s="41">
        <f>katalog!B36</f>
        <v>0.99</v>
      </c>
      <c r="D36" s="42">
        <f>katalog!C36</f>
        <v>65</v>
      </c>
      <c r="E36" s="19" t="str">
        <f>katalog!E36</f>
        <v/>
      </c>
    </row>
    <row r="37">
      <c r="A37" s="16" t="s">
        <v>150</v>
      </c>
      <c r="B37" s="19">
        <f>SUMIFS('daftar pesanan'!$D$2:$D$88,'daftar pesanan'!$C$2:$C$88,A37)</f>
        <v>0</v>
      </c>
      <c r="C37" s="41">
        <f>katalog!B37</f>
        <v>0.77</v>
      </c>
      <c r="D37" s="42">
        <f>katalog!C37</f>
        <v>55</v>
      </c>
      <c r="E37" s="19" t="str">
        <f>katalog!E37</f>
        <v>Stock épuisé</v>
      </c>
    </row>
    <row r="38">
      <c r="A38" s="16" t="s">
        <v>153</v>
      </c>
      <c r="B38" s="19">
        <f>SUMIFS('daftar pesanan'!$D$2:$D$88,'daftar pesanan'!$C$2:$C$88,A38)</f>
        <v>0</v>
      </c>
      <c r="C38" s="41">
        <f>katalog!B38</f>
        <v>0.99</v>
      </c>
      <c r="D38" s="42">
        <f>katalog!C38</f>
        <v>80</v>
      </c>
      <c r="E38" s="19" t="str">
        <f>katalog!E38</f>
        <v>Stock épuisé</v>
      </c>
    </row>
    <row r="39">
      <c r="A39" s="16" t="s">
        <v>156</v>
      </c>
      <c r="B39" s="19">
        <f>SUMIFS('daftar pesanan'!$D$2:$D$88,'daftar pesanan'!$C$2:$C$88,A39)</f>
        <v>0</v>
      </c>
      <c r="C39" s="41">
        <f>katalog!B39</f>
        <v>0.99</v>
      </c>
      <c r="D39" s="42">
        <f>katalog!C39</f>
        <v>60</v>
      </c>
      <c r="E39" s="19" t="str">
        <f>katalog!E39</f>
        <v/>
      </c>
    </row>
    <row r="40">
      <c r="A40" s="16" t="s">
        <v>159</v>
      </c>
      <c r="B40" s="19">
        <f>SUMIFS('daftar pesanan'!$D$2:$D$88,'daftar pesanan'!$C$2:$C$88,A40)</f>
        <v>0</v>
      </c>
      <c r="C40" s="41">
        <f>katalog!B40</f>
        <v>0.99</v>
      </c>
      <c r="D40" s="42">
        <f>katalog!C40</f>
        <v>60</v>
      </c>
      <c r="E40" s="19" t="str">
        <f>katalog!E40</f>
        <v/>
      </c>
    </row>
    <row r="41">
      <c r="A41" s="16" t="s">
        <v>162</v>
      </c>
      <c r="B41" s="19">
        <f>SUMIFS('daftar pesanan'!$D$2:$D$88,'daftar pesanan'!$C$2:$C$88,A41)</f>
        <v>0</v>
      </c>
      <c r="C41" s="41">
        <f>katalog!B41</f>
        <v>0.99</v>
      </c>
      <c r="D41" s="42">
        <f>katalog!C41</f>
        <v>65</v>
      </c>
      <c r="E41" s="19" t="str">
        <f>katalog!E41</f>
        <v>Stock épuisé</v>
      </c>
    </row>
    <row r="42">
      <c r="A42" s="16" t="s">
        <v>30</v>
      </c>
      <c r="B42" s="19">
        <f>SUMIFS('daftar pesanan'!$D$2:$D$88,'daftar pesanan'!$C$2:$C$88,A42)</f>
        <v>2</v>
      </c>
      <c r="C42" s="41">
        <f>katalog!B42</f>
        <v>0.4</v>
      </c>
      <c r="D42" s="42">
        <f>katalog!C42</f>
        <v>60</v>
      </c>
      <c r="E42" s="19" t="str">
        <f>katalog!E42</f>
        <v/>
      </c>
    </row>
    <row r="43">
      <c r="A43" s="16" t="s">
        <v>167</v>
      </c>
      <c r="B43" s="19">
        <f>SUMIFS('daftar pesanan'!$D$2:$D$88,'daftar pesanan'!$C$2:$C$88,A43)</f>
        <v>0</v>
      </c>
      <c r="C43" s="41">
        <f>katalog!B43</f>
        <v>0.4</v>
      </c>
      <c r="D43" s="42">
        <f>katalog!C43</f>
        <v>70</v>
      </c>
      <c r="E43" s="19" t="str">
        <f>katalog!E43</f>
        <v/>
      </c>
    </row>
    <row r="44">
      <c r="A44" s="16" t="s">
        <v>170</v>
      </c>
      <c r="B44" s="19">
        <f>SUMIFS('daftar pesanan'!$D$2:$D$88,'daftar pesanan'!$C$2:$C$88,A44)</f>
        <v>0</v>
      </c>
      <c r="C44" s="41">
        <f>katalog!B44</f>
        <v>0.77</v>
      </c>
      <c r="D44" s="42">
        <f>katalog!C44</f>
        <v>60</v>
      </c>
      <c r="E44" s="19" t="str">
        <f>katalog!E44</f>
        <v>Stock épuisé</v>
      </c>
    </row>
    <row r="45">
      <c r="A45" s="16" t="s">
        <v>173</v>
      </c>
      <c r="B45" s="19">
        <f>SUMIFS('daftar pesanan'!$D$2:$D$88,'daftar pesanan'!$C$2:$C$88,A45)</f>
        <v>0</v>
      </c>
      <c r="C45" s="41">
        <f>katalog!B45</f>
        <v>0.99</v>
      </c>
      <c r="D45" s="42">
        <f>katalog!C45</f>
        <v>65</v>
      </c>
      <c r="E45" s="19" t="str">
        <f>katalog!E45</f>
        <v/>
      </c>
    </row>
    <row r="46">
      <c r="A46" s="16" t="s">
        <v>176</v>
      </c>
      <c r="B46" s="19">
        <f>SUMIFS('daftar pesanan'!$D$2:$D$88,'daftar pesanan'!$C$2:$C$88,A46)</f>
        <v>0</v>
      </c>
      <c r="C46" s="41">
        <f>katalog!B46</f>
        <v>0.99</v>
      </c>
      <c r="D46" s="42">
        <f>katalog!C46</f>
        <v>60</v>
      </c>
      <c r="E46" s="19" t="str">
        <f>katalog!E46</f>
        <v>Stock épuisé</v>
      </c>
    </row>
    <row r="47">
      <c r="A47" s="16" t="s">
        <v>179</v>
      </c>
      <c r="B47" s="19">
        <f>SUMIFS('daftar pesanan'!$D$2:$D$88,'daftar pesanan'!$C$2:$C$88,A47)</f>
        <v>0</v>
      </c>
      <c r="C47" s="41">
        <f>katalog!B47</f>
        <v>0.8</v>
      </c>
      <c r="D47" s="42">
        <f>katalog!C47</f>
        <v>30</v>
      </c>
      <c r="E47" s="19" t="str">
        <f>katalog!E47</f>
        <v>Stock épuisé</v>
      </c>
    </row>
    <row r="48">
      <c r="A48" s="16" t="s">
        <v>182</v>
      </c>
      <c r="B48" s="19">
        <f>SUMIFS('daftar pesanan'!$D$2:$D$88,'daftar pesanan'!$C$2:$C$88,A48)</f>
        <v>0</v>
      </c>
      <c r="C48" s="41">
        <f>katalog!B48</f>
        <v>0.8</v>
      </c>
      <c r="D48" s="42">
        <f>katalog!C48</f>
        <v>30</v>
      </c>
      <c r="E48" s="19" t="str">
        <f>katalog!E48</f>
        <v>Stock épuisé</v>
      </c>
    </row>
    <row r="49">
      <c r="A49" s="16" t="s">
        <v>185</v>
      </c>
      <c r="B49" s="19">
        <f>SUMIFS('daftar pesanan'!$D$2:$D$88,'daftar pesanan'!$C$2:$C$88,A49)</f>
        <v>0</v>
      </c>
      <c r="C49" s="41">
        <f>katalog!B49</f>
        <v>0.8</v>
      </c>
      <c r="D49" s="42">
        <f>katalog!C49</f>
        <v>30</v>
      </c>
      <c r="E49" s="19" t="str">
        <f>katalog!E49</f>
        <v>Stock épuisé</v>
      </c>
    </row>
    <row r="50">
      <c r="A50" s="16" t="s">
        <v>188</v>
      </c>
      <c r="B50" s="19">
        <f>SUMIFS('daftar pesanan'!$D$2:$D$88,'daftar pesanan'!$C$2:$C$88,A50)</f>
        <v>0</v>
      </c>
      <c r="C50" s="41">
        <f>katalog!B50</f>
        <v>1.73</v>
      </c>
      <c r="D50" s="42">
        <f>katalog!C50</f>
        <v>430</v>
      </c>
      <c r="E50" s="19" t="str">
        <f>katalog!E50</f>
        <v/>
      </c>
    </row>
    <row r="51">
      <c r="A51" s="16" t="s">
        <v>191</v>
      </c>
      <c r="B51" s="19">
        <f>SUMIFS('daftar pesanan'!$D$2:$D$88,'daftar pesanan'!$C$2:$C$88,A51)</f>
        <v>0</v>
      </c>
      <c r="C51" s="41">
        <f>katalog!B51</f>
        <v>2.25</v>
      </c>
      <c r="D51" s="42">
        <f>katalog!C51</f>
        <v>200</v>
      </c>
      <c r="E51" s="19" t="str">
        <f>katalog!E51</f>
        <v>Stock épuisé</v>
      </c>
    </row>
    <row r="52">
      <c r="A52" s="16" t="s">
        <v>21</v>
      </c>
      <c r="B52" s="19">
        <f>SUMIFS('daftar pesanan'!$D$2:$D$88,'daftar pesanan'!$C$2:$C$88,A52)</f>
        <v>2</v>
      </c>
      <c r="C52" s="41">
        <f>katalog!B52</f>
        <v>2.25</v>
      </c>
      <c r="D52" s="42">
        <f>katalog!C52</f>
        <v>200</v>
      </c>
      <c r="E52" s="19" t="str">
        <f>katalog!E52</f>
        <v/>
      </c>
    </row>
    <row r="53">
      <c r="A53" s="16" t="s">
        <v>196</v>
      </c>
      <c r="B53" s="19">
        <f>SUMIFS('daftar pesanan'!$D$2:$D$88,'daftar pesanan'!$C$2:$C$88,A53)</f>
        <v>0</v>
      </c>
      <c r="C53" s="41">
        <f>katalog!B53</f>
        <v>2.25</v>
      </c>
      <c r="D53" s="42">
        <f>katalog!C53</f>
        <v>200</v>
      </c>
      <c r="E53" s="19" t="str">
        <f>katalog!E53</f>
        <v>Stock épuisé</v>
      </c>
    </row>
    <row r="54">
      <c r="A54" s="16" t="s">
        <v>199</v>
      </c>
      <c r="B54" s="19">
        <f>SUMIFS('daftar pesanan'!$D$2:$D$88,'daftar pesanan'!$C$2:$C$88,A54)</f>
        <v>0</v>
      </c>
      <c r="C54" s="41">
        <f>katalog!B54</f>
        <v>2.25</v>
      </c>
      <c r="D54" s="42">
        <f>katalog!C54</f>
        <v>180</v>
      </c>
      <c r="E54" s="19" t="str">
        <f>katalog!E54</f>
        <v>Stock épuisé</v>
      </c>
    </row>
    <row r="55">
      <c r="A55" s="16" t="s">
        <v>202</v>
      </c>
      <c r="B55" s="19">
        <f>SUMIFS('daftar pesanan'!$D$2:$D$88,'daftar pesanan'!$C$2:$C$88,A55)</f>
        <v>0</v>
      </c>
      <c r="C55" s="41">
        <f>katalog!B55</f>
        <v>4.55</v>
      </c>
      <c r="D55" s="42">
        <f>katalog!C55</f>
        <v>135</v>
      </c>
      <c r="E55" s="19" t="str">
        <f>katalog!E55</f>
        <v/>
      </c>
    </row>
    <row r="56">
      <c r="A56" s="16" t="s">
        <v>205</v>
      </c>
      <c r="B56" s="19">
        <f>SUMIFS('daftar pesanan'!$D$2:$D$88,'daftar pesanan'!$C$2:$C$88,A56)</f>
        <v>0</v>
      </c>
      <c r="C56" s="41">
        <f>katalog!B56</f>
        <v>2</v>
      </c>
      <c r="D56" s="42">
        <f>katalog!C56</f>
        <v>250</v>
      </c>
      <c r="E56" s="19" t="str">
        <f>katalog!E56</f>
        <v>Stock épuisé</v>
      </c>
    </row>
    <row r="57">
      <c r="A57" s="16" t="s">
        <v>208</v>
      </c>
      <c r="B57" s="19">
        <f>SUMIFS('daftar pesanan'!$D$2:$D$88,'daftar pesanan'!$C$2:$C$88,A57)</f>
        <v>0</v>
      </c>
      <c r="C57" s="41">
        <f>katalog!B57</f>
        <v>2.5</v>
      </c>
      <c r="D57" s="42">
        <f>katalog!C57</f>
        <v>250</v>
      </c>
      <c r="E57" s="19" t="str">
        <f>katalog!E57</f>
        <v>Stock épuisé</v>
      </c>
    </row>
    <row r="58">
      <c r="A58" s="16" t="s">
        <v>211</v>
      </c>
      <c r="B58" s="19">
        <f>SUMIFS('daftar pesanan'!$D$2:$D$88,'daftar pesanan'!$C$2:$C$88,A58)</f>
        <v>0</v>
      </c>
      <c r="C58" s="41">
        <f>katalog!B58</f>
        <v>2.5</v>
      </c>
      <c r="D58" s="42">
        <f>katalog!C58</f>
        <v>250</v>
      </c>
      <c r="E58" s="19" t="str">
        <f>katalog!E58</f>
        <v>Stock épuisé</v>
      </c>
    </row>
    <row r="59">
      <c r="A59" s="16" t="s">
        <v>214</v>
      </c>
      <c r="B59" s="19">
        <f>SUMIFS('daftar pesanan'!$D$2:$D$88,'daftar pesanan'!$C$2:$C$88,A59)</f>
        <v>0</v>
      </c>
      <c r="C59" s="41">
        <f>katalog!B59</f>
        <v>2.96</v>
      </c>
      <c r="D59" s="42">
        <f>katalog!C59</f>
        <v>500</v>
      </c>
      <c r="E59" s="19" t="str">
        <f>katalog!E59</f>
        <v/>
      </c>
    </row>
    <row r="60">
      <c r="A60" s="16" t="s">
        <v>217</v>
      </c>
      <c r="B60" s="19">
        <f>SUMIFS('daftar pesanan'!$D$2:$D$88,'daftar pesanan'!$C$2:$C$88,A60)</f>
        <v>0</v>
      </c>
      <c r="C60" s="41">
        <f>katalog!B60</f>
        <v>2.75</v>
      </c>
      <c r="D60" s="42">
        <f>katalog!C60</f>
        <v>500</v>
      </c>
      <c r="E60" s="19" t="str">
        <f>katalog!E60</f>
        <v>Stock épuisé</v>
      </c>
    </row>
    <row r="61">
      <c r="A61" s="16" t="s">
        <v>220</v>
      </c>
      <c r="B61" s="19">
        <f>SUMIFS('daftar pesanan'!$D$2:$D$88,'daftar pesanan'!$C$2:$C$88,A61)</f>
        <v>0</v>
      </c>
      <c r="C61" s="41">
        <f>katalog!B61</f>
        <v>3.7</v>
      </c>
      <c r="D61" s="42">
        <f>katalog!C61</f>
        <v>500</v>
      </c>
      <c r="E61" s="19" t="str">
        <f>katalog!E61</f>
        <v/>
      </c>
    </row>
    <row r="62">
      <c r="A62" s="16" t="s">
        <v>223</v>
      </c>
      <c r="B62" s="19">
        <f>SUMIFS('daftar pesanan'!$D$2:$D$88,'daftar pesanan'!$C$2:$C$88,A62)</f>
        <v>0</v>
      </c>
      <c r="C62" s="41">
        <f>katalog!B62</f>
        <v>2.8</v>
      </c>
      <c r="D62" s="42">
        <f>katalog!C62</f>
        <v>650</v>
      </c>
      <c r="E62" s="19" t="str">
        <f>katalog!E62</f>
        <v/>
      </c>
    </row>
    <row r="63">
      <c r="A63" s="16" t="s">
        <v>226</v>
      </c>
      <c r="B63" s="19">
        <f>SUMIFS('daftar pesanan'!$D$2:$D$88,'daftar pesanan'!$C$2:$C$88,A63)</f>
        <v>0</v>
      </c>
      <c r="C63" s="41">
        <f>katalog!B63</f>
        <v>2.87</v>
      </c>
      <c r="D63" s="42">
        <f>katalog!C63</f>
        <v>680</v>
      </c>
      <c r="E63" s="19" t="str">
        <f>katalog!E63</f>
        <v/>
      </c>
    </row>
    <row r="64">
      <c r="A64" s="16" t="s">
        <v>229</v>
      </c>
      <c r="B64" s="19">
        <f>SUMIFS('daftar pesanan'!$D$2:$D$88,'daftar pesanan'!$C$2:$C$88,A64)</f>
        <v>0</v>
      </c>
      <c r="C64" s="41">
        <f>katalog!B64</f>
        <v>3.85</v>
      </c>
      <c r="D64" s="42">
        <f>katalog!C64</f>
        <v>700</v>
      </c>
      <c r="E64" s="19" t="str">
        <f>katalog!E64</f>
        <v/>
      </c>
    </row>
    <row r="65">
      <c r="A65" s="16" t="s">
        <v>232</v>
      </c>
      <c r="B65" s="19">
        <f>SUMIFS('daftar pesanan'!$D$2:$D$88,'daftar pesanan'!$C$2:$C$88,A65)</f>
        <v>0</v>
      </c>
      <c r="C65" s="41">
        <f>katalog!B65</f>
        <v>4.5</v>
      </c>
      <c r="D65" s="42">
        <f>katalog!C65</f>
        <v>200</v>
      </c>
      <c r="E65" s="19" t="str">
        <f>katalog!E65</f>
        <v/>
      </c>
    </row>
    <row r="66">
      <c r="A66" s="16" t="s">
        <v>235</v>
      </c>
      <c r="B66" s="19">
        <f>SUMIFS('daftar pesanan'!$D$2:$D$88,'daftar pesanan'!$C$2:$C$88,A66)</f>
        <v>0</v>
      </c>
      <c r="C66" s="41">
        <f>katalog!B66</f>
        <v>0.49</v>
      </c>
      <c r="D66" s="42">
        <f>katalog!C66</f>
        <v>35</v>
      </c>
      <c r="E66" s="19" t="str">
        <f>katalog!E66</f>
        <v/>
      </c>
    </row>
    <row r="67">
      <c r="A67" s="16" t="s">
        <v>238</v>
      </c>
      <c r="B67" s="19">
        <f>SUMIFS('daftar pesanan'!$D$2:$D$88,'daftar pesanan'!$C$2:$C$88,A67)</f>
        <v>0</v>
      </c>
      <c r="C67" s="41">
        <f>katalog!B67</f>
        <v>0.7</v>
      </c>
      <c r="D67" s="42">
        <f>katalog!C67</f>
        <v>135</v>
      </c>
      <c r="E67" s="19" t="str">
        <f>katalog!E67</f>
        <v>Stock épuisé</v>
      </c>
    </row>
    <row r="68">
      <c r="A68" s="16" t="s">
        <v>241</v>
      </c>
      <c r="B68" s="19">
        <f>SUMIFS('daftar pesanan'!$D$2:$D$88,'daftar pesanan'!$C$2:$C$88,A68)</f>
        <v>0</v>
      </c>
      <c r="C68" s="41">
        <f>katalog!B68</f>
        <v>0.8</v>
      </c>
      <c r="D68" s="42">
        <f>katalog!C68</f>
        <v>70</v>
      </c>
      <c r="E68" s="19" t="str">
        <f>katalog!E68</f>
        <v>Stock épuisé</v>
      </c>
    </row>
    <row r="69">
      <c r="A69" s="16" t="s">
        <v>244</v>
      </c>
      <c r="B69" s="19">
        <f>SUMIFS('daftar pesanan'!$D$2:$D$88,'daftar pesanan'!$C$2:$C$88,A69)</f>
        <v>0</v>
      </c>
      <c r="C69" s="41">
        <f>katalog!B69</f>
        <v>1.5</v>
      </c>
      <c r="D69" s="42">
        <f>katalog!C69</f>
        <v>215</v>
      </c>
      <c r="E69" s="19" t="str">
        <f>katalog!E69</f>
        <v/>
      </c>
    </row>
    <row r="70">
      <c r="A70" s="16" t="s">
        <v>247</v>
      </c>
      <c r="B70" s="19">
        <f>SUMIFS('daftar pesanan'!$D$2:$D$88,'daftar pesanan'!$C$2:$C$88,A70)</f>
        <v>0</v>
      </c>
      <c r="C70" s="41">
        <f>katalog!B70</f>
        <v>3.38</v>
      </c>
      <c r="D70" s="42">
        <f>katalog!C70</f>
        <v>205</v>
      </c>
      <c r="E70" s="19" t="str">
        <f>katalog!E70</f>
        <v/>
      </c>
    </row>
    <row r="71">
      <c r="A71" s="16" t="s">
        <v>250</v>
      </c>
      <c r="B71" s="19">
        <f>SUMIFS('daftar pesanan'!$D$2:$D$88,'daftar pesanan'!$C$2:$C$88,A71)</f>
        <v>0</v>
      </c>
      <c r="C71" s="41">
        <f>katalog!B71</f>
        <v>6.9</v>
      </c>
      <c r="D71" s="42">
        <f>katalog!C71</f>
        <v>310</v>
      </c>
      <c r="E71" s="19" t="str">
        <f>katalog!E71</f>
        <v/>
      </c>
    </row>
    <row r="72">
      <c r="A72" s="16" t="s">
        <v>253</v>
      </c>
      <c r="B72" s="19">
        <f>SUMIFS('daftar pesanan'!$D$2:$D$88,'daftar pesanan'!$C$2:$C$88,A72)</f>
        <v>0</v>
      </c>
      <c r="C72" s="41">
        <f>katalog!B72</f>
        <v>13.8</v>
      </c>
      <c r="D72" s="42">
        <f>katalog!C72</f>
        <v>1120</v>
      </c>
      <c r="E72" s="19" t="str">
        <f>katalog!E72</f>
        <v/>
      </c>
    </row>
    <row r="73">
      <c r="A73" s="16" t="s">
        <v>256</v>
      </c>
      <c r="B73" s="19">
        <f>SUMIFS('daftar pesanan'!$D$2:$D$88,'daftar pesanan'!$C$2:$C$88,A73)</f>
        <v>0</v>
      </c>
      <c r="C73" s="41">
        <f>katalog!B73</f>
        <v>2.73</v>
      </c>
      <c r="D73" s="42">
        <f>katalog!C73</f>
        <v>260</v>
      </c>
      <c r="E73" s="19" t="str">
        <f>katalog!E73</f>
        <v/>
      </c>
    </row>
    <row r="74">
      <c r="A74" s="16" t="s">
        <v>259</v>
      </c>
      <c r="B74" s="19">
        <f>SUMIFS('daftar pesanan'!$D$2:$D$88,'daftar pesanan'!$C$2:$C$88,A74)</f>
        <v>0</v>
      </c>
      <c r="C74" s="41">
        <f>katalog!B74</f>
        <v>3.9</v>
      </c>
      <c r="D74" s="42">
        <f>katalog!C74</f>
        <v>215</v>
      </c>
      <c r="E74" s="19" t="str">
        <f>katalog!E74</f>
        <v>Stock épuisé</v>
      </c>
    </row>
    <row r="75">
      <c r="A75" s="16" t="s">
        <v>262</v>
      </c>
      <c r="B75" s="19">
        <f>SUMIFS('daftar pesanan'!$D$2:$D$88,'daftar pesanan'!$C$2:$C$88,A75)</f>
        <v>0</v>
      </c>
      <c r="C75" s="41">
        <f>katalog!B75</f>
        <v>2.87</v>
      </c>
      <c r="D75" s="42">
        <f>katalog!C75</f>
        <v>255</v>
      </c>
      <c r="E75" s="19" t="str">
        <f>katalog!E75</f>
        <v>Stock épuisé</v>
      </c>
    </row>
    <row r="76">
      <c r="A76" s="16" t="s">
        <v>265</v>
      </c>
      <c r="B76" s="19">
        <f>SUMIFS('daftar pesanan'!$D$2:$D$88,'daftar pesanan'!$C$2:$C$88,A76)</f>
        <v>0</v>
      </c>
      <c r="C76" s="41">
        <f>katalog!B76</f>
        <v>2.25</v>
      </c>
      <c r="D76" s="42">
        <f>katalog!C76</f>
        <v>265</v>
      </c>
      <c r="E76" s="19" t="str">
        <f>katalog!E76</f>
        <v/>
      </c>
    </row>
    <row r="77">
      <c r="A77" s="16" t="s">
        <v>268</v>
      </c>
      <c r="B77" s="19">
        <f>SUMIFS('daftar pesanan'!$D$2:$D$88,'daftar pesanan'!$C$2:$C$88,A77)</f>
        <v>0</v>
      </c>
      <c r="C77" s="41">
        <f>katalog!B77</f>
        <v>2.25</v>
      </c>
      <c r="D77" s="42">
        <f>katalog!C77</f>
        <v>265</v>
      </c>
      <c r="E77" s="19" t="str">
        <f>katalog!E77</f>
        <v/>
      </c>
    </row>
    <row r="78">
      <c r="A78" s="16" t="s">
        <v>271</v>
      </c>
      <c r="B78" s="19">
        <f>SUMIFS('daftar pesanan'!$D$2:$D$88,'daftar pesanan'!$C$2:$C$88,A78)</f>
        <v>0</v>
      </c>
      <c r="C78" s="41">
        <f>katalog!B78</f>
        <v>3</v>
      </c>
      <c r="D78" s="42">
        <f>katalog!C78</f>
        <v>390</v>
      </c>
      <c r="E78" s="19" t="str">
        <f>katalog!E78</f>
        <v/>
      </c>
    </row>
    <row r="79">
      <c r="A79" s="16" t="s">
        <v>274</v>
      </c>
      <c r="B79" s="19">
        <f>SUMIFS('daftar pesanan'!$D$2:$D$88,'daftar pesanan'!$C$2:$C$88,A79)</f>
        <v>0</v>
      </c>
      <c r="C79" s="41">
        <f>katalog!B79</f>
        <v>2.25</v>
      </c>
      <c r="D79" s="42">
        <f>katalog!C79</f>
        <v>265</v>
      </c>
      <c r="E79" s="19" t="str">
        <f>katalog!E79</f>
        <v/>
      </c>
    </row>
    <row r="80">
      <c r="A80" s="16" t="s">
        <v>277</v>
      </c>
      <c r="B80" s="19">
        <f>SUMIFS('daftar pesanan'!$D$2:$D$88,'daftar pesanan'!$C$2:$C$88,A80)</f>
        <v>0</v>
      </c>
      <c r="C80" s="41">
        <f>katalog!B80</f>
        <v>2.25</v>
      </c>
      <c r="D80" s="42">
        <f>katalog!C80</f>
        <v>265</v>
      </c>
      <c r="E80" s="19" t="str">
        <f>katalog!E80</f>
        <v/>
      </c>
    </row>
    <row r="81">
      <c r="A81" s="16" t="s">
        <v>279</v>
      </c>
      <c r="B81" s="19">
        <f>SUMIFS('daftar pesanan'!$D$2:$D$88,'daftar pesanan'!$C$2:$C$88,A81)</f>
        <v>0</v>
      </c>
      <c r="C81" s="41">
        <f>katalog!B81</f>
        <v>2.25</v>
      </c>
      <c r="D81" s="42">
        <f>katalog!C81</f>
        <v>265</v>
      </c>
      <c r="E81" s="19" t="str">
        <f>katalog!E81</f>
        <v/>
      </c>
    </row>
    <row r="82">
      <c r="A82" s="16" t="s">
        <v>282</v>
      </c>
      <c r="B82" s="19">
        <f>SUMIFS('daftar pesanan'!$D$2:$D$88,'daftar pesanan'!$C$2:$C$88,A82)</f>
        <v>0</v>
      </c>
      <c r="C82" s="41">
        <f>katalog!B82</f>
        <v>3.85</v>
      </c>
      <c r="D82" s="42">
        <f>katalog!C82</f>
        <v>390</v>
      </c>
      <c r="E82" s="19" t="str">
        <f>katalog!E82</f>
        <v/>
      </c>
    </row>
    <row r="83">
      <c r="A83" s="16" t="s">
        <v>285</v>
      </c>
      <c r="B83" s="19">
        <f>SUMIFS('daftar pesanan'!$D$2:$D$88,'daftar pesanan'!$C$2:$C$88,A83)</f>
        <v>0</v>
      </c>
      <c r="C83" s="41">
        <f>katalog!B83</f>
        <v>2.25</v>
      </c>
      <c r="D83" s="42">
        <f>katalog!C83</f>
        <v>310</v>
      </c>
      <c r="E83" s="19" t="str">
        <f>katalog!E83</f>
        <v/>
      </c>
    </row>
    <row r="84">
      <c r="A84" s="16" t="s">
        <v>288</v>
      </c>
      <c r="B84" s="19">
        <f>SUMIFS('daftar pesanan'!$D$2:$D$88,'daftar pesanan'!$C$2:$C$88,A84)</f>
        <v>0</v>
      </c>
      <c r="C84" s="41">
        <f>katalog!B84</f>
        <v>1.8</v>
      </c>
      <c r="D84" s="42">
        <f>katalog!C84</f>
        <v>270</v>
      </c>
      <c r="E84" s="19" t="str">
        <f>katalog!E84</f>
        <v/>
      </c>
    </row>
    <row r="85">
      <c r="A85" s="16" t="s">
        <v>290</v>
      </c>
      <c r="B85" s="19">
        <f>SUMIFS('daftar pesanan'!$D$2:$D$88,'daftar pesanan'!$C$2:$C$88,A85)</f>
        <v>0</v>
      </c>
      <c r="C85" s="41">
        <f>katalog!B85</f>
        <v>2.47</v>
      </c>
      <c r="D85" s="42">
        <f>katalog!C85</f>
        <v>100</v>
      </c>
      <c r="E85" s="19" t="str">
        <f>katalog!E85</f>
        <v/>
      </c>
    </row>
    <row r="86">
      <c r="A86" s="16" t="s">
        <v>293</v>
      </c>
      <c r="B86" s="19">
        <f>SUMIFS('daftar pesanan'!$D$2:$D$88,'daftar pesanan'!$C$2:$C$88,A86)</f>
        <v>0</v>
      </c>
      <c r="C86" s="41">
        <f>katalog!B86</f>
        <v>0.99</v>
      </c>
      <c r="D86" s="42">
        <f>katalog!C86</f>
        <v>85</v>
      </c>
      <c r="E86" s="19" t="str">
        <f>katalog!E86</f>
        <v>Stock épuisé</v>
      </c>
    </row>
    <row r="87">
      <c r="A87" s="16" t="s">
        <v>296</v>
      </c>
      <c r="B87" s="19">
        <f>SUMIFS('daftar pesanan'!$D$2:$D$88,'daftar pesanan'!$C$2:$C$88,A87)</f>
        <v>0</v>
      </c>
      <c r="C87" s="41">
        <f>katalog!B87</f>
        <v>0.99</v>
      </c>
      <c r="D87" s="42">
        <f>katalog!C87</f>
        <v>80</v>
      </c>
      <c r="E87" s="19" t="str">
        <f>katalog!E87</f>
        <v>Stock épuisé</v>
      </c>
    </row>
    <row r="88">
      <c r="A88" s="16" t="s">
        <v>299</v>
      </c>
      <c r="B88" s="19">
        <f>SUMIFS('daftar pesanan'!$D$2:$D$88,'daftar pesanan'!$C$2:$C$88,A88)</f>
        <v>0</v>
      </c>
      <c r="C88" s="41">
        <f>katalog!B88</f>
        <v>0.99</v>
      </c>
      <c r="D88" s="42">
        <f>katalog!C88</f>
        <v>110</v>
      </c>
      <c r="E88" s="19" t="str">
        <f>katalog!E88</f>
        <v/>
      </c>
    </row>
    <row r="89">
      <c r="A89" s="16" t="s">
        <v>302</v>
      </c>
      <c r="B89" s="19">
        <f>SUMIFS('daftar pesanan'!$D$2:$D$88,'daftar pesanan'!$C$2:$C$88,A89)</f>
        <v>0</v>
      </c>
      <c r="C89" s="41">
        <f>katalog!B89</f>
        <v>1.5</v>
      </c>
      <c r="D89" s="42">
        <f>katalog!C89</f>
        <v>175</v>
      </c>
      <c r="E89" s="19" t="str">
        <f>katalog!E89</f>
        <v/>
      </c>
    </row>
    <row r="90">
      <c r="A90" s="16" t="s">
        <v>305</v>
      </c>
      <c r="B90" s="19">
        <f>SUMIFS('daftar pesanan'!$D$2:$D$88,'daftar pesanan'!$C$2:$C$88,A90)</f>
        <v>0</v>
      </c>
      <c r="C90" s="41">
        <f>katalog!B90</f>
        <v>1.5</v>
      </c>
      <c r="D90" s="42">
        <f>katalog!C90</f>
        <v>175</v>
      </c>
      <c r="E90" s="19" t="str">
        <f>katalog!E90</f>
        <v/>
      </c>
    </row>
    <row r="91">
      <c r="A91" s="16" t="s">
        <v>308</v>
      </c>
      <c r="B91" s="19">
        <f>SUMIFS('daftar pesanan'!$D$2:$D$88,'daftar pesanan'!$C$2:$C$88,A91)</f>
        <v>0</v>
      </c>
      <c r="C91" s="41">
        <f>katalog!B91</f>
        <v>0.88</v>
      </c>
      <c r="D91" s="42">
        <f>katalog!C91</f>
        <v>85</v>
      </c>
      <c r="E91" s="19" t="str">
        <f>katalog!E91</f>
        <v>Stock épuisé</v>
      </c>
    </row>
    <row r="92">
      <c r="A92" s="16" t="s">
        <v>311</v>
      </c>
      <c r="B92" s="19">
        <f>SUMIFS('daftar pesanan'!$D$2:$D$88,'daftar pesanan'!$C$2:$C$88,A92)</f>
        <v>0</v>
      </c>
      <c r="C92" s="41">
        <f>katalog!B92</f>
        <v>0.99</v>
      </c>
      <c r="D92" s="42">
        <f>katalog!C92</f>
        <v>110</v>
      </c>
      <c r="E92" s="19" t="str">
        <f>katalog!E92</f>
        <v/>
      </c>
    </row>
    <row r="93">
      <c r="A93" s="16" t="s">
        <v>314</v>
      </c>
      <c r="B93" s="19">
        <f>SUMIFS('daftar pesanan'!$D$2:$D$88,'daftar pesanan'!$C$2:$C$88,A93)</f>
        <v>0</v>
      </c>
      <c r="C93" s="41">
        <f>katalog!B93</f>
        <v>0.99</v>
      </c>
      <c r="D93" s="42">
        <f>katalog!C93</f>
        <v>110</v>
      </c>
      <c r="E93" s="19" t="str">
        <f>katalog!E93</f>
        <v/>
      </c>
    </row>
    <row r="94">
      <c r="A94" s="16" t="s">
        <v>317</v>
      </c>
      <c r="B94" s="19">
        <f>SUMIFS('daftar pesanan'!$D$2:$D$88,'daftar pesanan'!$C$2:$C$88,A94)</f>
        <v>0</v>
      </c>
      <c r="C94" s="41">
        <f>katalog!B94</f>
        <v>0.99</v>
      </c>
      <c r="D94" s="42">
        <f>katalog!C94</f>
        <v>110</v>
      </c>
      <c r="E94" s="19" t="str">
        <f>katalog!E94</f>
        <v/>
      </c>
    </row>
    <row r="95">
      <c r="A95" s="16" t="s">
        <v>320</v>
      </c>
      <c r="B95" s="19">
        <f>SUMIFS('daftar pesanan'!$D$2:$D$88,'daftar pesanan'!$C$2:$C$88,A95)</f>
        <v>0</v>
      </c>
      <c r="C95" s="41">
        <f>katalog!B95</f>
        <v>3.5</v>
      </c>
      <c r="D95" s="42">
        <f>katalog!C95</f>
        <v>140</v>
      </c>
      <c r="E95" s="19" t="str">
        <f>katalog!E95</f>
        <v>Stock épuisé</v>
      </c>
    </row>
    <row r="96">
      <c r="A96" s="16" t="s">
        <v>323</v>
      </c>
      <c r="B96" s="19">
        <f>SUMIFS('daftar pesanan'!$D$2:$D$88,'daftar pesanan'!$C$2:$C$88,A96)</f>
        <v>0</v>
      </c>
      <c r="C96" s="41">
        <f>katalog!B96</f>
        <v>1.62</v>
      </c>
      <c r="D96" s="42">
        <f>katalog!C96</f>
        <v>430</v>
      </c>
      <c r="E96" s="19" t="str">
        <f>katalog!E96</f>
        <v/>
      </c>
    </row>
    <row r="97">
      <c r="A97" s="16" t="s">
        <v>326</v>
      </c>
      <c r="B97" s="19">
        <f>SUMIFS('daftar pesanan'!$D$2:$D$88,'daftar pesanan'!$C$2:$C$88,A97)</f>
        <v>0</v>
      </c>
      <c r="C97" s="41">
        <f>katalog!B97</f>
        <v>1.95</v>
      </c>
      <c r="D97" s="42">
        <f>katalog!C97</f>
        <v>420</v>
      </c>
      <c r="E97" s="19" t="str">
        <f>katalog!E97</f>
        <v/>
      </c>
    </row>
    <row r="98">
      <c r="A98" s="16" t="s">
        <v>329</v>
      </c>
      <c r="B98" s="19">
        <f>SUMIFS('daftar pesanan'!$D$2:$D$88,'daftar pesanan'!$C$2:$C$88,A98)</f>
        <v>0</v>
      </c>
      <c r="C98" s="41">
        <f>katalog!B98</f>
        <v>1.41</v>
      </c>
      <c r="D98" s="42">
        <f>katalog!C98</f>
        <v>420</v>
      </c>
      <c r="E98" s="19" t="str">
        <f>katalog!E98</f>
        <v/>
      </c>
    </row>
    <row r="99">
      <c r="A99" s="16" t="s">
        <v>332</v>
      </c>
      <c r="B99" s="19">
        <f>SUMIFS('daftar pesanan'!$D$2:$D$88,'daftar pesanan'!$C$2:$C$88,A99)</f>
        <v>0</v>
      </c>
      <c r="C99" s="41">
        <f>katalog!B99</f>
        <v>1.3</v>
      </c>
      <c r="D99" s="42">
        <f>katalog!C99</f>
        <v>1030</v>
      </c>
      <c r="E99" s="19" t="str">
        <f>katalog!E99</f>
        <v/>
      </c>
    </row>
    <row r="100">
      <c r="A100" s="16" t="s">
        <v>335</v>
      </c>
      <c r="B100" s="19">
        <f>SUMIFS('daftar pesanan'!$D$2:$D$88,'daftar pesanan'!$C$2:$C$88,A100)</f>
        <v>0</v>
      </c>
      <c r="C100" s="41">
        <f>katalog!B100</f>
        <v>1.3</v>
      </c>
      <c r="D100" s="42">
        <f>katalog!C100</f>
        <v>1030</v>
      </c>
      <c r="E100" s="19" t="str">
        <f>katalog!E100</f>
        <v>Stock épuisé</v>
      </c>
    </row>
    <row r="101">
      <c r="A101" s="16" t="s">
        <v>338</v>
      </c>
      <c r="B101" s="19">
        <f>SUMIFS('daftar pesanan'!$D$2:$D$88,'daftar pesanan'!$C$2:$C$88,A101)</f>
        <v>0</v>
      </c>
      <c r="C101" s="41">
        <f>katalog!B101</f>
        <v>1.3</v>
      </c>
      <c r="D101" s="42">
        <f>katalog!C101</f>
        <v>1030</v>
      </c>
      <c r="E101" s="19" t="str">
        <f>katalog!E101</f>
        <v/>
      </c>
    </row>
    <row r="102">
      <c r="A102" s="16" t="s">
        <v>341</v>
      </c>
      <c r="B102" s="19">
        <f>SUMIFS('daftar pesanan'!$D$2:$D$88,'daftar pesanan'!$C$2:$C$88,A102)</f>
        <v>0</v>
      </c>
      <c r="C102" s="41">
        <f>katalog!B102</f>
        <v>3.65</v>
      </c>
      <c r="D102" s="42">
        <f>katalog!C102</f>
        <v>510</v>
      </c>
      <c r="E102" s="19" t="str">
        <f>katalog!E102</f>
        <v/>
      </c>
    </row>
    <row r="103">
      <c r="A103" s="16" t="s">
        <v>36</v>
      </c>
      <c r="B103" s="19">
        <f>SUMIFS('daftar pesanan'!$D$2:$D$88,'daftar pesanan'!$C$2:$C$88,A103)</f>
        <v>1</v>
      </c>
      <c r="C103" s="41">
        <f>katalog!B103</f>
        <v>2.52</v>
      </c>
      <c r="D103" s="42">
        <f>katalog!C103</f>
        <v>275</v>
      </c>
      <c r="E103" s="19" t="str">
        <f>katalog!E103</f>
        <v/>
      </c>
    </row>
    <row r="104">
      <c r="A104" s="16" t="s">
        <v>346</v>
      </c>
      <c r="B104" s="19">
        <f>SUMIFS('daftar pesanan'!$D$2:$D$88,'daftar pesanan'!$C$2:$C$88,A104)</f>
        <v>0</v>
      </c>
      <c r="C104" s="41">
        <f>katalog!B104</f>
        <v>2.5</v>
      </c>
      <c r="D104" s="42">
        <f>katalog!C104</f>
        <v>95</v>
      </c>
      <c r="E104" s="19" t="str">
        <f>katalog!E104</f>
        <v>Stock épuisé</v>
      </c>
    </row>
    <row r="105">
      <c r="A105" s="16" t="s">
        <v>349</v>
      </c>
      <c r="B105" s="19">
        <f>SUMIFS('daftar pesanan'!$D$2:$D$88,'daftar pesanan'!$C$2:$C$88,A105)</f>
        <v>0</v>
      </c>
      <c r="C105" s="41">
        <f>katalog!B105</f>
        <v>2.5</v>
      </c>
      <c r="D105" s="42">
        <f>katalog!C105</f>
        <v>95</v>
      </c>
      <c r="E105" s="19" t="str">
        <f>katalog!E105</f>
        <v>Stock épuisé</v>
      </c>
    </row>
    <row r="106">
      <c r="A106" s="16" t="s">
        <v>352</v>
      </c>
      <c r="B106" s="19">
        <f>SUMIFS('daftar pesanan'!$D$2:$D$88,'daftar pesanan'!$C$2:$C$88,A106)</f>
        <v>0</v>
      </c>
      <c r="C106" s="41">
        <f>katalog!B106</f>
        <v>3.8</v>
      </c>
      <c r="D106" s="42">
        <f>katalog!C106</f>
        <v>95</v>
      </c>
      <c r="E106" s="19" t="str">
        <f>katalog!E106</f>
        <v>Stock épuisé</v>
      </c>
    </row>
    <row r="107">
      <c r="A107" s="16" t="s">
        <v>31</v>
      </c>
      <c r="B107" s="19">
        <f>SUMIFS('daftar pesanan'!$D$2:$D$88,'daftar pesanan'!$C$2:$C$88,A107)</f>
        <v>1</v>
      </c>
      <c r="C107" s="41">
        <f>katalog!B107</f>
        <v>1.45</v>
      </c>
      <c r="D107" s="42">
        <f>katalog!C107</f>
        <v>55</v>
      </c>
      <c r="E107" s="19" t="str">
        <f>katalog!E107</f>
        <v/>
      </c>
    </row>
    <row r="108">
      <c r="A108" s="16" t="s">
        <v>32</v>
      </c>
      <c r="B108" s="19">
        <f>SUMIFS('daftar pesanan'!$D$2:$D$88,'daftar pesanan'!$C$2:$C$88,A108)</f>
        <v>1</v>
      </c>
      <c r="C108" s="41">
        <f>katalog!B108</f>
        <v>1.45</v>
      </c>
      <c r="D108" s="42">
        <f>katalog!C108</f>
        <v>55</v>
      </c>
      <c r="E108" s="19" t="str">
        <f>katalog!E108</f>
        <v/>
      </c>
    </row>
    <row r="109">
      <c r="A109" s="16" t="s">
        <v>17</v>
      </c>
      <c r="B109" s="19">
        <f>SUMIFS('daftar pesanan'!$D$2:$D$88,'daftar pesanan'!$C$2:$C$88,A109)</f>
        <v>2</v>
      </c>
      <c r="C109" s="41">
        <f>katalog!B109</f>
        <v>1.45</v>
      </c>
      <c r="D109" s="42">
        <f>katalog!C109</f>
        <v>55</v>
      </c>
      <c r="E109" s="19" t="str">
        <f>katalog!E109</f>
        <v/>
      </c>
    </row>
    <row r="110">
      <c r="A110" s="16" t="s">
        <v>361</v>
      </c>
      <c r="B110" s="19">
        <f>SUMIFS('daftar pesanan'!$D$2:$D$88,'daftar pesanan'!$C$2:$C$88,A110)</f>
        <v>0</v>
      </c>
      <c r="C110" s="41">
        <f>katalog!B110</f>
        <v>1.76</v>
      </c>
      <c r="D110" s="42">
        <f>katalog!C110</f>
        <v>210</v>
      </c>
      <c r="E110" s="19" t="str">
        <f>katalog!E110</f>
        <v/>
      </c>
    </row>
    <row r="111">
      <c r="A111" s="16" t="s">
        <v>364</v>
      </c>
      <c r="B111" s="19">
        <f>SUMIFS('daftar pesanan'!$D$2:$D$88,'daftar pesanan'!$C$2:$C$88,A111)</f>
        <v>0</v>
      </c>
      <c r="C111" s="41">
        <f>katalog!B111</f>
        <v>0.8</v>
      </c>
      <c r="D111" s="42">
        <f>katalog!C111</f>
        <v>110</v>
      </c>
      <c r="E111" s="19" t="str">
        <f>katalog!E111</f>
        <v/>
      </c>
    </row>
    <row r="112">
      <c r="A112" s="16" t="s">
        <v>18</v>
      </c>
      <c r="B112" s="19">
        <f>SUMIFS('daftar pesanan'!$D$2:$D$88,'daftar pesanan'!$C$2:$C$88,A112)</f>
        <v>1</v>
      </c>
      <c r="C112" s="41">
        <f>katalog!B112</f>
        <v>0.59</v>
      </c>
      <c r="D112" s="42">
        <f>katalog!C112</f>
        <v>85</v>
      </c>
      <c r="E112" s="19" t="str">
        <f>katalog!E112</f>
        <v>Stock épuisé</v>
      </c>
    </row>
    <row r="113">
      <c r="A113" s="16" t="s">
        <v>369</v>
      </c>
      <c r="B113" s="19">
        <f>SUMIFS('daftar pesanan'!$D$2:$D$88,'daftar pesanan'!$C$2:$C$88,A113)</f>
        <v>0</v>
      </c>
      <c r="C113" s="41">
        <f>katalog!B113</f>
        <v>0.59</v>
      </c>
      <c r="D113" s="42">
        <f>katalog!C113</f>
        <v>80</v>
      </c>
      <c r="E113" s="19" t="str">
        <f>katalog!E113</f>
        <v/>
      </c>
    </row>
    <row r="114">
      <c r="A114" s="16" t="s">
        <v>372</v>
      </c>
      <c r="B114" s="19">
        <f>SUMIFS('daftar pesanan'!$D$2:$D$88,'daftar pesanan'!$C$2:$C$88,A114)</f>
        <v>0</v>
      </c>
      <c r="C114" s="41">
        <f>katalog!B114</f>
        <v>0.59</v>
      </c>
      <c r="D114" s="42">
        <f>katalog!C114</f>
        <v>85</v>
      </c>
      <c r="E114" s="19" t="str">
        <f>katalog!E114</f>
        <v/>
      </c>
    </row>
    <row r="115">
      <c r="A115" s="16" t="s">
        <v>375</v>
      </c>
      <c r="B115" s="19">
        <f>SUMIFS('daftar pesanan'!$D$2:$D$88,'daftar pesanan'!$C$2:$C$88,A115)</f>
        <v>0</v>
      </c>
      <c r="C115" s="41">
        <f>katalog!B115</f>
        <v>0.59</v>
      </c>
      <c r="D115" s="42">
        <f>katalog!C115</f>
        <v>85</v>
      </c>
      <c r="E115" s="19" t="str">
        <f>katalog!E115</f>
        <v/>
      </c>
    </row>
    <row r="116">
      <c r="A116" s="16" t="s">
        <v>378</v>
      </c>
      <c r="B116" s="19">
        <f>SUMIFS('daftar pesanan'!$D$2:$D$88,'daftar pesanan'!$C$2:$C$88,A116)</f>
        <v>0</v>
      </c>
      <c r="C116" s="41">
        <f>katalog!B116</f>
        <v>0.59</v>
      </c>
      <c r="D116" s="42">
        <f>katalog!C116</f>
        <v>85</v>
      </c>
      <c r="E116" s="19" t="str">
        <f>katalog!E116</f>
        <v>Stock épuisé</v>
      </c>
    </row>
    <row r="117">
      <c r="A117" s="16" t="s">
        <v>381</v>
      </c>
      <c r="B117" s="19">
        <f>SUMIFS('daftar pesanan'!$D$2:$D$88,'daftar pesanan'!$C$2:$C$88,A117)</f>
        <v>0</v>
      </c>
      <c r="C117" s="41">
        <f>katalog!B117</f>
        <v>0.59</v>
      </c>
      <c r="D117" s="42">
        <f>katalog!C117</f>
        <v>90</v>
      </c>
      <c r="E117" s="19" t="str">
        <f>katalog!E117</f>
        <v/>
      </c>
    </row>
    <row r="118">
      <c r="A118" s="16" t="s">
        <v>384</v>
      </c>
      <c r="B118" s="19">
        <f>SUMIFS('daftar pesanan'!$D$2:$D$88,'daftar pesanan'!$C$2:$C$88,A118)</f>
        <v>0</v>
      </c>
      <c r="C118" s="41">
        <f>katalog!B118</f>
        <v>0.59</v>
      </c>
      <c r="D118" s="42">
        <f>katalog!C118</f>
        <v>90</v>
      </c>
      <c r="E118" s="19" t="str">
        <f>katalog!E118</f>
        <v/>
      </c>
    </row>
    <row r="119">
      <c r="A119" s="16" t="s">
        <v>33</v>
      </c>
      <c r="B119" s="19">
        <f>SUMIFS('daftar pesanan'!$D$2:$D$88,'daftar pesanan'!$C$2:$C$88,A119)</f>
        <v>4</v>
      </c>
      <c r="C119" s="41">
        <f>katalog!B119</f>
        <v>0.59</v>
      </c>
      <c r="D119" s="42">
        <f>katalog!C119</f>
        <v>85</v>
      </c>
      <c r="E119" s="19" t="str">
        <f>katalog!E119</f>
        <v/>
      </c>
    </row>
    <row r="120">
      <c r="A120" s="16" t="s">
        <v>389</v>
      </c>
      <c r="B120" s="19">
        <f>SUMIFS('daftar pesanan'!$D$2:$D$88,'daftar pesanan'!$C$2:$C$88,A120)</f>
        <v>0</v>
      </c>
      <c r="C120" s="41">
        <f>katalog!B120</f>
        <v>1.1</v>
      </c>
      <c r="D120" s="42">
        <f>katalog!C120</f>
        <v>140</v>
      </c>
      <c r="E120" s="19" t="str">
        <f>katalog!E120</f>
        <v>Stock épuisé</v>
      </c>
    </row>
    <row r="121">
      <c r="A121" s="16" t="s">
        <v>392</v>
      </c>
      <c r="B121" s="19">
        <f>SUMIFS('daftar pesanan'!$D$2:$D$88,'daftar pesanan'!$C$2:$C$88,A121)</f>
        <v>0</v>
      </c>
      <c r="C121" s="41">
        <f>katalog!B121</f>
        <v>1.7</v>
      </c>
      <c r="D121" s="42">
        <f>katalog!C121</f>
        <v>135</v>
      </c>
      <c r="E121" s="19" t="str">
        <f>katalog!E121</f>
        <v>Stock épuisé</v>
      </c>
    </row>
    <row r="122">
      <c r="A122" s="16" t="s">
        <v>395</v>
      </c>
      <c r="B122" s="19">
        <f>SUMIFS('daftar pesanan'!$D$2:$D$88,'daftar pesanan'!$C$2:$C$88,A122)</f>
        <v>0</v>
      </c>
      <c r="C122" s="41">
        <f>katalog!B122</f>
        <v>1.26</v>
      </c>
      <c r="D122" s="42">
        <f>katalog!C122</f>
        <v>130</v>
      </c>
      <c r="E122" s="19" t="str">
        <f>katalog!E122</f>
        <v/>
      </c>
    </row>
    <row r="123">
      <c r="A123" s="16" t="s">
        <v>398</v>
      </c>
      <c r="B123" s="19">
        <f>SUMIFS('daftar pesanan'!$D$2:$D$88,'daftar pesanan'!$C$2:$C$88,A123)</f>
        <v>0</v>
      </c>
      <c r="C123" s="41">
        <f>katalog!B123</f>
        <v>1.2</v>
      </c>
      <c r="D123" s="42">
        <f>katalog!C123</f>
        <v>95</v>
      </c>
      <c r="E123" s="19" t="str">
        <f>katalog!E123</f>
        <v>Stock épuisé</v>
      </c>
    </row>
    <row r="124">
      <c r="A124" s="16" t="s">
        <v>401</v>
      </c>
      <c r="B124" s="19">
        <f>SUMIFS('daftar pesanan'!$D$2:$D$88,'daftar pesanan'!$C$2:$C$88,A124)</f>
        <v>0</v>
      </c>
      <c r="C124" s="41">
        <f>katalog!B124</f>
        <v>1.2</v>
      </c>
      <c r="D124" s="42">
        <f>katalog!C124</f>
        <v>95</v>
      </c>
      <c r="E124" s="19" t="str">
        <f>katalog!E124</f>
        <v>Stock épuisé</v>
      </c>
    </row>
    <row r="125">
      <c r="A125" s="16" t="s">
        <v>404</v>
      </c>
      <c r="B125" s="19">
        <f>SUMIFS('daftar pesanan'!$D$2:$D$88,'daftar pesanan'!$C$2:$C$88,A125)</f>
        <v>0</v>
      </c>
      <c r="C125" s="41">
        <f>katalog!B125</f>
        <v>1.2</v>
      </c>
      <c r="D125" s="42">
        <f>katalog!C125</f>
        <v>95</v>
      </c>
      <c r="E125" s="19" t="str">
        <f>katalog!E125</f>
        <v>Stock épuisé</v>
      </c>
    </row>
    <row r="126">
      <c r="A126" s="16" t="s">
        <v>407</v>
      </c>
      <c r="B126" s="19">
        <f>SUMIFS('daftar pesanan'!$D$2:$D$88,'daftar pesanan'!$C$2:$C$88,A126)</f>
        <v>0</v>
      </c>
      <c r="C126" s="41">
        <f>katalog!B126</f>
        <v>1.2</v>
      </c>
      <c r="D126" s="42">
        <f>katalog!C126</f>
        <v>95</v>
      </c>
      <c r="E126" s="19" t="str">
        <f>katalog!E126</f>
        <v>Stock épuisé</v>
      </c>
    </row>
    <row r="127">
      <c r="A127" s="16" t="s">
        <v>410</v>
      </c>
      <c r="B127" s="19">
        <f>SUMIFS('daftar pesanan'!$D$2:$D$88,'daftar pesanan'!$C$2:$C$88,A127)</f>
        <v>0</v>
      </c>
      <c r="C127" s="41">
        <f>katalog!B127</f>
        <v>1.93</v>
      </c>
      <c r="D127" s="42">
        <f>katalog!C127</f>
        <v>550</v>
      </c>
      <c r="E127" s="19" t="str">
        <f>katalog!E127</f>
        <v/>
      </c>
    </row>
    <row r="128">
      <c r="A128" s="16" t="s">
        <v>413</v>
      </c>
      <c r="B128" s="19">
        <f>SUMIFS('daftar pesanan'!$D$2:$D$88,'daftar pesanan'!$C$2:$C$88,A128)</f>
        <v>0</v>
      </c>
      <c r="C128" s="41">
        <f>katalog!B128</f>
        <v>1.3</v>
      </c>
      <c r="D128" s="42">
        <f>katalog!C128</f>
        <v>260</v>
      </c>
      <c r="E128" s="19" t="str">
        <f>katalog!E128</f>
        <v/>
      </c>
    </row>
    <row r="129">
      <c r="A129" s="16" t="s">
        <v>416</v>
      </c>
      <c r="B129" s="19">
        <f>SUMIFS('daftar pesanan'!$D$2:$D$88,'daftar pesanan'!$C$2:$C$88,A129)</f>
        <v>0</v>
      </c>
      <c r="C129" s="41">
        <f>katalog!B129</f>
        <v>1.93</v>
      </c>
      <c r="D129" s="42">
        <f>katalog!C129</f>
        <v>420</v>
      </c>
      <c r="E129" s="19" t="str">
        <f>katalog!E129</f>
        <v/>
      </c>
    </row>
    <row r="130">
      <c r="A130" s="16" t="s">
        <v>419</v>
      </c>
      <c r="B130" s="19">
        <f>SUMIFS('daftar pesanan'!$D$2:$D$88,'daftar pesanan'!$C$2:$C$88,A130)</f>
        <v>0</v>
      </c>
      <c r="C130" s="41">
        <f>katalog!B130</f>
        <v>2.13</v>
      </c>
      <c r="D130" s="42">
        <f>katalog!C130</f>
        <v>570</v>
      </c>
      <c r="E130" s="19" t="str">
        <f>katalog!E130</f>
        <v>Stock épuisé</v>
      </c>
    </row>
    <row r="131">
      <c r="A131" s="16" t="s">
        <v>422</v>
      </c>
      <c r="B131" s="19">
        <f>SUMIFS('daftar pesanan'!$D$2:$D$88,'daftar pesanan'!$C$2:$C$88,A131)</f>
        <v>0</v>
      </c>
      <c r="C131" s="41">
        <f>katalog!B131</f>
        <v>2.52</v>
      </c>
      <c r="D131" s="42">
        <f>katalog!C131</f>
        <v>570</v>
      </c>
      <c r="E131" s="19" t="str">
        <f>katalog!E131</f>
        <v/>
      </c>
    </row>
    <row r="132">
      <c r="A132" s="16" t="s">
        <v>425</v>
      </c>
      <c r="B132" s="19">
        <f>SUMIFS('daftar pesanan'!$D$2:$D$88,'daftar pesanan'!$C$2:$C$88,A132)</f>
        <v>0</v>
      </c>
      <c r="C132" s="41">
        <f>katalog!B132</f>
        <v>2.88</v>
      </c>
      <c r="D132" s="42">
        <f>katalog!C132</f>
        <v>420</v>
      </c>
      <c r="E132" s="19" t="str">
        <f>katalog!E132</f>
        <v>Stock épuisé</v>
      </c>
    </row>
    <row r="133">
      <c r="A133" s="16" t="s">
        <v>428</v>
      </c>
      <c r="B133" s="19">
        <f>SUMIFS('daftar pesanan'!$D$2:$D$88,'daftar pesanan'!$C$2:$C$88,A133)</f>
        <v>0</v>
      </c>
      <c r="C133" s="41">
        <f>katalog!B133</f>
        <v>6.2</v>
      </c>
      <c r="D133" s="42">
        <f>katalog!C133</f>
        <v>1020</v>
      </c>
      <c r="E133" s="19" t="str">
        <f>katalog!E133</f>
        <v/>
      </c>
    </row>
    <row r="134">
      <c r="A134" s="16" t="s">
        <v>431</v>
      </c>
      <c r="B134" s="19">
        <f>SUMIFS('daftar pesanan'!$D$2:$D$88,'daftar pesanan'!$C$2:$C$88,A134)</f>
        <v>0</v>
      </c>
      <c r="C134" s="41">
        <f>katalog!B134</f>
        <v>2.69</v>
      </c>
      <c r="D134" s="42">
        <f>katalog!C134</f>
        <v>620</v>
      </c>
      <c r="E134" s="19" t="str">
        <f>katalog!E134</f>
        <v/>
      </c>
    </row>
    <row r="135">
      <c r="A135" s="16" t="s">
        <v>434</v>
      </c>
      <c r="B135" s="19">
        <f>SUMIFS('daftar pesanan'!$D$2:$D$88,'daftar pesanan'!$C$2:$C$88,A135)</f>
        <v>0</v>
      </c>
      <c r="C135" s="41">
        <f>katalog!B135</f>
        <v>3.75</v>
      </c>
      <c r="D135" s="42">
        <f>katalog!C135</f>
        <v>650</v>
      </c>
      <c r="E135" s="19" t="str">
        <f>katalog!E135</f>
        <v/>
      </c>
    </row>
    <row r="136">
      <c r="A136" s="16" t="s">
        <v>437</v>
      </c>
      <c r="B136" s="19">
        <f>SUMIFS('daftar pesanan'!$D$2:$D$88,'daftar pesanan'!$C$2:$C$88,A136)</f>
        <v>0</v>
      </c>
      <c r="C136" s="41">
        <f>katalog!B136</f>
        <v>2.69</v>
      </c>
      <c r="D136" s="42">
        <f>katalog!C136</f>
        <v>620</v>
      </c>
      <c r="E136" s="19" t="str">
        <f>katalog!E136</f>
        <v/>
      </c>
    </row>
    <row r="137">
      <c r="A137" s="16" t="s">
        <v>440</v>
      </c>
      <c r="B137" s="19">
        <f>SUMIFS('daftar pesanan'!$D$2:$D$88,'daftar pesanan'!$C$2:$C$88,A137)</f>
        <v>0</v>
      </c>
      <c r="C137" s="41">
        <f>katalog!B137</f>
        <v>2.18</v>
      </c>
      <c r="D137" s="42">
        <f>katalog!C137</f>
        <v>410</v>
      </c>
      <c r="E137" s="19" t="str">
        <f>katalog!E137</f>
        <v>Stock épuisé</v>
      </c>
    </row>
    <row r="138">
      <c r="A138" s="16" t="s">
        <v>443</v>
      </c>
      <c r="B138" s="19">
        <f>SUMIFS('daftar pesanan'!$D$2:$D$88,'daftar pesanan'!$C$2:$C$88,A138)</f>
        <v>0</v>
      </c>
      <c r="C138" s="41">
        <f>katalog!B138</f>
        <v>2.85</v>
      </c>
      <c r="D138" s="42">
        <f>katalog!C138</f>
        <v>375</v>
      </c>
      <c r="E138" s="19" t="str">
        <f>katalog!E138</f>
        <v/>
      </c>
    </row>
    <row r="139">
      <c r="A139" s="16" t="s">
        <v>446</v>
      </c>
      <c r="B139" s="19">
        <f>SUMIFS('daftar pesanan'!$D$2:$D$88,'daftar pesanan'!$C$2:$C$88,A139)</f>
        <v>0</v>
      </c>
      <c r="C139" s="41">
        <f>katalog!B139</f>
        <v>2.8</v>
      </c>
      <c r="D139" s="42">
        <f>katalog!C139</f>
        <v>750</v>
      </c>
      <c r="E139" s="19" t="str">
        <f>katalog!E139</f>
        <v>Stock épuisé</v>
      </c>
    </row>
    <row r="140">
      <c r="A140" s="16" t="s">
        <v>449</v>
      </c>
      <c r="B140" s="19">
        <f>SUMIFS('daftar pesanan'!$D$2:$D$88,'daftar pesanan'!$C$2:$C$88,A140)</f>
        <v>0</v>
      </c>
      <c r="C140" s="41">
        <f>katalog!B140</f>
        <v>2.5</v>
      </c>
      <c r="D140" s="42">
        <f>katalog!C140</f>
        <v>410</v>
      </c>
      <c r="E140" s="19" t="str">
        <f>katalog!E140</f>
        <v>Stock épuisé</v>
      </c>
    </row>
    <row r="141">
      <c r="A141" s="16" t="s">
        <v>452</v>
      </c>
      <c r="B141" s="19">
        <f>SUMIFS('daftar pesanan'!$D$2:$D$88,'daftar pesanan'!$C$2:$C$88,A141)</f>
        <v>0</v>
      </c>
      <c r="C141" s="41">
        <f>katalog!B141</f>
        <v>4.9</v>
      </c>
      <c r="D141" s="42">
        <f>katalog!C141</f>
        <v>790</v>
      </c>
      <c r="E141" s="19" t="str">
        <f>katalog!E141</f>
        <v/>
      </c>
    </row>
    <row r="142">
      <c r="A142" s="16" t="s">
        <v>455</v>
      </c>
      <c r="B142" s="19">
        <f>SUMIFS('daftar pesanan'!$D$2:$D$88,'daftar pesanan'!$C$2:$C$88,A142)</f>
        <v>0</v>
      </c>
      <c r="C142" s="41">
        <f>katalog!B142</f>
        <v>6.99</v>
      </c>
      <c r="D142" s="42">
        <f>katalog!C142</f>
        <v>1270</v>
      </c>
      <c r="E142" s="19" t="str">
        <f>katalog!E142</f>
        <v/>
      </c>
    </row>
    <row r="143">
      <c r="A143" s="16" t="s">
        <v>458</v>
      </c>
      <c r="B143" s="19">
        <f>SUMIFS('daftar pesanan'!$D$2:$D$88,'daftar pesanan'!$C$2:$C$88,A143)</f>
        <v>0</v>
      </c>
      <c r="C143" s="41">
        <f>katalog!B143</f>
        <v>2.16</v>
      </c>
      <c r="D143" s="42">
        <f>katalog!C143</f>
        <v>450</v>
      </c>
      <c r="E143" s="19" t="str">
        <f>katalog!E143</f>
        <v>Stock épuisé</v>
      </c>
    </row>
    <row r="144">
      <c r="A144" s="16" t="s">
        <v>461</v>
      </c>
      <c r="B144" s="19">
        <f>SUMIFS('daftar pesanan'!$D$2:$D$88,'daftar pesanan'!$C$2:$C$88,A144)</f>
        <v>0</v>
      </c>
      <c r="C144" s="41">
        <f>katalog!B144</f>
        <v>2.6</v>
      </c>
      <c r="D144" s="42">
        <f>katalog!C144</f>
        <v>620</v>
      </c>
      <c r="E144" s="19" t="str">
        <f>katalog!E144</f>
        <v>Stock épuisé</v>
      </c>
    </row>
    <row r="145">
      <c r="A145" s="16" t="s">
        <v>464</v>
      </c>
      <c r="B145" s="19">
        <f>SUMIFS('daftar pesanan'!$D$2:$D$88,'daftar pesanan'!$C$2:$C$88,A145)</f>
        <v>0</v>
      </c>
      <c r="C145" s="41">
        <f>katalog!B145</f>
        <v>2</v>
      </c>
      <c r="D145" s="42">
        <f>katalog!C145</f>
        <v>450</v>
      </c>
      <c r="E145" s="19" t="str">
        <f>katalog!E145</f>
        <v>Stock épuisé</v>
      </c>
    </row>
    <row r="146">
      <c r="A146" s="16" t="s">
        <v>467</v>
      </c>
      <c r="B146" s="19">
        <f>SUMIFS('daftar pesanan'!$D$2:$D$88,'daftar pesanan'!$C$2:$C$88,A146)</f>
        <v>0</v>
      </c>
      <c r="C146" s="41">
        <f>katalog!B146</f>
        <v>3.8</v>
      </c>
      <c r="D146" s="42">
        <f>katalog!C146</f>
        <v>350</v>
      </c>
      <c r="E146" s="19" t="str">
        <f>katalog!E146</f>
        <v>Stock épuisé</v>
      </c>
    </row>
    <row r="147">
      <c r="A147" s="16" t="s">
        <v>470</v>
      </c>
      <c r="B147" s="19">
        <f>SUMIFS('daftar pesanan'!$D$2:$D$88,'daftar pesanan'!$C$2:$C$88,A147)</f>
        <v>0</v>
      </c>
      <c r="C147" s="41">
        <f>katalog!B147</f>
        <v>3</v>
      </c>
      <c r="D147" s="42">
        <f>katalog!C147</f>
        <v>360</v>
      </c>
      <c r="E147" s="19" t="str">
        <f>katalog!E147</f>
        <v>Stock épuisé</v>
      </c>
    </row>
    <row r="148">
      <c r="A148" s="16" t="s">
        <v>473</v>
      </c>
      <c r="B148" s="19">
        <f>SUMIFS('daftar pesanan'!$D$2:$D$88,'daftar pesanan'!$C$2:$C$88,A148)</f>
        <v>0</v>
      </c>
      <c r="C148" s="41">
        <f>katalog!B148</f>
        <v>3.25</v>
      </c>
      <c r="D148" s="42">
        <f>katalog!C148</f>
        <v>360</v>
      </c>
      <c r="E148" s="19" t="str">
        <f>katalog!E148</f>
        <v>Stock épuisé</v>
      </c>
    </row>
    <row r="149">
      <c r="A149" s="16" t="s">
        <v>476</v>
      </c>
      <c r="B149" s="19">
        <f>SUMIFS('daftar pesanan'!$D$2:$D$88,'daftar pesanan'!$C$2:$C$88,A149)</f>
        <v>0</v>
      </c>
      <c r="C149" s="41">
        <f>katalog!B149</f>
        <v>2.27</v>
      </c>
      <c r="D149" s="42">
        <f>katalog!C149</f>
        <v>360</v>
      </c>
      <c r="E149" s="19" t="str">
        <f>katalog!E149</f>
        <v/>
      </c>
    </row>
    <row r="150">
      <c r="A150" s="16" t="s">
        <v>479</v>
      </c>
      <c r="B150" s="19">
        <f>SUMIFS('daftar pesanan'!$D$2:$D$88,'daftar pesanan'!$C$2:$C$88,A150)</f>
        <v>0</v>
      </c>
      <c r="C150" s="41">
        <f>katalog!B150</f>
        <v>3.25</v>
      </c>
      <c r="D150" s="42">
        <f>katalog!C150</f>
        <v>350</v>
      </c>
      <c r="E150" s="19" t="str">
        <f>katalog!E150</f>
        <v>Stock épuisé</v>
      </c>
    </row>
    <row r="151">
      <c r="A151" s="16" t="s">
        <v>482</v>
      </c>
      <c r="B151" s="19">
        <f>SUMIFS('daftar pesanan'!$D$2:$D$88,'daftar pesanan'!$C$2:$C$88,A151)</f>
        <v>0</v>
      </c>
      <c r="C151" s="41">
        <f>katalog!B151</f>
        <v>3.8</v>
      </c>
      <c r="D151" s="42">
        <f>katalog!C151</f>
        <v>420</v>
      </c>
      <c r="E151" s="19" t="str">
        <f>katalog!E151</f>
        <v>Stock épuisé</v>
      </c>
    </row>
    <row r="152">
      <c r="A152" s="16" t="s">
        <v>485</v>
      </c>
      <c r="B152" s="19">
        <f>SUMIFS('daftar pesanan'!$D$2:$D$88,'daftar pesanan'!$C$2:$C$88,A152)</f>
        <v>0</v>
      </c>
      <c r="C152" s="41">
        <f>katalog!B152</f>
        <v>3.8</v>
      </c>
      <c r="D152" s="42">
        <f>katalog!C152</f>
        <v>400</v>
      </c>
      <c r="E152" s="19" t="str">
        <f>katalog!E152</f>
        <v>Stock épuisé</v>
      </c>
    </row>
    <row r="153">
      <c r="A153" s="16" t="s">
        <v>488</v>
      </c>
      <c r="B153" s="19">
        <f>SUMIFS('daftar pesanan'!$D$2:$D$88,'daftar pesanan'!$C$2:$C$88,A153)</f>
        <v>0</v>
      </c>
      <c r="C153" s="41">
        <f>katalog!B153</f>
        <v>2.66</v>
      </c>
      <c r="D153" s="42">
        <f>katalog!C153</f>
        <v>410</v>
      </c>
      <c r="E153" s="19" t="str">
        <f>katalog!E153</f>
        <v/>
      </c>
    </row>
    <row r="154">
      <c r="A154" s="16" t="s">
        <v>491</v>
      </c>
      <c r="B154" s="19">
        <f>SUMIFS('daftar pesanan'!$D$2:$D$88,'daftar pesanan'!$C$2:$C$88,A154)</f>
        <v>0</v>
      </c>
      <c r="C154" s="41">
        <f>katalog!B154</f>
        <v>5.2</v>
      </c>
      <c r="D154" s="42">
        <f>katalog!C154</f>
        <v>390</v>
      </c>
      <c r="E154" s="19" t="str">
        <f>katalog!E154</f>
        <v/>
      </c>
    </row>
    <row r="155">
      <c r="A155" s="16" t="s">
        <v>494</v>
      </c>
      <c r="B155" s="19">
        <f>SUMIFS('daftar pesanan'!$D$2:$D$88,'daftar pesanan'!$C$2:$C$88,A155)</f>
        <v>0</v>
      </c>
      <c r="C155" s="41">
        <f>katalog!B155</f>
        <v>0.99</v>
      </c>
      <c r="D155" s="42">
        <f>katalog!C155</f>
        <v>30</v>
      </c>
      <c r="E155" s="19" t="str">
        <f>katalog!E155</f>
        <v>Stock épuisé</v>
      </c>
    </row>
    <row r="156">
      <c r="A156" s="16" t="s">
        <v>37</v>
      </c>
      <c r="B156" s="19">
        <f>SUMIFS('daftar pesanan'!$D$2:$D$88,'daftar pesanan'!$C$2:$C$88,A156)</f>
        <v>1</v>
      </c>
      <c r="C156" s="41">
        <f>katalog!B156</f>
        <v>2.6</v>
      </c>
      <c r="D156" s="42">
        <f>katalog!C156</f>
        <v>70</v>
      </c>
      <c r="E156" s="19" t="str">
        <f>katalog!E156</f>
        <v/>
      </c>
    </row>
    <row r="157">
      <c r="A157" s="16" t="s">
        <v>499</v>
      </c>
      <c r="B157" s="19">
        <f>SUMIFS('daftar pesanan'!$D$2:$D$88,'daftar pesanan'!$C$2:$C$88,A157)</f>
        <v>0</v>
      </c>
      <c r="C157" s="41">
        <f>katalog!B157</f>
        <v>3.25</v>
      </c>
      <c r="D157" s="42">
        <f>katalog!C157</f>
        <v>62</v>
      </c>
      <c r="E157" s="19" t="str">
        <f>katalog!E157</f>
        <v/>
      </c>
    </row>
    <row r="158">
      <c r="A158" s="16" t="s">
        <v>502</v>
      </c>
      <c r="B158" s="19">
        <f>SUMIFS('daftar pesanan'!$D$2:$D$88,'daftar pesanan'!$C$2:$C$88,A158)</f>
        <v>0</v>
      </c>
      <c r="C158" s="41">
        <f>katalog!B158</f>
        <v>2.71</v>
      </c>
      <c r="D158" s="42">
        <f>katalog!C158</f>
        <v>65</v>
      </c>
      <c r="E158" s="19" t="str">
        <f>katalog!E158</f>
        <v>Stock épuisé</v>
      </c>
    </row>
    <row r="159">
      <c r="A159" s="16" t="s">
        <v>505</v>
      </c>
      <c r="B159" s="19">
        <f>SUMIFS('daftar pesanan'!$D$2:$D$88,'daftar pesanan'!$C$2:$C$88,A159)</f>
        <v>0</v>
      </c>
      <c r="C159" s="41">
        <f>katalog!B159</f>
        <v>3.27</v>
      </c>
      <c r="D159" s="42">
        <f>katalog!C159</f>
        <v>520</v>
      </c>
      <c r="E159" s="19" t="str">
        <f>katalog!E159</f>
        <v>Stock épuisé</v>
      </c>
    </row>
    <row r="160">
      <c r="A160" s="16" t="s">
        <v>508</v>
      </c>
      <c r="B160" s="19">
        <f>SUMIFS('daftar pesanan'!$D$2:$D$88,'daftar pesanan'!$C$2:$C$88,A160)</f>
        <v>0</v>
      </c>
      <c r="C160" s="41">
        <f>katalog!B160</f>
        <v>2.2</v>
      </c>
      <c r="D160" s="42">
        <f>katalog!C160</f>
        <v>130</v>
      </c>
      <c r="E160" s="19" t="str">
        <f>katalog!E160</f>
        <v/>
      </c>
    </row>
    <row r="161">
      <c r="A161" s="16" t="s">
        <v>511</v>
      </c>
      <c r="B161" s="19">
        <f>SUMIFS('daftar pesanan'!$D$2:$D$88,'daftar pesanan'!$C$2:$C$88,A161)</f>
        <v>0</v>
      </c>
      <c r="C161" s="41">
        <f>katalog!B161</f>
        <v>3.49</v>
      </c>
      <c r="D161" s="42">
        <f>katalog!C161</f>
        <v>50</v>
      </c>
      <c r="E161" s="19" t="str">
        <f>katalog!E161</f>
        <v/>
      </c>
    </row>
    <row r="162">
      <c r="A162" s="16" t="s">
        <v>514</v>
      </c>
      <c r="B162" s="19">
        <f>SUMIFS('daftar pesanan'!$D$2:$D$88,'daftar pesanan'!$C$2:$C$88,A162)</f>
        <v>0</v>
      </c>
      <c r="C162" s="41">
        <f>katalog!B162</f>
        <v>2.5</v>
      </c>
      <c r="D162" s="42">
        <f>katalog!C162</f>
        <v>260</v>
      </c>
      <c r="E162" s="19" t="str">
        <f>katalog!E162</f>
        <v>Stock épuisé</v>
      </c>
    </row>
    <row r="163">
      <c r="A163" s="16" t="s">
        <v>517</v>
      </c>
      <c r="B163" s="19">
        <f>SUMIFS('daftar pesanan'!$D$2:$D$88,'daftar pesanan'!$C$2:$C$88,A163)</f>
        <v>0</v>
      </c>
      <c r="C163" s="41">
        <f>katalog!B163</f>
        <v>2.5</v>
      </c>
      <c r="D163" s="42">
        <f>katalog!C163</f>
        <v>260</v>
      </c>
      <c r="E163" s="19" t="str">
        <f>katalog!E163</f>
        <v>Stock épuisé</v>
      </c>
    </row>
    <row r="164">
      <c r="A164" s="16" t="s">
        <v>520</v>
      </c>
      <c r="B164" s="19">
        <f>SUMIFS('daftar pesanan'!$D$2:$D$88,'daftar pesanan'!$C$2:$C$88,A164)</f>
        <v>0</v>
      </c>
      <c r="C164" s="41">
        <f>katalog!B164</f>
        <v>3.4</v>
      </c>
      <c r="D164" s="42">
        <f>katalog!C164</f>
        <v>410</v>
      </c>
      <c r="E164" s="19" t="str">
        <f>katalog!E164</f>
        <v/>
      </c>
    </row>
    <row r="165">
      <c r="A165" s="16" t="s">
        <v>523</v>
      </c>
      <c r="B165" s="19">
        <f>SUMIFS('daftar pesanan'!$D$2:$D$88,'daftar pesanan'!$C$2:$C$88,A165)</f>
        <v>0</v>
      </c>
      <c r="C165" s="41">
        <f>katalog!B165</f>
        <v>1.15</v>
      </c>
      <c r="D165" s="42">
        <f>katalog!C165</f>
        <v>35</v>
      </c>
      <c r="E165" s="19" t="str">
        <f>katalog!E165</f>
        <v>Stock épuisé</v>
      </c>
    </row>
    <row r="166">
      <c r="A166" s="16" t="s">
        <v>22</v>
      </c>
      <c r="B166" s="19">
        <f>SUMIFS('daftar pesanan'!$D$2:$D$88,'daftar pesanan'!$C$2:$C$88,A166)</f>
        <v>3</v>
      </c>
      <c r="C166" s="41">
        <f>katalog!B166</f>
        <v>1.05</v>
      </c>
      <c r="D166" s="42">
        <f>katalog!C166</f>
        <v>35</v>
      </c>
      <c r="E166" s="19" t="str">
        <f>katalog!E166</f>
        <v/>
      </c>
    </row>
    <row r="167">
      <c r="A167" s="16" t="s">
        <v>528</v>
      </c>
      <c r="B167" s="19">
        <f>SUMIFS('daftar pesanan'!$D$2:$D$88,'daftar pesanan'!$C$2:$C$88,A167)</f>
        <v>0</v>
      </c>
      <c r="C167" s="41">
        <f>katalog!B167</f>
        <v>3.5</v>
      </c>
      <c r="D167" s="42">
        <f>katalog!C167</f>
        <v>140</v>
      </c>
      <c r="E167" s="19" t="str">
        <f>katalog!E167</f>
        <v/>
      </c>
    </row>
    <row r="168">
      <c r="A168" s="16" t="s">
        <v>531</v>
      </c>
      <c r="B168" s="19">
        <f>SUMIFS('daftar pesanan'!$D$2:$D$88,'daftar pesanan'!$C$2:$C$88,A168)</f>
        <v>0</v>
      </c>
      <c r="C168" s="41">
        <f>katalog!B168</f>
        <v>1.51</v>
      </c>
      <c r="D168" s="42">
        <f>katalog!C168</f>
        <v>45</v>
      </c>
      <c r="E168" s="19" t="str">
        <f>katalog!E168</f>
        <v/>
      </c>
    </row>
    <row r="169">
      <c r="A169" s="16" t="s">
        <v>534</v>
      </c>
      <c r="B169" s="19">
        <f>SUMIFS('daftar pesanan'!$D$2:$D$88,'daftar pesanan'!$C$2:$C$88,A169)</f>
        <v>0</v>
      </c>
      <c r="C169" s="41">
        <f>katalog!B169</f>
        <v>1.51</v>
      </c>
      <c r="D169" s="42">
        <f>katalog!C169</f>
        <v>45</v>
      </c>
      <c r="E169" s="19" t="str">
        <f>katalog!E169</f>
        <v/>
      </c>
    </row>
    <row r="170">
      <c r="A170" s="16" t="s">
        <v>537</v>
      </c>
      <c r="B170" s="19">
        <f>SUMIFS('daftar pesanan'!$D$2:$D$88,'daftar pesanan'!$C$2:$C$88,A170)</f>
        <v>0</v>
      </c>
      <c r="C170" s="41">
        <f>katalog!B170</f>
        <v>2</v>
      </c>
      <c r="D170" s="42">
        <f>katalog!C170</f>
        <v>100</v>
      </c>
      <c r="E170" s="19" t="str">
        <f>katalog!E170</f>
        <v/>
      </c>
    </row>
    <row r="171">
      <c r="A171" s="16" t="s">
        <v>540</v>
      </c>
      <c r="B171" s="19">
        <f>SUMIFS('daftar pesanan'!$D$2:$D$88,'daftar pesanan'!$C$2:$C$88,A171)</f>
        <v>0</v>
      </c>
      <c r="C171" s="41">
        <f>katalog!B171</f>
        <v>2</v>
      </c>
      <c r="D171" s="42">
        <f>katalog!C171</f>
        <v>40</v>
      </c>
      <c r="E171" s="19" t="str">
        <f>katalog!E171</f>
        <v/>
      </c>
    </row>
    <row r="172">
      <c r="A172" s="16" t="s">
        <v>543</v>
      </c>
      <c r="B172" s="19">
        <f>SUMIFS('daftar pesanan'!$D$2:$D$88,'daftar pesanan'!$C$2:$C$88,A172)</f>
        <v>0</v>
      </c>
      <c r="C172" s="41">
        <f>katalog!B172</f>
        <v>4.3</v>
      </c>
      <c r="D172" s="42">
        <f>katalog!C172</f>
        <v>425</v>
      </c>
      <c r="E172" s="19" t="str">
        <f>katalog!E172</f>
        <v>Stock épuisé</v>
      </c>
    </row>
    <row r="173">
      <c r="A173" s="16" t="s">
        <v>546</v>
      </c>
      <c r="B173" s="19">
        <f>SUMIFS('daftar pesanan'!$D$2:$D$88,'daftar pesanan'!$C$2:$C$88,A173)</f>
        <v>0</v>
      </c>
      <c r="C173" s="41">
        <f>katalog!B173</f>
        <v>4.3</v>
      </c>
      <c r="D173" s="42">
        <f>katalog!C173</f>
        <v>410</v>
      </c>
      <c r="E173" s="19" t="str">
        <f>katalog!E173</f>
        <v>Stock épuisé</v>
      </c>
    </row>
    <row r="174">
      <c r="A174" s="16" t="s">
        <v>549</v>
      </c>
      <c r="B174" s="19">
        <f>SUMIFS('daftar pesanan'!$D$2:$D$88,'daftar pesanan'!$C$2:$C$88,A174)</f>
        <v>0</v>
      </c>
      <c r="C174" s="41">
        <f>katalog!B174</f>
        <v>2.5</v>
      </c>
      <c r="D174" s="42">
        <f>katalog!C174</f>
        <v>210</v>
      </c>
      <c r="E174" s="19" t="str">
        <f>katalog!E174</f>
        <v>Stock épuisé</v>
      </c>
    </row>
    <row r="175">
      <c r="A175" s="16" t="s">
        <v>552</v>
      </c>
      <c r="B175" s="19">
        <f>SUMIFS('daftar pesanan'!$D$2:$D$88,'daftar pesanan'!$C$2:$C$88,A175)</f>
        <v>0</v>
      </c>
      <c r="C175" s="41">
        <f>katalog!B175</f>
        <v>5.2</v>
      </c>
      <c r="D175" s="42">
        <f>katalog!C175</f>
        <v>480</v>
      </c>
      <c r="E175" s="19" t="str">
        <f>katalog!E175</f>
        <v/>
      </c>
    </row>
    <row r="176">
      <c r="A176" s="16" t="s">
        <v>555</v>
      </c>
      <c r="B176" s="19">
        <f>SUMIFS('daftar pesanan'!$D$2:$D$88,'daftar pesanan'!$C$2:$C$88,A176)</f>
        <v>0</v>
      </c>
      <c r="C176" s="41">
        <f>katalog!B176</f>
        <v>4.29</v>
      </c>
      <c r="D176" s="42">
        <f>katalog!C176</f>
        <v>420</v>
      </c>
      <c r="E176" s="19" t="str">
        <f>katalog!E176</f>
        <v>Stock épuisé</v>
      </c>
    </row>
    <row r="177">
      <c r="A177" s="16" t="s">
        <v>558</v>
      </c>
      <c r="B177" s="19">
        <f>SUMIFS('daftar pesanan'!$D$2:$D$88,'daftar pesanan'!$C$2:$C$88,A177)</f>
        <v>0</v>
      </c>
      <c r="C177" s="41">
        <f>katalog!B177</f>
        <v>2.31</v>
      </c>
      <c r="D177" s="42">
        <f>katalog!C177</f>
        <v>210</v>
      </c>
      <c r="E177" s="19" t="str">
        <f>katalog!E177</f>
        <v>Stock épuisé</v>
      </c>
    </row>
    <row r="178">
      <c r="A178" s="16" t="s">
        <v>561</v>
      </c>
      <c r="B178" s="19">
        <f>SUMIFS('daftar pesanan'!$D$2:$D$88,'daftar pesanan'!$C$2:$C$88,A178)</f>
        <v>0</v>
      </c>
      <c r="C178" s="41">
        <f>katalog!B178</f>
        <v>2.31</v>
      </c>
      <c r="D178" s="42">
        <f>katalog!C178</f>
        <v>210</v>
      </c>
      <c r="E178" s="19" t="str">
        <f>katalog!E178</f>
        <v>Stock épuisé</v>
      </c>
    </row>
    <row r="179">
      <c r="A179" s="16" t="s">
        <v>564</v>
      </c>
      <c r="B179" s="19">
        <f>SUMIFS('daftar pesanan'!$D$2:$D$88,'daftar pesanan'!$C$2:$C$88,A179)</f>
        <v>0</v>
      </c>
      <c r="C179" s="41">
        <f>katalog!B179</f>
        <v>2.5</v>
      </c>
      <c r="D179" s="42">
        <f>katalog!C179</f>
        <v>-1</v>
      </c>
      <c r="E179" s="19" t="str">
        <f>katalog!E179</f>
        <v>Stock épuisé</v>
      </c>
    </row>
    <row r="180">
      <c r="A180" s="16" t="s">
        <v>567</v>
      </c>
      <c r="B180" s="19">
        <f>SUMIFS('daftar pesanan'!$D$2:$D$88,'daftar pesanan'!$C$2:$C$88,A180)</f>
        <v>0</v>
      </c>
      <c r="C180" s="41">
        <f>katalog!B180</f>
        <v>4.5</v>
      </c>
      <c r="D180" s="42">
        <f>katalog!C180</f>
        <v>190</v>
      </c>
      <c r="E180" s="19" t="str">
        <f>katalog!E180</f>
        <v/>
      </c>
    </row>
    <row r="181">
      <c r="A181" s="16" t="s">
        <v>570</v>
      </c>
      <c r="B181" s="19">
        <f>SUMIFS('daftar pesanan'!$D$2:$D$88,'daftar pesanan'!$C$2:$C$88,A181)</f>
        <v>0</v>
      </c>
      <c r="C181" s="41">
        <f>katalog!B181</f>
        <v>1.8</v>
      </c>
      <c r="D181" s="42">
        <f>katalog!C181</f>
        <v>65</v>
      </c>
      <c r="E181" s="19" t="str">
        <f>katalog!E181</f>
        <v>Stock épuisé</v>
      </c>
    </row>
    <row r="182">
      <c r="A182" s="16" t="s">
        <v>573</v>
      </c>
      <c r="B182" s="19">
        <f>SUMIFS('daftar pesanan'!$D$2:$D$88,'daftar pesanan'!$C$2:$C$88,A182)</f>
        <v>0</v>
      </c>
      <c r="C182" s="41">
        <f>katalog!B182</f>
        <v>3.5</v>
      </c>
      <c r="D182" s="42">
        <f>katalog!C182</f>
        <v>200</v>
      </c>
      <c r="E182" s="19" t="str">
        <f>katalog!E182</f>
        <v/>
      </c>
    </row>
    <row r="183">
      <c r="A183" s="16" t="s">
        <v>576</v>
      </c>
      <c r="B183" s="19">
        <f>SUMIFS('daftar pesanan'!$D$2:$D$88,'daftar pesanan'!$C$2:$C$88,A183)</f>
        <v>0</v>
      </c>
      <c r="C183" s="41">
        <f>katalog!B183</f>
        <v>3.5</v>
      </c>
      <c r="D183" s="42">
        <f>katalog!C183</f>
        <v>200</v>
      </c>
      <c r="E183" s="19" t="str">
        <f>katalog!E183</f>
        <v/>
      </c>
    </row>
    <row r="184">
      <c r="A184" s="16" t="s">
        <v>579</v>
      </c>
      <c r="B184" s="19">
        <f>SUMIFS('daftar pesanan'!$D$2:$D$88,'daftar pesanan'!$C$2:$C$88,A184)</f>
        <v>0</v>
      </c>
      <c r="C184" s="41">
        <f>katalog!B184</f>
        <v>3.5</v>
      </c>
      <c r="D184" s="42">
        <f>katalog!C184</f>
        <v>200</v>
      </c>
      <c r="E184" s="19" t="str">
        <f>katalog!E184</f>
        <v/>
      </c>
    </row>
    <row r="185">
      <c r="A185" s="16" t="s">
        <v>582</v>
      </c>
      <c r="B185" s="19">
        <f>SUMIFS('daftar pesanan'!$D$2:$D$88,'daftar pesanan'!$C$2:$C$88,A185)</f>
        <v>0</v>
      </c>
      <c r="C185" s="41">
        <f>katalog!B185</f>
        <v>3.5</v>
      </c>
      <c r="D185" s="42">
        <f>katalog!C185</f>
        <v>200</v>
      </c>
      <c r="E185" s="19" t="str">
        <f>katalog!E185</f>
        <v>Stock épuisé</v>
      </c>
    </row>
    <row r="186">
      <c r="A186" s="16" t="s">
        <v>585</v>
      </c>
      <c r="B186" s="19">
        <f>SUMIFS('daftar pesanan'!$D$2:$D$88,'daftar pesanan'!$C$2:$C$88,A186)</f>
        <v>0</v>
      </c>
      <c r="C186" s="41">
        <f>katalog!B186</f>
        <v>3.4</v>
      </c>
      <c r="D186" s="42">
        <f>katalog!C186</f>
        <v>280</v>
      </c>
      <c r="E186" s="19" t="str">
        <f>katalog!E186</f>
        <v>Stock épuisé</v>
      </c>
    </row>
    <row r="187">
      <c r="A187" s="16" t="s">
        <v>588</v>
      </c>
      <c r="B187" s="19">
        <f>SUMIFS('daftar pesanan'!$D$2:$D$88,'daftar pesanan'!$C$2:$C$88,A187)</f>
        <v>0</v>
      </c>
      <c r="C187" s="41">
        <f>katalog!B187</f>
        <v>3.5</v>
      </c>
      <c r="D187" s="42">
        <f>katalog!C187</f>
        <v>200</v>
      </c>
      <c r="E187" s="19" t="str">
        <f>katalog!E187</f>
        <v/>
      </c>
    </row>
    <row r="188">
      <c r="A188" s="16" t="s">
        <v>35</v>
      </c>
      <c r="B188" s="19">
        <f>SUMIFS('daftar pesanan'!$D$2:$D$88,'daftar pesanan'!$C$2:$C$88,A188)</f>
        <v>1</v>
      </c>
      <c r="C188" s="41">
        <f>katalog!B188</f>
        <v>3.19</v>
      </c>
      <c r="D188" s="42">
        <f>katalog!C188</f>
        <v>105</v>
      </c>
      <c r="E188" s="19" t="str">
        <f>katalog!E188</f>
        <v/>
      </c>
    </row>
    <row r="189">
      <c r="A189" s="16" t="s">
        <v>593</v>
      </c>
      <c r="B189" s="19">
        <f>SUMIFS('daftar pesanan'!$D$2:$D$88,'daftar pesanan'!$C$2:$C$88,A189)</f>
        <v>0</v>
      </c>
      <c r="C189" s="41">
        <f>katalog!B189</f>
        <v>3.19</v>
      </c>
      <c r="D189" s="42">
        <f>katalog!C189</f>
        <v>105</v>
      </c>
      <c r="E189" s="19" t="str">
        <f>katalog!E189</f>
        <v>Stock épuisé</v>
      </c>
    </row>
    <row r="190">
      <c r="A190" s="16" t="s">
        <v>596</v>
      </c>
      <c r="B190" s="19">
        <f>SUMIFS('daftar pesanan'!$D$2:$D$88,'daftar pesanan'!$C$2:$C$88,A190)</f>
        <v>0</v>
      </c>
      <c r="C190" s="41">
        <f>katalog!B190</f>
        <v>2.6</v>
      </c>
      <c r="D190" s="42">
        <f>katalog!C190</f>
        <v>170</v>
      </c>
      <c r="E190" s="19" t="str">
        <f>katalog!E190</f>
        <v/>
      </c>
    </row>
    <row r="191">
      <c r="A191" s="16" t="s">
        <v>599</v>
      </c>
      <c r="B191" s="19">
        <f>SUMIFS('daftar pesanan'!$D$2:$D$88,'daftar pesanan'!$C$2:$C$88,A191)</f>
        <v>0</v>
      </c>
      <c r="C191" s="41">
        <f>katalog!B191</f>
        <v>2.6</v>
      </c>
      <c r="D191" s="42">
        <f>katalog!C191</f>
        <v>170</v>
      </c>
      <c r="E191" s="19" t="str">
        <f>katalog!E191</f>
        <v/>
      </c>
    </row>
    <row r="192">
      <c r="A192" s="16" t="s">
        <v>602</v>
      </c>
      <c r="B192" s="19">
        <f>SUMIFS('daftar pesanan'!$D$2:$D$88,'daftar pesanan'!$C$2:$C$88,A192)</f>
        <v>0</v>
      </c>
      <c r="C192" s="41">
        <f>katalog!B192</f>
        <v>2.6</v>
      </c>
      <c r="D192" s="42">
        <f>katalog!C192</f>
        <v>115</v>
      </c>
      <c r="E192" s="19" t="str">
        <f>katalog!E192</f>
        <v/>
      </c>
    </row>
    <row r="193">
      <c r="A193" s="16" t="s">
        <v>605</v>
      </c>
      <c r="B193" s="19">
        <f>SUMIFS('daftar pesanan'!$D$2:$D$88,'daftar pesanan'!$C$2:$C$88,A193)</f>
        <v>0</v>
      </c>
      <c r="C193" s="41">
        <f>katalog!B193</f>
        <v>1.87</v>
      </c>
      <c r="D193" s="42">
        <f>katalog!C193</f>
        <v>65</v>
      </c>
      <c r="E193" s="19" t="str">
        <f>katalog!E193</f>
        <v>Stock épuisé</v>
      </c>
    </row>
    <row r="194">
      <c r="A194" s="16" t="s">
        <v>608</v>
      </c>
      <c r="B194" s="19">
        <f>SUMIFS('daftar pesanan'!$D$2:$D$88,'daftar pesanan'!$C$2:$C$88,A194)</f>
        <v>0</v>
      </c>
      <c r="C194" s="41">
        <f>katalog!B194</f>
        <v>0.4</v>
      </c>
      <c r="D194" s="42">
        <f>katalog!C194</f>
        <v>25</v>
      </c>
      <c r="E194" s="19" t="str">
        <f>katalog!E194</f>
        <v>Stock épuisé</v>
      </c>
    </row>
    <row r="195">
      <c r="A195" s="16" t="s">
        <v>611</v>
      </c>
      <c r="B195" s="19">
        <f>SUMIFS('daftar pesanan'!$D$2:$D$88,'daftar pesanan'!$C$2:$C$88,A195)</f>
        <v>0</v>
      </c>
      <c r="C195" s="41">
        <f>katalog!B195</f>
        <v>7.5</v>
      </c>
      <c r="D195" s="42">
        <f>katalog!C195</f>
        <v>430</v>
      </c>
      <c r="E195" s="19" t="str">
        <f>katalog!E195</f>
        <v>Stock épuisé</v>
      </c>
    </row>
    <row r="196">
      <c r="A196" s="16" t="s">
        <v>614</v>
      </c>
      <c r="B196" s="19">
        <f>SUMIFS('daftar pesanan'!$D$2:$D$88,'daftar pesanan'!$C$2:$C$88,A196)</f>
        <v>0</v>
      </c>
      <c r="C196" s="41">
        <f>katalog!B196</f>
        <v>2.8</v>
      </c>
      <c r="D196" s="42">
        <f>katalog!C196</f>
        <v>65</v>
      </c>
      <c r="E196" s="19" t="str">
        <f>katalog!E196</f>
        <v/>
      </c>
    </row>
    <row r="197">
      <c r="A197" s="16" t="s">
        <v>617</v>
      </c>
      <c r="B197" s="19">
        <f>SUMIFS('daftar pesanan'!$D$2:$D$88,'daftar pesanan'!$C$2:$C$88,A197)</f>
        <v>0</v>
      </c>
      <c r="C197" s="41">
        <f>katalog!B197</f>
        <v>2.6</v>
      </c>
      <c r="D197" s="42">
        <f>katalog!C197</f>
        <v>170</v>
      </c>
      <c r="E197" s="19" t="str">
        <f>katalog!E197</f>
        <v/>
      </c>
    </row>
    <row r="198">
      <c r="A198" s="16" t="s">
        <v>620</v>
      </c>
      <c r="B198" s="19">
        <f>SUMIFS('daftar pesanan'!$D$2:$D$88,'daftar pesanan'!$C$2:$C$88,A198)</f>
        <v>0</v>
      </c>
      <c r="C198" s="41">
        <f>katalog!B198</f>
        <v>2.6</v>
      </c>
      <c r="D198" s="42">
        <f>katalog!C198</f>
        <v>170</v>
      </c>
      <c r="E198" s="19" t="str">
        <f>katalog!E198</f>
        <v/>
      </c>
    </row>
    <row r="199">
      <c r="A199" s="16" t="s">
        <v>623</v>
      </c>
      <c r="B199" s="19">
        <f>SUMIFS('daftar pesanan'!$D$2:$D$88,'daftar pesanan'!$C$2:$C$88,A199)</f>
        <v>0</v>
      </c>
      <c r="C199" s="41">
        <f>katalog!B199</f>
        <v>1.5</v>
      </c>
      <c r="D199" s="42">
        <f>katalog!C199</f>
        <v>135</v>
      </c>
      <c r="E199" s="19" t="str">
        <f>katalog!E199</f>
        <v/>
      </c>
    </row>
    <row r="200">
      <c r="A200" s="16" t="s">
        <v>626</v>
      </c>
      <c r="B200" s="19">
        <f>SUMIFS('daftar pesanan'!$D$2:$D$88,'daftar pesanan'!$C$2:$C$88,A200)</f>
        <v>0</v>
      </c>
      <c r="C200" s="41">
        <f>katalog!B200</f>
        <v>1.69</v>
      </c>
      <c r="D200" s="42">
        <f>katalog!C200</f>
        <v>135</v>
      </c>
      <c r="E200" s="19" t="str">
        <f>katalog!E200</f>
        <v/>
      </c>
    </row>
    <row r="201">
      <c r="A201" s="16" t="s">
        <v>629</v>
      </c>
      <c r="B201" s="19">
        <f>SUMIFS('daftar pesanan'!$D$2:$D$88,'daftar pesanan'!$C$2:$C$88,A201)</f>
        <v>0</v>
      </c>
      <c r="C201" s="41">
        <f>katalog!B201</f>
        <v>3.25</v>
      </c>
      <c r="D201" s="42">
        <f>katalog!C201</f>
        <v>185</v>
      </c>
      <c r="E201" s="19" t="str">
        <f>katalog!E201</f>
        <v/>
      </c>
    </row>
    <row r="202">
      <c r="A202" s="16" t="s">
        <v>632</v>
      </c>
      <c r="B202" s="19">
        <f>SUMIFS('daftar pesanan'!$D$2:$D$88,'daftar pesanan'!$C$2:$C$88,A202)</f>
        <v>0</v>
      </c>
      <c r="C202" s="41">
        <f>katalog!B202</f>
        <v>4.72</v>
      </c>
      <c r="D202" s="42">
        <f>katalog!C202</f>
        <v>630</v>
      </c>
      <c r="E202" s="19" t="str">
        <f>katalog!E202</f>
        <v/>
      </c>
    </row>
    <row r="203">
      <c r="A203" s="16" t="s">
        <v>635</v>
      </c>
      <c r="B203" s="19">
        <f>SUMIFS('daftar pesanan'!$D$2:$D$88,'daftar pesanan'!$C$2:$C$88,A203)</f>
        <v>0</v>
      </c>
      <c r="C203" s="41">
        <f>katalog!B203</f>
        <v>1</v>
      </c>
      <c r="D203" s="42">
        <f>katalog!C203</f>
        <v>12</v>
      </c>
      <c r="E203" s="19" t="str">
        <f>katalog!E203</f>
        <v/>
      </c>
    </row>
    <row r="204">
      <c r="A204" s="16" t="s">
        <v>638</v>
      </c>
      <c r="B204" s="19">
        <f>SUMIFS('daftar pesanan'!$D$2:$D$88,'daftar pesanan'!$C$2:$C$88,A204)</f>
        <v>0</v>
      </c>
      <c r="C204" s="41">
        <f>katalog!B204</f>
        <v>1</v>
      </c>
      <c r="D204" s="42">
        <f>katalog!C204</f>
        <v>12</v>
      </c>
      <c r="E204" s="19" t="str">
        <f>katalog!E204</f>
        <v/>
      </c>
    </row>
    <row r="205">
      <c r="A205" s="16" t="s">
        <v>641</v>
      </c>
      <c r="B205" s="19">
        <f>SUMIFS('daftar pesanan'!$D$2:$D$88,'daftar pesanan'!$C$2:$C$88,A205)</f>
        <v>0</v>
      </c>
      <c r="C205" s="41">
        <f>katalog!B205</f>
        <v>0.7</v>
      </c>
      <c r="D205" s="42">
        <f>katalog!C205</f>
        <v>12</v>
      </c>
      <c r="E205" s="19" t="str">
        <f>katalog!E205</f>
        <v/>
      </c>
    </row>
    <row r="206">
      <c r="A206" s="16" t="s">
        <v>644</v>
      </c>
      <c r="B206" s="19">
        <f>SUMIFS('daftar pesanan'!$D$2:$D$88,'daftar pesanan'!$C$2:$C$88,A206)</f>
        <v>0</v>
      </c>
      <c r="C206" s="41">
        <f>katalog!B206</f>
        <v>1</v>
      </c>
      <c r="D206" s="42">
        <f>katalog!C206</f>
        <v>12</v>
      </c>
      <c r="E206" s="19" t="str">
        <f>katalog!E206</f>
        <v>Stock épuisé</v>
      </c>
    </row>
    <row r="207">
      <c r="A207" s="16" t="s">
        <v>647</v>
      </c>
      <c r="B207" s="19">
        <f>SUMIFS('daftar pesanan'!$D$2:$D$88,'daftar pesanan'!$C$2:$C$88,A207)</f>
        <v>0</v>
      </c>
      <c r="C207" s="41">
        <f>katalog!B207</f>
        <v>1</v>
      </c>
      <c r="D207" s="42">
        <f>katalog!C207</f>
        <v>12</v>
      </c>
      <c r="E207" s="19" t="str">
        <f>katalog!E207</f>
        <v/>
      </c>
    </row>
    <row r="208">
      <c r="A208" s="16" t="s">
        <v>650</v>
      </c>
      <c r="B208" s="19">
        <f>SUMIFS('daftar pesanan'!$D$2:$D$88,'daftar pesanan'!$C$2:$C$88,A208)</f>
        <v>0</v>
      </c>
      <c r="C208" s="41">
        <f>katalog!B208</f>
        <v>1.66</v>
      </c>
      <c r="D208" s="42">
        <f>katalog!C208</f>
        <v>105</v>
      </c>
      <c r="E208" s="19" t="str">
        <f>katalog!E208</f>
        <v/>
      </c>
    </row>
    <row r="209">
      <c r="A209" s="16" t="s">
        <v>653</v>
      </c>
      <c r="B209" s="19">
        <f>SUMIFS('daftar pesanan'!$D$2:$D$88,'daftar pesanan'!$C$2:$C$88,A209)</f>
        <v>0</v>
      </c>
      <c r="C209" s="41">
        <f>katalog!B209</f>
        <v>2.7</v>
      </c>
      <c r="D209" s="42">
        <f>katalog!C209</f>
        <v>265</v>
      </c>
      <c r="E209" s="19" t="str">
        <f>katalog!E209</f>
        <v/>
      </c>
    </row>
    <row r="210">
      <c r="A210" s="16" t="s">
        <v>656</v>
      </c>
      <c r="B210" s="19">
        <f>SUMIFS('daftar pesanan'!$D$2:$D$88,'daftar pesanan'!$C$2:$C$88,A210)</f>
        <v>0</v>
      </c>
      <c r="C210" s="41">
        <f>katalog!B210</f>
        <v>2.75</v>
      </c>
      <c r="D210" s="42">
        <f>katalog!C210</f>
        <v>110</v>
      </c>
      <c r="E210" s="19" t="str">
        <f>katalog!E210</f>
        <v/>
      </c>
    </row>
    <row r="211">
      <c r="A211" s="16" t="s">
        <v>29</v>
      </c>
      <c r="B211" s="19">
        <f>SUMIFS('daftar pesanan'!$D$2:$D$88,'daftar pesanan'!$C$2:$C$88,A211)</f>
        <v>10</v>
      </c>
      <c r="C211" s="41">
        <f>katalog!B211</f>
        <v>0.34</v>
      </c>
      <c r="D211" s="42">
        <f>katalog!C211</f>
        <v>270</v>
      </c>
      <c r="E211" s="19" t="str">
        <f>katalog!E211</f>
        <v/>
      </c>
    </row>
    <row r="212">
      <c r="A212" s="16" t="s">
        <v>661</v>
      </c>
      <c r="B212" s="19">
        <f>SUMIFS('daftar pesanan'!$D$2:$D$88,'daftar pesanan'!$C$2:$C$88,A212)</f>
        <v>0</v>
      </c>
      <c r="C212" s="41">
        <f>katalog!B212</f>
        <v>3</v>
      </c>
      <c r="D212" s="42">
        <f>katalog!C212</f>
        <v>1050</v>
      </c>
      <c r="E212" s="19" t="str">
        <f>katalog!E212</f>
        <v>Stock épuisé</v>
      </c>
    </row>
    <row r="213">
      <c r="A213" s="16" t="s">
        <v>25</v>
      </c>
      <c r="B213" s="19">
        <f>SUMIFS('daftar pesanan'!$D$2:$D$88,'daftar pesanan'!$C$2:$C$88,A213)</f>
        <v>2</v>
      </c>
      <c r="C213" s="41">
        <f>katalog!B213</f>
        <v>1.87</v>
      </c>
      <c r="D213" s="42">
        <f>katalog!C213</f>
        <v>95</v>
      </c>
      <c r="E213" s="19" t="str">
        <f>katalog!E213</f>
        <v/>
      </c>
    </row>
    <row r="214">
      <c r="A214" s="16" t="s">
        <v>27</v>
      </c>
      <c r="B214" s="19">
        <f>SUMIFS('daftar pesanan'!$D$2:$D$88,'daftar pesanan'!$C$2:$C$88,A214)</f>
        <v>5</v>
      </c>
      <c r="C214" s="41">
        <f>katalog!B214</f>
        <v>1.87</v>
      </c>
      <c r="D214" s="42">
        <f>katalog!C214</f>
        <v>60</v>
      </c>
      <c r="E214" s="19" t="str">
        <f>katalog!E214</f>
        <v/>
      </c>
    </row>
    <row r="215">
      <c r="A215" s="16" t="s">
        <v>668</v>
      </c>
      <c r="B215" s="19">
        <f>SUMIFS('daftar pesanan'!$D$2:$D$88,'daftar pesanan'!$C$2:$C$88,A215)</f>
        <v>0</v>
      </c>
      <c r="C215" s="41">
        <f>katalog!B215</f>
        <v>2.2</v>
      </c>
      <c r="D215" s="42">
        <f>katalog!C215</f>
        <v>90</v>
      </c>
      <c r="E215" s="19" t="str">
        <f>katalog!E215</f>
        <v/>
      </c>
    </row>
    <row r="216">
      <c r="A216" s="16" t="s">
        <v>671</v>
      </c>
      <c r="B216" s="19">
        <f>SUMIFS('daftar pesanan'!$D$2:$D$88,'daftar pesanan'!$C$2:$C$88,A216)</f>
        <v>0</v>
      </c>
      <c r="C216" s="41">
        <f>katalog!B216</f>
        <v>2.2</v>
      </c>
      <c r="D216" s="42">
        <f>katalog!C216</f>
        <v>80</v>
      </c>
      <c r="E216" s="19" t="str">
        <f>katalog!E216</f>
        <v/>
      </c>
    </row>
    <row r="217">
      <c r="A217" s="16" t="s">
        <v>674</v>
      </c>
      <c r="B217" s="19">
        <f>SUMIFS('daftar pesanan'!$D$2:$D$88,'daftar pesanan'!$C$2:$C$88,A217)</f>
        <v>0</v>
      </c>
      <c r="C217" s="41">
        <f>katalog!B217</f>
        <v>2.2</v>
      </c>
      <c r="D217" s="42">
        <f>katalog!C217</f>
        <v>180</v>
      </c>
      <c r="E217" s="19" t="str">
        <f>katalog!E217</f>
        <v/>
      </c>
    </row>
    <row r="218">
      <c r="A218" s="16" t="s">
        <v>677</v>
      </c>
      <c r="B218" s="19">
        <f>SUMIFS('daftar pesanan'!$D$2:$D$88,'daftar pesanan'!$C$2:$C$88,A218)</f>
        <v>0</v>
      </c>
      <c r="C218" s="41">
        <f>katalog!B218</f>
        <v>1.5</v>
      </c>
      <c r="D218" s="42">
        <f>katalog!C218</f>
        <v>150</v>
      </c>
      <c r="E218" s="19" t="str">
        <f>katalog!E218</f>
        <v/>
      </c>
    </row>
    <row r="219">
      <c r="A219" s="16" t="s">
        <v>680</v>
      </c>
      <c r="B219" s="19">
        <f>SUMIFS('daftar pesanan'!$D$2:$D$88,'daftar pesanan'!$C$2:$C$88,A219)</f>
        <v>0</v>
      </c>
      <c r="C219" s="41">
        <f>katalog!B219</f>
        <v>3</v>
      </c>
      <c r="D219" s="42">
        <f>katalog!C219</f>
        <v>150</v>
      </c>
      <c r="E219" s="19" t="str">
        <f>katalog!E219</f>
        <v>Stock épuisé</v>
      </c>
    </row>
    <row r="220">
      <c r="A220" s="16" t="s">
        <v>683</v>
      </c>
      <c r="B220" s="19">
        <f>SUMIFS('daftar pesanan'!$D$2:$D$88,'daftar pesanan'!$C$2:$C$88,A220)</f>
        <v>0</v>
      </c>
      <c r="C220" s="41">
        <f>katalog!B220</f>
        <v>3</v>
      </c>
      <c r="D220" s="42">
        <f>katalog!C220</f>
        <v>315</v>
      </c>
      <c r="E220" s="19" t="str">
        <f>katalog!E220</f>
        <v>Stock épuisé</v>
      </c>
    </row>
    <row r="221">
      <c r="A221" s="16" t="s">
        <v>686</v>
      </c>
      <c r="B221" s="19">
        <f>SUMIFS('daftar pesanan'!$D$2:$D$88,'daftar pesanan'!$C$2:$C$88,A221)</f>
        <v>0</v>
      </c>
      <c r="C221" s="41">
        <f>katalog!B221</f>
        <v>3</v>
      </c>
      <c r="D221" s="42">
        <f>katalog!C221</f>
        <v>310</v>
      </c>
      <c r="E221" s="19" t="str">
        <f>katalog!E221</f>
        <v>Stock épuisé</v>
      </c>
    </row>
    <row r="222">
      <c r="A222" s="16" t="s">
        <v>689</v>
      </c>
      <c r="B222" s="19">
        <f>SUMIFS('daftar pesanan'!$D$2:$D$88,'daftar pesanan'!$C$2:$C$88,A222)</f>
        <v>0</v>
      </c>
      <c r="C222" s="41">
        <f>katalog!B222</f>
        <v>3</v>
      </c>
      <c r="D222" s="42">
        <f>katalog!C222</f>
        <v>315</v>
      </c>
      <c r="E222" s="19" t="str">
        <f>katalog!E222</f>
        <v>Stock épuisé</v>
      </c>
    </row>
    <row r="223">
      <c r="A223" s="16" t="s">
        <v>692</v>
      </c>
      <c r="B223" s="19">
        <f>SUMIFS('daftar pesanan'!$D$2:$D$88,'daftar pesanan'!$C$2:$C$88,A223)</f>
        <v>0</v>
      </c>
      <c r="C223" s="41">
        <f>katalog!B223</f>
        <v>1</v>
      </c>
      <c r="D223" s="42">
        <f>katalog!C223</f>
        <v>250</v>
      </c>
      <c r="E223" s="19" t="str">
        <f>katalog!E223</f>
        <v>Stock épuisé</v>
      </c>
    </row>
    <row r="224">
      <c r="A224" s="16" t="s">
        <v>695</v>
      </c>
      <c r="B224" s="19">
        <f>SUMIFS('daftar pesanan'!$D$2:$D$88,'daftar pesanan'!$C$2:$C$88,A224)</f>
        <v>0</v>
      </c>
      <c r="C224" s="41">
        <f>katalog!B224</f>
        <v>1</v>
      </c>
      <c r="D224" s="42">
        <f>katalog!C224</f>
        <v>250</v>
      </c>
      <c r="E224" s="19" t="str">
        <f>katalog!E224</f>
        <v>Stock épuisé</v>
      </c>
    </row>
    <row r="225">
      <c r="A225" s="16" t="s">
        <v>698</v>
      </c>
      <c r="B225" s="19">
        <f>SUMIFS('daftar pesanan'!$D$2:$D$88,'daftar pesanan'!$C$2:$C$88,A225)</f>
        <v>0</v>
      </c>
      <c r="C225" s="41">
        <f>katalog!B225</f>
        <v>3.39</v>
      </c>
      <c r="D225" s="42">
        <f>katalog!C225</f>
        <v>170</v>
      </c>
      <c r="E225" s="19" t="str">
        <f>katalog!E225</f>
        <v>Stock épuisé</v>
      </c>
    </row>
    <row r="226">
      <c r="A226" s="16" t="s">
        <v>701</v>
      </c>
      <c r="B226" s="19">
        <f>SUMIFS('daftar pesanan'!$D$2:$D$88,'daftar pesanan'!$C$2:$C$88,A226)</f>
        <v>0</v>
      </c>
      <c r="C226" s="41">
        <f>katalog!B226</f>
        <v>2.18</v>
      </c>
      <c r="D226" s="42">
        <f>katalog!C226</f>
        <v>70</v>
      </c>
      <c r="E226" s="19" t="str">
        <f>katalog!E226</f>
        <v>Stock épuisé</v>
      </c>
    </row>
    <row r="227">
      <c r="A227" s="16" t="s">
        <v>704</v>
      </c>
      <c r="B227" s="19">
        <f>SUMIFS('daftar pesanan'!$D$2:$D$88,'daftar pesanan'!$C$2:$C$88,A227)</f>
        <v>0</v>
      </c>
      <c r="C227" s="41">
        <f>katalog!B227</f>
        <v>3.2</v>
      </c>
      <c r="D227" s="42">
        <f>katalog!C227</f>
        <v>220</v>
      </c>
      <c r="E227" s="19" t="str">
        <f>katalog!E227</f>
        <v/>
      </c>
    </row>
    <row r="228">
      <c r="A228" s="16" t="s">
        <v>707</v>
      </c>
      <c r="B228" s="19">
        <f>SUMIFS('daftar pesanan'!$D$2:$D$88,'daftar pesanan'!$C$2:$C$88,A228)</f>
        <v>0</v>
      </c>
      <c r="C228" s="41">
        <f>katalog!B228</f>
        <v>3.2</v>
      </c>
      <c r="D228" s="42">
        <f>katalog!C228</f>
        <v>250</v>
      </c>
      <c r="E228" s="19" t="str">
        <f>katalog!E228</f>
        <v>Stock épuisé</v>
      </c>
    </row>
    <row r="229">
      <c r="A229" s="16" t="s">
        <v>710</v>
      </c>
      <c r="B229" s="19">
        <f>SUMIFS('daftar pesanan'!$D$2:$D$88,'daftar pesanan'!$C$2:$C$88,A229)</f>
        <v>0</v>
      </c>
      <c r="C229" s="41">
        <f>katalog!B229</f>
        <v>0.97</v>
      </c>
      <c r="D229" s="42">
        <f>katalog!C229</f>
        <v>125</v>
      </c>
      <c r="E229" s="19" t="str">
        <f>katalog!E229</f>
        <v>Stock épuisé</v>
      </c>
    </row>
    <row r="230">
      <c r="A230" s="16" t="s">
        <v>713</v>
      </c>
      <c r="B230" s="19">
        <f>SUMIFS('daftar pesanan'!$D$2:$D$88,'daftar pesanan'!$C$2:$C$88,A230)</f>
        <v>0</v>
      </c>
      <c r="C230" s="41">
        <f>katalog!B230</f>
        <v>1.29</v>
      </c>
      <c r="D230" s="42">
        <f>katalog!C230</f>
        <v>130</v>
      </c>
      <c r="E230" s="19" t="str">
        <f>katalog!E230</f>
        <v/>
      </c>
    </row>
    <row r="231">
      <c r="A231" s="16" t="s">
        <v>716</v>
      </c>
      <c r="B231" s="19">
        <f>SUMIFS('daftar pesanan'!$D$2:$D$88,'daftar pesanan'!$C$2:$C$88,A231)</f>
        <v>0</v>
      </c>
      <c r="C231" s="41">
        <f>katalog!B231</f>
        <v>3.99</v>
      </c>
      <c r="D231" s="42">
        <f>katalog!C231</f>
        <v>380</v>
      </c>
      <c r="E231" s="19" t="str">
        <f>katalog!E231</f>
        <v/>
      </c>
    </row>
    <row r="232">
      <c r="A232" s="16" t="s">
        <v>719</v>
      </c>
      <c r="B232" s="19">
        <f>SUMIFS('daftar pesanan'!$D$2:$D$88,'daftar pesanan'!$C$2:$C$88,A232)</f>
        <v>0</v>
      </c>
      <c r="C232" s="41">
        <f>katalog!B232</f>
        <v>5.16</v>
      </c>
      <c r="D232" s="42">
        <f>katalog!C232</f>
        <v>965</v>
      </c>
      <c r="E232" s="19" t="str">
        <f>katalog!E232</f>
        <v>Stock épuisé</v>
      </c>
    </row>
    <row r="233">
      <c r="A233" s="16" t="s">
        <v>722</v>
      </c>
      <c r="B233" s="19">
        <f>SUMIFS('daftar pesanan'!$D$2:$D$88,'daftar pesanan'!$C$2:$C$88,A233)</f>
        <v>0</v>
      </c>
      <c r="C233" s="41">
        <f>katalog!B233</f>
        <v>5.16</v>
      </c>
      <c r="D233" s="42">
        <f>katalog!C233</f>
        <v>965</v>
      </c>
      <c r="E233" s="19" t="str">
        <f>katalog!E233</f>
        <v>Stock épuisé</v>
      </c>
    </row>
    <row r="234">
      <c r="A234" s="16" t="s">
        <v>725</v>
      </c>
      <c r="B234" s="19">
        <f>SUMIFS('daftar pesanan'!$D$2:$D$88,'daftar pesanan'!$C$2:$C$88,A234)</f>
        <v>0</v>
      </c>
      <c r="C234" s="41">
        <f>katalog!B234</f>
        <v>5.16</v>
      </c>
      <c r="D234" s="42">
        <f>katalog!C234</f>
        <v>965</v>
      </c>
      <c r="E234" s="19" t="str">
        <f>katalog!E234</f>
        <v>Stock épuisé</v>
      </c>
    </row>
    <row r="235">
      <c r="A235" s="16" t="s">
        <v>728</v>
      </c>
      <c r="B235" s="19">
        <f>SUMIFS('daftar pesanan'!$D$2:$D$88,'daftar pesanan'!$C$2:$C$88,A235)</f>
        <v>0</v>
      </c>
      <c r="C235" s="41">
        <f>katalog!B235</f>
        <v>5.5</v>
      </c>
      <c r="D235" s="42">
        <f>katalog!C235</f>
        <v>965</v>
      </c>
      <c r="E235" s="19" t="str">
        <f>katalog!E235</f>
        <v/>
      </c>
    </row>
    <row r="236">
      <c r="A236" s="16" t="s">
        <v>731</v>
      </c>
      <c r="B236" s="19">
        <f>SUMIFS('daftar pesanan'!$D$2:$D$88,'daftar pesanan'!$C$2:$C$88,A236)</f>
        <v>0</v>
      </c>
      <c r="C236" s="41">
        <f>katalog!B236</f>
        <v>3.5</v>
      </c>
      <c r="D236" s="42">
        <f>katalog!C236</f>
        <v>1060</v>
      </c>
      <c r="E236" s="19" t="str">
        <f>katalog!E236</f>
        <v/>
      </c>
    </row>
    <row r="237">
      <c r="A237" s="16" t="s">
        <v>734</v>
      </c>
      <c r="B237" s="19">
        <f>SUMIFS('daftar pesanan'!$D$2:$D$88,'daftar pesanan'!$C$2:$C$88,A237)</f>
        <v>0</v>
      </c>
      <c r="C237" s="41">
        <f>katalog!B237</f>
        <v>1.75</v>
      </c>
      <c r="D237" s="42">
        <f>katalog!C237</f>
        <v>50</v>
      </c>
      <c r="E237" s="19" t="str">
        <f>katalog!E237</f>
        <v/>
      </c>
    </row>
    <row r="238">
      <c r="A238" s="16" t="s">
        <v>737</v>
      </c>
      <c r="B238" s="19">
        <f>SUMIFS('daftar pesanan'!$D$2:$D$88,'daftar pesanan'!$C$2:$C$88,A238)</f>
        <v>0</v>
      </c>
      <c r="C238" s="41">
        <f>katalog!B238</f>
        <v>1.5</v>
      </c>
      <c r="D238" s="42">
        <f>katalog!C238</f>
        <v>40</v>
      </c>
      <c r="E238" s="19" t="str">
        <f>katalog!E238</f>
        <v>Stock épuisé</v>
      </c>
    </row>
    <row r="239">
      <c r="A239" s="16" t="s">
        <v>740</v>
      </c>
      <c r="B239" s="19">
        <f>SUMIFS('daftar pesanan'!$D$2:$D$88,'daftar pesanan'!$C$2:$C$88,A239)</f>
        <v>0</v>
      </c>
      <c r="C239" s="41">
        <f>katalog!B239</f>
        <v>2.42</v>
      </c>
      <c r="D239" s="42">
        <f>katalog!C239</f>
        <v>-1</v>
      </c>
      <c r="E239" s="19" t="str">
        <f>katalog!E239</f>
        <v/>
      </c>
    </row>
    <row r="240">
      <c r="A240" s="16" t="s">
        <v>743</v>
      </c>
      <c r="B240" s="19">
        <f>SUMIFS('daftar pesanan'!$D$2:$D$88,'daftar pesanan'!$C$2:$C$88,A240)</f>
        <v>0</v>
      </c>
      <c r="D240" s="42">
        <f>katalog!C240</f>
        <v>75</v>
      </c>
      <c r="E240" s="19" t="str">
        <f>katalog!E240</f>
        <v/>
      </c>
    </row>
    <row r="241">
      <c r="A241" s="16" t="s">
        <v>746</v>
      </c>
      <c r="B241" s="19">
        <f>SUMIFS('daftar pesanan'!$D$2:$D$88,'daftar pesanan'!$C$2:$C$88,A241)</f>
        <v>0</v>
      </c>
      <c r="D241" s="42">
        <f>katalog!C241</f>
        <v>5</v>
      </c>
      <c r="E241" s="19" t="str">
        <f>katalog!E241</f>
        <v/>
      </c>
    </row>
    <row r="242">
      <c r="A242" s="16" t="s">
        <v>749</v>
      </c>
      <c r="B242" s="19">
        <f>SUMIFS('daftar pesanan'!$D$2:$D$88,'daftar pesanan'!$C$2:$C$88,A242)</f>
        <v>0</v>
      </c>
      <c r="D242" s="42">
        <f>katalog!C242</f>
        <v>5</v>
      </c>
      <c r="E242" s="19" t="str">
        <f>katalog!E242</f>
        <v>Stock épuisé</v>
      </c>
    </row>
    <row r="243">
      <c r="A243" s="16" t="s">
        <v>752</v>
      </c>
      <c r="B243" s="19">
        <f>SUMIFS('daftar pesanan'!$D$2:$D$88,'daftar pesanan'!$C$2:$C$88,A243)</f>
        <v>0</v>
      </c>
      <c r="D243" s="42">
        <f>katalog!C243</f>
        <v>5</v>
      </c>
      <c r="E243" s="19" t="str">
        <f>katalog!E243</f>
        <v/>
      </c>
    </row>
    <row r="244">
      <c r="A244" s="16" t="s">
        <v>755</v>
      </c>
      <c r="B244" s="19">
        <f>SUMIFS('daftar pesanan'!$D$2:$D$88,'daftar pesanan'!$C$2:$C$88,A244)</f>
        <v>0</v>
      </c>
      <c r="D244" s="42">
        <f>katalog!C244</f>
        <v>13</v>
      </c>
      <c r="E244" s="19" t="str">
        <f>katalog!E244</f>
        <v/>
      </c>
    </row>
    <row r="245">
      <c r="A245" s="16" t="s">
        <v>758</v>
      </c>
      <c r="B245" s="19">
        <f>SUMIFS('daftar pesanan'!$D$2:$D$88,'daftar pesanan'!$C$2:$C$88,A245)</f>
        <v>0</v>
      </c>
      <c r="D245" s="42">
        <f>katalog!C245</f>
        <v>170</v>
      </c>
      <c r="E245" s="19" t="str">
        <f>katalog!E245</f>
        <v/>
      </c>
    </row>
    <row r="246">
      <c r="A246" s="16" t="s">
        <v>761</v>
      </c>
      <c r="B246" s="19">
        <f>SUMIFS('daftar pesanan'!$D$2:$D$88,'daftar pesanan'!$C$2:$C$88,A246)</f>
        <v>0</v>
      </c>
      <c r="D246" s="42">
        <f>katalog!C246</f>
        <v>70</v>
      </c>
      <c r="E246" s="19" t="str">
        <f>katalog!E246</f>
        <v/>
      </c>
    </row>
    <row r="247">
      <c r="A247" s="16" t="s">
        <v>764</v>
      </c>
      <c r="B247" s="19">
        <f>SUMIFS('daftar pesanan'!$D$2:$D$88,'daftar pesanan'!$C$2:$C$88,A247)</f>
        <v>0</v>
      </c>
      <c r="D247" s="42">
        <f>katalog!C247</f>
        <v>20</v>
      </c>
      <c r="E247" s="19" t="str">
        <f>katalog!E247</f>
        <v/>
      </c>
    </row>
    <row r="248">
      <c r="A248" s="16" t="s">
        <v>767</v>
      </c>
      <c r="B248" s="19">
        <f>SUMIFS('daftar pesanan'!$D$2:$D$88,'daftar pesanan'!$C$2:$C$88,A248)</f>
        <v>0</v>
      </c>
      <c r="D248" s="42">
        <f>katalog!C248</f>
        <v>-1</v>
      </c>
      <c r="E248" s="19" t="str">
        <f>katalog!E248</f>
        <v>Stock épuisé</v>
      </c>
    </row>
    <row r="249">
      <c r="A249" s="16" t="s">
        <v>770</v>
      </c>
      <c r="B249" s="19">
        <f>SUMIFS('daftar pesanan'!$D$2:$D$88,'daftar pesanan'!$C$2:$C$88,A249)</f>
        <v>0</v>
      </c>
      <c r="D249" s="42">
        <f>katalog!C249</f>
        <v>70</v>
      </c>
      <c r="E249" s="19" t="str">
        <f>katalog!E249</f>
        <v/>
      </c>
    </row>
    <row r="250">
      <c r="A250" s="16" t="s">
        <v>773</v>
      </c>
      <c r="B250" s="19">
        <f>SUMIFS('daftar pesanan'!$D$2:$D$88,'daftar pesanan'!$C$2:$C$88,A250)</f>
        <v>0</v>
      </c>
      <c r="D250" s="42">
        <f>katalog!C250</f>
        <v>165</v>
      </c>
      <c r="E250" s="19" t="str">
        <f>katalog!E250</f>
        <v/>
      </c>
    </row>
    <row r="251">
      <c r="A251" s="16" t="s">
        <v>776</v>
      </c>
      <c r="B251" s="19">
        <f>SUMIFS('daftar pesanan'!$D$2:$D$88,'daftar pesanan'!$C$2:$C$88,A251)</f>
        <v>0</v>
      </c>
      <c r="D251" s="42">
        <f>katalog!C251</f>
        <v>65</v>
      </c>
      <c r="E251" s="19" t="str">
        <f>katalog!E251</f>
        <v/>
      </c>
    </row>
    <row r="252">
      <c r="A252" s="16" t="s">
        <v>779</v>
      </c>
      <c r="B252" s="19">
        <f>SUMIFS('daftar pesanan'!$D$2:$D$88,'daftar pesanan'!$C$2:$C$88,A252)</f>
        <v>0</v>
      </c>
      <c r="D252" s="42">
        <f>katalog!C252</f>
        <v>70</v>
      </c>
      <c r="E252" s="19" t="str">
        <f>katalog!E252</f>
        <v/>
      </c>
    </row>
    <row r="253">
      <c r="A253" s="16" t="s">
        <v>782</v>
      </c>
      <c r="B253" s="19">
        <f>SUMIFS('daftar pesanan'!$D$2:$D$88,'daftar pesanan'!$C$2:$C$88,A253)</f>
        <v>0</v>
      </c>
      <c r="D253" s="42">
        <f>katalog!C253</f>
        <v>20</v>
      </c>
      <c r="E253" s="19" t="str">
        <f>katalog!E253</f>
        <v/>
      </c>
    </row>
    <row r="254">
      <c r="A254" s="16" t="s">
        <v>785</v>
      </c>
      <c r="D254" s="42">
        <f>katalog!C254</f>
        <v>250</v>
      </c>
      <c r="E254" s="19" t="str">
        <f>katalog!E254</f>
        <v/>
      </c>
    </row>
    <row r="255">
      <c r="A255" s="16" t="s">
        <v>788</v>
      </c>
      <c r="D255" s="42">
        <f>katalog!C255</f>
        <v>70</v>
      </c>
      <c r="E255" s="19" t="str">
        <f>katalog!E255</f>
        <v/>
      </c>
    </row>
    <row r="256">
      <c r="A256" s="16" t="s">
        <v>791</v>
      </c>
      <c r="D256" s="42">
        <f>katalog!C256</f>
        <v>730</v>
      </c>
      <c r="E256" s="19" t="str">
        <f>katalog!E256</f>
        <v/>
      </c>
    </row>
    <row r="257">
      <c r="A257" s="16" t="s">
        <v>794</v>
      </c>
      <c r="D257" s="42">
        <f>katalog!C257</f>
        <v>-1</v>
      </c>
      <c r="E257" s="19" t="str">
        <f>katalog!E257</f>
        <v>Stock épuisé</v>
      </c>
    </row>
    <row r="258">
      <c r="A258" s="16" t="s">
        <v>797</v>
      </c>
      <c r="D258" s="42">
        <f>katalog!C258</f>
        <v>2500</v>
      </c>
      <c r="E258" s="19" t="str">
        <f>katalog!E258</f>
        <v>Stock épuisé</v>
      </c>
    </row>
    <row r="259">
      <c r="A259" s="16" t="s">
        <v>800</v>
      </c>
      <c r="D259" s="42">
        <f>katalog!C259</f>
        <v>1250</v>
      </c>
      <c r="E259" s="19" t="str">
        <f>katalog!E259</f>
        <v/>
      </c>
    </row>
    <row r="260">
      <c r="A260" s="16" t="s">
        <v>803</v>
      </c>
      <c r="D260" s="42">
        <f>katalog!C260</f>
        <v>170</v>
      </c>
      <c r="E260" s="19" t="str">
        <f>katalog!E260</f>
        <v>Stock épuisé</v>
      </c>
    </row>
    <row r="261">
      <c r="A261" s="16" t="s">
        <v>806</v>
      </c>
      <c r="D261" s="42">
        <f>katalog!C261</f>
        <v>150</v>
      </c>
      <c r="E261" s="19" t="str">
        <f>katalog!E261</f>
        <v/>
      </c>
    </row>
    <row r="262">
      <c r="D262" s="19" t="str">
        <f>katalog!C262</f>
        <v/>
      </c>
      <c r="E262" s="19" t="str">
        <f>katalog!E262</f>
        <v/>
      </c>
    </row>
    <row r="263">
      <c r="D263" s="19" t="str">
        <f>katalog!C263</f>
        <v/>
      </c>
      <c r="E263" s="19" t="str">
        <f>katalog!E263</f>
        <v/>
      </c>
    </row>
    <row r="264">
      <c r="D264" s="19" t="str">
        <f>katalog!C264</f>
        <v/>
      </c>
      <c r="E264" s="19" t="str">
        <f>katalog!E264</f>
        <v/>
      </c>
    </row>
    <row r="265">
      <c r="D265" s="19" t="str">
        <f>katalog!C265</f>
        <v/>
      </c>
      <c r="E265" s="19" t="str">
        <f>katalog!E265</f>
        <v/>
      </c>
    </row>
    <row r="266">
      <c r="D266" s="19" t="str">
        <f>katalog!C266</f>
        <v/>
      </c>
      <c r="E266" s="19" t="str">
        <f>katalog!E266</f>
        <v/>
      </c>
    </row>
    <row r="267">
      <c r="D267" s="19" t="str">
        <f>katalog!C267</f>
        <v/>
      </c>
      <c r="E267" s="19" t="str">
        <f>katalog!E267</f>
        <v/>
      </c>
    </row>
    <row r="268">
      <c r="D268" s="19" t="str">
        <f>katalog!C268</f>
        <v/>
      </c>
      <c r="E268" s="19" t="str">
        <f>katalog!E268</f>
        <v/>
      </c>
    </row>
    <row r="269">
      <c r="D269" s="19" t="str">
        <f>katalog!C269</f>
        <v/>
      </c>
      <c r="E269" s="19" t="str">
        <f>katalog!E269</f>
        <v/>
      </c>
    </row>
    <row r="270">
      <c r="D270" s="19" t="str">
        <f>katalog!C270</f>
        <v/>
      </c>
      <c r="E270" s="19" t="str">
        <f>katalog!E270</f>
        <v/>
      </c>
    </row>
    <row r="271">
      <c r="D271" s="19" t="str">
        <f>katalog!C271</f>
        <v/>
      </c>
      <c r="E271" s="19" t="str">
        <f>katalog!E271</f>
        <v/>
      </c>
    </row>
    <row r="272">
      <c r="E272" s="19" t="str">
        <f>katalog!E272</f>
        <v/>
      </c>
    </row>
    <row r="273">
      <c r="E273" s="19" t="str">
        <f>katalog!E273</f>
        <v/>
      </c>
    </row>
    <row r="274">
      <c r="E274" s="19" t="str">
        <f>katalog!E274</f>
        <v/>
      </c>
    </row>
    <row r="275">
      <c r="E275" s="19" t="str">
        <f>katalog!E275</f>
        <v/>
      </c>
    </row>
    <row r="276">
      <c r="E276" s="19" t="str">
        <f>katalog!E276</f>
        <v/>
      </c>
    </row>
    <row r="277">
      <c r="E277" s="19" t="str">
        <f>katalog!E277</f>
        <v/>
      </c>
    </row>
    <row r="278">
      <c r="E278" s="19" t="str">
        <f>katalog!E278</f>
        <v/>
      </c>
    </row>
    <row r="279">
      <c r="E279" s="19" t="str">
        <f>katalog!E279</f>
        <v/>
      </c>
    </row>
    <row r="280">
      <c r="E280" s="19" t="str">
        <f>katalog!E280</f>
        <v/>
      </c>
    </row>
    <row r="281">
      <c r="E281" s="19" t="str">
        <f>katalog!E281</f>
        <v/>
      </c>
    </row>
    <row r="282">
      <c r="E282" s="19" t="str">
        <f>katalog!E282</f>
        <v/>
      </c>
    </row>
    <row r="283">
      <c r="E283" s="19" t="str">
        <f>katalog!E283</f>
        <v/>
      </c>
    </row>
    <row r="284">
      <c r="E284" s="19" t="str">
        <f>katalog!E284</f>
        <v/>
      </c>
    </row>
    <row r="285">
      <c r="E285" s="19" t="str">
        <f>katalog!E285</f>
        <v/>
      </c>
    </row>
    <row r="286">
      <c r="E286" s="19" t="str">
        <f>katalog!E286</f>
        <v/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B2:B253">
    <cfRule type="cellIs" dxfId="1" priority="1" operator="greaterThan">
      <formula>0</formula>
    </cfRule>
  </conditionalFormatting>
  <conditionalFormatting sqref="B2:B253">
    <cfRule type="cellIs" dxfId="2" priority="2" operator="equal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71"/>
    <col customWidth="1" min="2" max="2" width="8.29"/>
    <col customWidth="1" min="3" max="3" width="7.86"/>
    <col customWidth="1" min="4" max="4" width="30.29"/>
  </cols>
  <sheetData>
    <row r="1">
      <c r="A1" s="45" t="s">
        <v>7</v>
      </c>
      <c r="B1" s="45" t="s">
        <v>811</v>
      </c>
      <c r="C1" s="45" t="s">
        <v>812</v>
      </c>
      <c r="D1" s="45" t="s">
        <v>12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46">
        <v>1.0</v>
      </c>
      <c r="B2" s="47" t="str">
        <f>IFERROR(__xludf.DUMMYFUNCTION("filter('Order summary'!A2:B1000,'Order summary'!B2:B1000&gt;0)"),"BD2004")</f>
        <v>BD2004</v>
      </c>
      <c r="C2" s="47">
        <f>IFERROR(__xludf.DUMMYFUNCTION("""COMPUTED_VALUE"""),1.0)</f>
        <v>1</v>
      </c>
      <c r="D2" s="48" t="str">
        <f>if(isna(vlookup(B2,katalog!$A$2:$G$1860,7,false)),"",vlookup(B2,katalog!$A$2:$G$1860,7,false))</f>
        <v>Noix de kemiri - 100 g</v>
      </c>
    </row>
    <row r="3">
      <c r="A3" s="46">
        <v>2.0</v>
      </c>
      <c r="B3" s="47" t="str">
        <f>IFERROR(__xludf.DUMMYFUNCTION("""COMPUTED_VALUE"""),"BI3042")</f>
        <v>BI3042</v>
      </c>
      <c r="C3" s="47">
        <f>IFERROR(__xludf.DUMMYFUNCTION("""COMPUTED_VALUE"""),20.0)</f>
        <v>20</v>
      </c>
      <c r="D3" s="48" t="str">
        <f>if(isna(vlookup(B3,katalog!$A$2:$G$1860,7,false)),"",vlookup(B3,katalog!$A$2:$G$1860,7,false))</f>
        <v>BAMBOE Ragoût de boeuf</v>
      </c>
    </row>
    <row r="4">
      <c r="A4" s="46">
        <v>3.0</v>
      </c>
      <c r="B4" s="47" t="str">
        <f>IFERROR(__xludf.DUMMYFUNCTION("""COMPUTED_VALUE"""),"BI3067")</f>
        <v>BI3067</v>
      </c>
      <c r="C4" s="47">
        <f>IFERROR(__xludf.DUMMYFUNCTION("""COMPUTED_VALUE"""),2.0)</f>
        <v>2</v>
      </c>
      <c r="D4" s="48" t="str">
        <f>if(isna(vlookup(B4,katalog!$A$2:$G$1860,7,false)),"",vlookup(B4,katalog!$A$2:$G$1860,7,false))</f>
        <v>BAMBOE Poulet grillé</v>
      </c>
    </row>
    <row r="5">
      <c r="A5" s="46">
        <v>4.0</v>
      </c>
      <c r="B5" s="47" t="str">
        <f>IFERROR(__xludf.DUMMYFUNCTION("""COMPUTED_VALUE"""),"BI3092")</f>
        <v>BI3092</v>
      </c>
      <c r="C5" s="47">
        <f>IFERROR(__xludf.DUMMYFUNCTION("""COMPUTED_VALUE"""),2.0)</f>
        <v>2</v>
      </c>
      <c r="D5" s="48" t="str">
        <f>if(isna(vlookup(B5,katalog!$A$2:$G$1860,7,false)),"",vlookup(B5,katalog!$A$2:$G$1860,7,false))</f>
        <v>Pâte épicée aux cacahuettes</v>
      </c>
    </row>
    <row r="6">
      <c r="A6" s="46">
        <v>5.0</v>
      </c>
      <c r="B6" s="47" t="str">
        <f>IFERROR(__xludf.DUMMYFUNCTION("""COMPUTED_VALUE"""),"MA6501")</f>
        <v>MA6501</v>
      </c>
      <c r="C6" s="47">
        <f>IFERROR(__xludf.DUMMYFUNCTION("""COMPUTED_VALUE"""),1.0)</f>
        <v>1</v>
      </c>
      <c r="D6" s="48" t="str">
        <f>if(isna(vlookup(B6,katalog!$A$2:$G$1860,7,false)),"",vlookup(B6,katalog!$A$2:$G$1860,7,false))</f>
        <v>Margarine Blue Band</v>
      </c>
    </row>
    <row r="7">
      <c r="A7" s="46">
        <v>6.0</v>
      </c>
      <c r="B7" s="47" t="str">
        <f>IFERROR(__xludf.DUMMYFUNCTION("""COMPUTED_VALUE"""),"MI8001")</f>
        <v>MI8001</v>
      </c>
      <c r="C7" s="47">
        <f>IFERROR(__xludf.DUMMYFUNCTION("""COMPUTED_VALUE"""),1.0)</f>
        <v>1</v>
      </c>
      <c r="D7" s="48" t="str">
        <f>if(isna(vlookup(B7,katalog!$A$2:$G$1860,7,false)),"",vlookup(B7,katalog!$A$2:$G$1860,7,false))</f>
        <v>Riz instantané au poulet</v>
      </c>
    </row>
    <row r="8">
      <c r="A8" s="46">
        <v>7.0</v>
      </c>
      <c r="B8" s="47" t="str">
        <f>IFERROR(__xludf.DUMMYFUNCTION("""COMPUTED_VALUE"""),"MI8002")</f>
        <v>MI8002</v>
      </c>
      <c r="C8" s="47">
        <f>IFERROR(__xludf.DUMMYFUNCTION("""COMPUTED_VALUE"""),1.0)</f>
        <v>1</v>
      </c>
      <c r="D8" s="48" t="str">
        <f>if(isna(vlookup(B8,katalog!$A$2:$G$1860,7,false)),"",vlookup(B8,katalog!$A$2:$G$1860,7,false))</f>
        <v>Riz instantané au soto</v>
      </c>
      <c r="E8" s="15"/>
    </row>
    <row r="9">
      <c r="A9" s="46">
        <v>8.0</v>
      </c>
      <c r="B9" s="47" t="str">
        <f>IFERROR(__xludf.DUMMYFUNCTION("""COMPUTED_VALUE"""),"MI8003")</f>
        <v>MI8003</v>
      </c>
      <c r="C9" s="47">
        <f>IFERROR(__xludf.DUMMYFUNCTION("""COMPUTED_VALUE"""),2.0)</f>
        <v>2</v>
      </c>
      <c r="D9" s="48" t="str">
        <f>if(isna(vlookup(B9,katalog!$A$2:$G$1860,7,false)),"",vlookup(B9,katalog!$A$2:$G$1860,7,false))</f>
        <v>Riz instantané au curry</v>
      </c>
    </row>
    <row r="10">
      <c r="A10" s="46">
        <v>9.0</v>
      </c>
      <c r="B10" s="47" t="str">
        <f>IFERROR(__xludf.DUMMYFUNCTION("""COMPUTED_VALUE"""),"NO7012")</f>
        <v>NO7012</v>
      </c>
      <c r="C10" s="47">
        <f>IFERROR(__xludf.DUMMYFUNCTION("""COMPUTED_VALUE"""),1.0)</f>
        <v>1</v>
      </c>
      <c r="D10" s="48" t="str">
        <f>if(isna(vlookup(B10,katalog!$A$2:$G$1860,7,false)),"",vlookup(B10,katalog!$A$2:$G$1860,7,false))</f>
        <v>Nouilles au poulet</v>
      </c>
    </row>
    <row r="11">
      <c r="A11" s="46">
        <v>10.0</v>
      </c>
      <c r="B11" s="47" t="str">
        <f>IFERROR(__xludf.DUMMYFUNCTION("""COMPUTED_VALUE"""),"NO7050")</f>
        <v>NO7050</v>
      </c>
      <c r="C11" s="47">
        <f>IFERROR(__xludf.DUMMYFUNCTION("""COMPUTED_VALUE"""),4.0)</f>
        <v>4</v>
      </c>
      <c r="D11" s="48" t="str">
        <f>if(isna(vlookup(B11,katalog!$A$2:$G$1860,7,false)),"",vlookup(B11,katalog!$A$2:$G$1860,7,false))</f>
        <v>Nouilles sautées au bœuf</v>
      </c>
    </row>
    <row r="12">
      <c r="A12" s="46">
        <v>11.0</v>
      </c>
      <c r="B12" s="47" t="str">
        <f>IFERROR(__xludf.DUMMYFUNCTION("""COMPUTED_VALUE"""),"SE1205")</f>
        <v>SE1205</v>
      </c>
      <c r="C12" s="47">
        <f>IFERROR(__xludf.DUMMYFUNCTION("""COMPUTED_VALUE"""),1.0)</f>
        <v>1</v>
      </c>
      <c r="D12" s="48" t="str">
        <f>if(isna(vlookup(B12,katalog!$A$2:$G$1860,7,false)),"",vlookup(B12,katalog!$A$2:$G$1860,7,false))</f>
        <v>Poudre de piment puissance 15</v>
      </c>
    </row>
    <row r="13">
      <c r="A13" s="46">
        <v>12.0</v>
      </c>
      <c r="B13" s="47" t="str">
        <f>IFERROR(__xludf.DUMMYFUNCTION("""COMPUTED_VALUE"""),"SE1229")</f>
        <v>SE1229</v>
      </c>
      <c r="C13" s="47">
        <f>IFERROR(__xludf.DUMMYFUNCTION("""COMPUTED_VALUE"""),3.0)</f>
        <v>3</v>
      </c>
      <c r="D13" s="48" t="str">
        <f>if(isna(vlookup(B13,katalog!$A$2:$G$1860,7,false)),"",vlookup(B13,katalog!$A$2:$G$1860,7,false))</f>
        <v>Pâte d'assaisonnement à la terasi (crevettes) ABC - 5 sachets</v>
      </c>
    </row>
    <row r="14">
      <c r="A14" s="46">
        <v>13.0</v>
      </c>
      <c r="B14" s="47" t="str">
        <f>IFERROR(__xludf.DUMMYFUNCTION("""COMPUTED_VALUE"""),"SN1327")</f>
        <v>SN1327</v>
      </c>
      <c r="C14" s="47">
        <f>IFERROR(__xludf.DUMMYFUNCTION("""COMPUTED_VALUE"""),1.0)</f>
        <v>1</v>
      </c>
      <c r="D14" s="48" t="str">
        <f>if(isna(vlookup(B14,katalog!$A$2:$G$1860,7,false)),"",vlookup(B14,katalog!$A$2:$G$1860,7,false))</f>
        <v>Chips au manioc épicés puissance 5</v>
      </c>
    </row>
    <row r="15">
      <c r="A15" s="46">
        <v>14.0</v>
      </c>
      <c r="B15" s="47" t="str">
        <f>IFERROR(__xludf.DUMMYFUNCTION("""COMPUTED_VALUE"""),"BE1001")</f>
        <v>BE1001</v>
      </c>
      <c r="C15" s="47">
        <f>IFERROR(__xludf.DUMMYFUNCTION("""COMPUTED_VALUE"""),10.0)</f>
        <v>10</v>
      </c>
      <c r="D15" s="48" t="str">
        <f>if(isna(vlookup(B15,katalog!$A$2:$G$1860,7,false)),"",vlookup(B15,katalog!$A$2:$G$1860,7,false))</f>
        <v>Thé au jasmin TEHBOTOL - 250ml</v>
      </c>
    </row>
    <row r="16">
      <c r="A16" s="46">
        <v>15.0</v>
      </c>
      <c r="B16" s="47" t="str">
        <f>IFERROR(__xludf.DUMMYFUNCTION("""COMPUTED_VALUE"""),"BE1005")</f>
        <v>BE1005</v>
      </c>
      <c r="C16" s="47">
        <f>IFERROR(__xludf.DUMMYFUNCTION("""COMPUTED_VALUE"""),2.0)</f>
        <v>2</v>
      </c>
      <c r="D16" s="48" t="str">
        <f>if(isna(vlookup(B16,katalog!$A$2:$G$1860,7,false)),"",vlookup(B16,katalog!$A$2:$G$1860,7,false))</f>
        <v>Thé au jasmin SOSRO</v>
      </c>
    </row>
    <row r="17">
      <c r="A17" s="46">
        <v>16.0</v>
      </c>
      <c r="B17" s="47" t="str">
        <f>IFERROR(__xludf.DUMMYFUNCTION("""COMPUTED_VALUE"""),"BE1007")</f>
        <v>BE1007</v>
      </c>
      <c r="C17" s="47">
        <f>IFERROR(__xludf.DUMMYFUNCTION("""COMPUTED_VALUE"""),5.0)</f>
        <v>5</v>
      </c>
      <c r="D17" s="48" t="str">
        <f>if(isna(vlookup(B17,katalog!$A$2:$G$1860,7,false)),"",vlookup(B17,katalog!$A$2:$G$1860,7,false))</f>
        <v>Thé SARIWANGI</v>
      </c>
    </row>
    <row r="18">
      <c r="A18" s="46">
        <v>17.0</v>
      </c>
      <c r="B18" s="47"/>
      <c r="C18" s="47"/>
      <c r="D18" s="48" t="str">
        <f>if(isna(vlookup(B18,katalog!$A$2:$G$1860,7,false)),"",vlookup(B18,katalog!$A$2:$G$1860,7,false))</f>
        <v/>
      </c>
    </row>
    <row r="19">
      <c r="A19" s="46">
        <v>18.0</v>
      </c>
      <c r="B19" s="47"/>
      <c r="C19" s="47"/>
      <c r="D19" s="48" t="str">
        <f>if(isna(vlookup(B19,katalog!$A$2:$G$1860,7,false)),"",vlookup(B19,katalog!$A$2:$G$1860,7,false))</f>
        <v/>
      </c>
    </row>
    <row r="20">
      <c r="A20" s="46">
        <v>19.0</v>
      </c>
      <c r="B20" s="47"/>
      <c r="C20" s="47"/>
      <c r="D20" s="48" t="str">
        <f>if(isna(vlookup(B20,katalog!$A$2:$G$1860,7,false)),"",vlookup(B20,katalog!$A$2:$G$1860,7,false))</f>
        <v/>
      </c>
    </row>
    <row r="21">
      <c r="A21" s="46">
        <v>20.0</v>
      </c>
      <c r="B21" s="47"/>
      <c r="C21" s="47"/>
      <c r="D21" s="48" t="str">
        <f>if(isna(vlookup(B21,katalog!$A$2:$G$1860,7,false)),"",vlookup(B21,katalog!$A$2:$G$1860,7,false))</f>
        <v/>
      </c>
    </row>
    <row r="22">
      <c r="A22" s="46">
        <v>21.0</v>
      </c>
      <c r="B22" s="47"/>
      <c r="C22" s="47"/>
      <c r="D22" s="48" t="str">
        <f>if(isna(vlookup(B22,katalog!$A$2:$G$1860,7,false)),"",vlookup(B22,katalog!$A$2:$G$1860,7,false))</f>
        <v/>
      </c>
    </row>
    <row r="23">
      <c r="A23" s="46">
        <v>22.0</v>
      </c>
      <c r="B23" s="47"/>
      <c r="C23" s="47"/>
      <c r="D23" s="48" t="str">
        <f>if(isna(vlookup(B23,katalog!$A$2:$G$1860,7,false)),"",vlookup(B23,katalog!$A$2:$G$1860,7,false))</f>
        <v/>
      </c>
    </row>
    <row r="24">
      <c r="A24" s="46">
        <v>23.0</v>
      </c>
      <c r="B24" s="47"/>
      <c r="C24" s="47"/>
      <c r="D24" s="48" t="str">
        <f>if(isna(vlookup(B24,katalog!$A$2:$G$1860,7,false)),"",vlookup(B24,katalog!$A$2:$G$1860,7,false))</f>
        <v/>
      </c>
    </row>
    <row r="25">
      <c r="A25" s="46">
        <v>24.0</v>
      </c>
      <c r="B25" s="47"/>
      <c r="C25" s="47"/>
      <c r="D25" s="48" t="str">
        <f>if(isna(vlookup(B25,katalog!$A$2:$G$1860,7,false)),"",vlookup(B25,katalog!$A$2:$G$1860,7,false))</f>
        <v/>
      </c>
    </row>
    <row r="26">
      <c r="A26" s="46">
        <v>25.0</v>
      </c>
      <c r="B26" s="47"/>
      <c r="C26" s="47"/>
      <c r="D26" s="48" t="str">
        <f>if(isna(vlookup(B26,katalog!$A$2:$G$1860,7,false)),"",vlookup(B26,katalog!$A$2:$G$1860,7,false))</f>
        <v/>
      </c>
    </row>
    <row r="27">
      <c r="A27" s="46">
        <v>26.0</v>
      </c>
      <c r="B27" s="47"/>
      <c r="C27" s="47"/>
      <c r="D27" s="48" t="str">
        <f>if(isna(vlookup(B27,katalog!$A$2:$G$1860,7)),"",vlookup(B27,katalog!$A$2:$G$1860,7))</f>
        <v/>
      </c>
    </row>
    <row r="28">
      <c r="A28" s="46">
        <v>27.0</v>
      </c>
      <c r="B28" s="47"/>
      <c r="C28" s="47"/>
      <c r="D28" s="48" t="str">
        <f>if(isna(vlookup(B28,katalog!$A$2:$G$1860,7)),"",vlookup(B28,katalog!$A$2:$G$1860,7))</f>
        <v/>
      </c>
    </row>
    <row r="29">
      <c r="A29" s="46">
        <v>28.0</v>
      </c>
      <c r="B29" s="47"/>
      <c r="C29" s="47"/>
      <c r="D29" s="48" t="str">
        <f>if(isna(vlookup(B29,katalog!$A$2:$G$1860,7)),"",vlookup(B29,katalog!$A$2:$G$1860,7))</f>
        <v/>
      </c>
    </row>
    <row r="30">
      <c r="A30" s="46">
        <v>29.0</v>
      </c>
      <c r="B30" s="47"/>
      <c r="C30" s="47"/>
      <c r="D30" s="48" t="str">
        <f>if(isna(vlookup(B30,katalog!$A$2:$G$1860,7)),"",vlookup(B30,katalog!$A$2:$G$1860,7))</f>
        <v/>
      </c>
    </row>
    <row r="31">
      <c r="A31" s="46">
        <v>30.0</v>
      </c>
      <c r="B31" s="47"/>
      <c r="C31" s="47"/>
      <c r="D31" s="48" t="str">
        <f>if(isna(vlookup(B31,katalog!$A$2:$G$1860,7)),"",vlookup(B31,katalog!$A$2:$G$1860,7))</f>
        <v/>
      </c>
    </row>
    <row r="32">
      <c r="A32" s="46">
        <v>31.0</v>
      </c>
      <c r="B32" s="47"/>
      <c r="C32" s="47"/>
      <c r="D32" s="48" t="str">
        <f>if(isna(vlookup(B32,katalog!$A$2:$G$1860,7)),"",vlookup(B32,katalog!$A$2:$G$1860,7))</f>
        <v/>
      </c>
    </row>
    <row r="33">
      <c r="A33" s="46">
        <v>32.0</v>
      </c>
      <c r="B33" s="47"/>
      <c r="C33" s="47"/>
      <c r="D33" s="48" t="str">
        <f>if(isna(vlookup(B33,katalog!$A$2:$G$1860,7)),"",vlookup(B33,katalog!$A$2:$G$1860,7))</f>
        <v/>
      </c>
    </row>
    <row r="34">
      <c r="A34" s="46">
        <v>33.0</v>
      </c>
      <c r="B34" s="47"/>
      <c r="C34" s="47"/>
      <c r="D34" s="48" t="str">
        <f>if(isna(vlookup(B34,katalog!$A$2:$G$1860,7)),"",vlookup(B34,katalog!$A$2:$G$1860,7))</f>
        <v/>
      </c>
    </row>
    <row r="35">
      <c r="A35" s="46">
        <v>34.0</v>
      </c>
      <c r="B35" s="47"/>
      <c r="C35" s="47"/>
      <c r="D35" s="48" t="str">
        <f>if(isna(vlookup(B35,katalog!$A$2:$G$1860,7)),"",vlookup(B35,katalog!$A$2:$G$1860,7))</f>
        <v/>
      </c>
    </row>
    <row r="36">
      <c r="A36" s="46">
        <v>35.0</v>
      </c>
      <c r="B36" s="47"/>
      <c r="C36" s="47"/>
      <c r="D36" s="48" t="str">
        <f>if(isna(vlookup(B36,katalog!$A$2:$G$1860,7)),"",vlookup(B36,katalog!$A$2:$G$1860,7))</f>
        <v/>
      </c>
    </row>
    <row r="37">
      <c r="A37" s="46">
        <v>36.0</v>
      </c>
      <c r="B37" s="47"/>
      <c r="C37" s="47"/>
      <c r="D37" s="48" t="str">
        <f>if(isna(vlookup(B37,katalog!$A$2:$G$1860,7)),"",vlookup(B37,katalog!$A$2:$G$1860,7))</f>
        <v/>
      </c>
    </row>
    <row r="38">
      <c r="A38" s="46">
        <v>37.0</v>
      </c>
      <c r="B38" s="47"/>
      <c r="C38" s="47"/>
      <c r="D38" s="48" t="str">
        <f>if(isna(vlookup(B38,katalog!$A$2:$G$1860,7)),"",vlookup(B38,katalog!$A$2:$G$1860,7))</f>
        <v/>
      </c>
    </row>
    <row r="39">
      <c r="A39" s="46">
        <v>38.0</v>
      </c>
      <c r="B39" s="47"/>
      <c r="C39" s="47"/>
      <c r="D39" s="48" t="str">
        <f>if(isna(vlookup(B39,katalog!$A$2:$G$1860,7)),"",vlookup(B39,katalog!$A$2:$G$1860,7))</f>
        <v/>
      </c>
    </row>
    <row r="40">
      <c r="A40" s="46">
        <v>39.0</v>
      </c>
      <c r="B40" s="47"/>
      <c r="C40" s="47"/>
      <c r="D40" s="48" t="str">
        <f>if(isna(vlookup(B40,katalog!$A$2:$G$1860,7)),"",vlookup(B40,katalog!$A$2:$G$1860,7))</f>
        <v/>
      </c>
    </row>
    <row r="41">
      <c r="A41" s="46">
        <v>40.0</v>
      </c>
      <c r="B41" s="47"/>
      <c r="C41" s="47"/>
      <c r="D41" s="48" t="str">
        <f>if(isna(vlookup(B41,katalog!$A$2:$G$1860,7)),"",vlookup(B41,katalog!$A$2:$G$1860,7))</f>
        <v/>
      </c>
    </row>
    <row r="42">
      <c r="A42" s="46">
        <v>41.0</v>
      </c>
      <c r="B42" s="47"/>
      <c r="C42" s="47"/>
      <c r="D42" s="48" t="str">
        <f>if(isna(vlookup(B42,katalog!$A$2:$G$1860,7)),"",vlookup(B42,katalog!$A$2:$G$1860,7))</f>
        <v/>
      </c>
    </row>
    <row r="43">
      <c r="A43" s="46">
        <v>42.0</v>
      </c>
      <c r="B43" s="47"/>
      <c r="C43" s="47"/>
      <c r="D43" s="48" t="str">
        <f>if(isna(vlookup(B43,katalog!$A$2:$G$1860,7)),"",vlookup(B43,katalog!$A$2:$G$1860,7))</f>
        <v/>
      </c>
    </row>
    <row r="44">
      <c r="D44" s="49" t="str">
        <f>if(isna(vlookup(B44,katalog!$A$2:$G$1860,7)),"",vlookup(B44,katalog!$A$2:$G$1860,7))</f>
        <v/>
      </c>
    </row>
    <row r="45">
      <c r="D45" s="49" t="str">
        <f>if(isna(vlookup(B45,katalog!$A$2:$G$1860,7)),"",vlookup(B45,katalog!$A$2:$G$1860,7))</f>
        <v/>
      </c>
    </row>
    <row r="46">
      <c r="D46" s="49" t="str">
        <f>if(isna(vlookup(B46,katalog!$A$2:$G$1860,7)),"",vlookup(B46,katalog!$A$2:$G$1860,7))</f>
        <v/>
      </c>
    </row>
    <row r="47">
      <c r="D47" s="49" t="str">
        <f>if(isna(vlookup(B47,katalog!$A$2:$G$1860,7)),"",vlookup(B47,katalog!$A$2:$G$1860,7))</f>
        <v/>
      </c>
    </row>
    <row r="48">
      <c r="D48" s="49" t="str">
        <f>if(isna(vlookup(B48,katalog!$A$2:$G$1860,7)),"",vlookup(B48,katalog!$A$2:$G$1860,7))</f>
        <v/>
      </c>
    </row>
    <row r="49">
      <c r="D49" s="49" t="str">
        <f>if(isna(vlookup(B49,katalog!$A$2:$G$1860,7)),"",vlookup(B49,katalog!$A$2:$G$1860,7))</f>
        <v/>
      </c>
    </row>
    <row r="50">
      <c r="D50" s="49" t="str">
        <f>if(isna(vlookup(B50,katalog!$A$2:$G$1860,7)),"",vlookup(B50,katalog!$A$2:$G$1860,7))</f>
        <v/>
      </c>
    </row>
    <row r="51">
      <c r="D51" s="49" t="str">
        <f>if(isna(vlookup(B51,katalog!$A$2:$G$1860,7)),"",vlookup(B51,katalog!$A$2:$G$1860,7))</f>
        <v/>
      </c>
    </row>
    <row r="52">
      <c r="D52" s="49" t="str">
        <f>if(isna(vlookup(B52,katalog!$A$2:$G$1860,7)),"",vlookup(B52,katalog!$A$2:$G$1860,7))</f>
        <v/>
      </c>
    </row>
    <row r="53">
      <c r="D53" s="49" t="str">
        <f>if(isna(vlookup(B53,katalog!$A$2:$G$1860,7)),"",vlookup(B53,katalog!$A$2:$G$1860,7))</f>
        <v/>
      </c>
    </row>
    <row r="54">
      <c r="D54" s="49" t="str">
        <f>if(isna(vlookup(B54,katalog!$A$2:$G$1860,7)),"",vlookup(B54,katalog!$A$2:$G$1860,7))</f>
        <v/>
      </c>
    </row>
    <row r="55">
      <c r="D55" s="49" t="str">
        <f>if(isna(vlookup(B55,katalog!$A$2:$G$1860,7)),"",vlookup(B55,katalog!$A$2:$G$1860,7))</f>
        <v/>
      </c>
    </row>
    <row r="56">
      <c r="D56" s="49" t="str">
        <f>if(isna(vlookup(B56,katalog!$A$2:$G$1860,7)),"",vlookup(B56,katalog!$A$2:$G$1860,7))</f>
        <v/>
      </c>
    </row>
    <row r="57">
      <c r="D57" s="49" t="str">
        <f>if(isna(vlookup(B57,katalog!$A$2:$G$1860,7)),"",vlookup(B57,katalog!$A$2:$G$1860,7))</f>
        <v/>
      </c>
    </row>
    <row r="58">
      <c r="D58" s="49" t="str">
        <f>if(isna(vlookup(B58,katalog!$A$2:$G$1860,7)),"",vlookup(B58,katalog!$A$2:$G$1860,7))</f>
        <v/>
      </c>
    </row>
    <row r="59">
      <c r="D59" s="49" t="str">
        <f>if(isna(vlookup(B59,katalog!$A$2:$G$1860,7)),"",vlookup(B59,katalog!$A$2:$G$1860,7))</f>
        <v/>
      </c>
    </row>
    <row r="60">
      <c r="D60" s="49" t="str">
        <f>if(isna(vlookup(B60,katalog!$A$2:$G$1860,7)),"",vlookup(B60,katalog!$A$2:$G$1860,7))</f>
        <v/>
      </c>
    </row>
    <row r="61">
      <c r="D61" s="49" t="str">
        <f>if(isna(vlookup(B61,katalog!$A$2:$G$1860,7)),"",vlookup(B61,katalog!$A$2:$G$1860,7))</f>
        <v/>
      </c>
    </row>
    <row r="62">
      <c r="D62" s="49" t="str">
        <f>if(isna(vlookup(B62,katalog!$A$2:$G$1860,7)),"",vlookup(B62,katalog!$A$2:$G$1860,7))</f>
        <v/>
      </c>
    </row>
    <row r="63">
      <c r="D63" s="49" t="str">
        <f>if(isna(vlookup(B63,katalog!$A$2:$G$1860,7)),"",vlookup(B63,katalog!$A$2:$G$1860,7))</f>
        <v/>
      </c>
    </row>
    <row r="64">
      <c r="D64" s="49" t="str">
        <f>if(isna(vlookup(B64,katalog!$A$2:$G$1860,7)),"",vlookup(B64,katalog!$A$2:$G$1860,7))</f>
        <v/>
      </c>
    </row>
    <row r="65">
      <c r="D65" s="49" t="str">
        <f>if(isna(vlookup(B65,katalog!$A$2:$G$1860,7)),"",vlookup(B65,katalog!$A$2:$G$1860,7))</f>
        <v/>
      </c>
    </row>
    <row r="66">
      <c r="D66" s="49" t="str">
        <f>if(isna(vlookup(B66,katalog!$A$2:$G$1860,7)),"",vlookup(B66,katalog!$A$2:$G$1860,7))</f>
        <v/>
      </c>
    </row>
    <row r="67">
      <c r="D67" s="49" t="str">
        <f>if(isna(vlookup(B67,katalog!$A$2:$G$1860,7)),"",vlookup(B67,katalog!$A$2:$G$1860,7))</f>
        <v/>
      </c>
    </row>
    <row r="68">
      <c r="D68" s="49" t="str">
        <f>if(isna(vlookup(B68,katalog!$A$2:$G$1860,7)),"",vlookup(B68,katalog!$A$2:$G$1860,7))</f>
        <v/>
      </c>
    </row>
    <row r="69">
      <c r="D69" s="49" t="str">
        <f>if(isna(vlookup(B69,katalog!$A$2:$G$1860,7)),"",vlookup(B69,katalog!$A$2:$G$1860,7))</f>
        <v/>
      </c>
    </row>
    <row r="70">
      <c r="D70" s="49" t="str">
        <f>if(isna(vlookup(B70,katalog!$A$2:$G$1860,7)),"",vlookup(B70,katalog!$A$2:$G$1860,7))</f>
        <v/>
      </c>
    </row>
    <row r="71">
      <c r="D71" s="49" t="str">
        <f>if(isna(vlookup(B71,katalog!$A$2:$G$1860,7)),"",vlookup(B71,katalog!$A$2:$G$1860,7))</f>
        <v/>
      </c>
    </row>
    <row r="72">
      <c r="D72" s="49" t="str">
        <f>if(isna(vlookup(B72,katalog!$A$2:$G$1860,7)),"",vlookup(B72,katalog!$A$2:$G$1860,7))</f>
        <v/>
      </c>
    </row>
    <row r="73">
      <c r="D73" s="49" t="str">
        <f>if(isna(vlookup(B73,katalog!$A$2:$G$1860,7)),"",vlookup(B73,katalog!$A$2:$G$1860,7))</f>
        <v/>
      </c>
    </row>
    <row r="74">
      <c r="D74" s="49" t="str">
        <f>if(isna(vlookup(B74,katalog!$A$2:$G$1860,7)),"",vlookup(B74,katalog!$A$2:$G$1860,7))</f>
        <v/>
      </c>
    </row>
    <row r="75">
      <c r="D75" s="49" t="str">
        <f>if(isna(vlookup(B75,katalog!$A$2:$G$1860,7)),"",vlookup(B75,katalog!$A$2:$G$1860,7))</f>
        <v/>
      </c>
    </row>
    <row r="76">
      <c r="D76" s="49" t="str">
        <f>if(isna(vlookup(B76,katalog!$A$2:$G$1860,7)),"",vlookup(B76,katalog!$A$2:$G$1860,7))</f>
        <v/>
      </c>
    </row>
    <row r="77">
      <c r="D77" s="49" t="str">
        <f>if(isna(vlookup(B77,katalog!$A$2:$G$1860,7)),"",vlookup(B77,katalog!$A$2:$G$1860,7))</f>
        <v/>
      </c>
    </row>
    <row r="78">
      <c r="D78" s="49" t="str">
        <f>if(isna(vlookup(B78,katalog!$A$2:$G$1860,7)),"",vlookup(B78,katalog!$A$2:$G$1860,7))</f>
        <v/>
      </c>
    </row>
    <row r="79">
      <c r="D79" s="49" t="str">
        <f>if(isna(vlookup(B79,katalog!$A$2:$G$1860,7)),"",vlookup(B79,katalog!$A$2:$G$1860,7))</f>
        <v/>
      </c>
    </row>
    <row r="80">
      <c r="D80" s="49" t="str">
        <f>if(isna(vlookup(B80,katalog!$A$2:$G$1860,7)),"",vlookup(B80,katalog!$A$2:$G$1860,7))</f>
        <v/>
      </c>
    </row>
    <row r="81">
      <c r="D81" s="49" t="str">
        <f>if(isna(vlookup(B81,katalog!$A$2:$G$1860,7)),"",vlookup(B81,katalog!$A$2:$G$1860,7))</f>
        <v/>
      </c>
    </row>
    <row r="82">
      <c r="D82" s="49" t="str">
        <f>if(isna(vlookup(B82,katalog!$A$2:$G$1860,7)),"",vlookup(B82,katalog!$A$2:$G$1860,7))</f>
        <v/>
      </c>
    </row>
    <row r="83">
      <c r="D83" s="49" t="str">
        <f>if(isna(vlookup(B83,katalog!$A$2:$G$1860,7)),"",vlookup(B83,katalog!$A$2:$G$1860,7))</f>
        <v/>
      </c>
    </row>
    <row r="84">
      <c r="D84" s="49" t="str">
        <f>if(isna(vlookup(B84,katalog!$A$2:$G$1860,7)),"",vlookup(B84,katalog!$A$2:$G$1860,7))</f>
        <v/>
      </c>
    </row>
    <row r="85">
      <c r="D85" s="49" t="str">
        <f>if(isna(vlookup(B85,katalog!$A$2:$G$1860,7)),"",vlookup(B85,katalog!$A$2:$G$1860,7))</f>
        <v/>
      </c>
    </row>
    <row r="86">
      <c r="D86" s="49" t="str">
        <f>if(isna(vlookup(B86,katalog!$A$2:$G$1860,7)),"",vlookup(B86,katalog!$A$2:$G$1860,7))</f>
        <v/>
      </c>
    </row>
    <row r="87">
      <c r="D87" s="49" t="str">
        <f>if(isna(vlookup(B87,katalog!$A$2:$G$1860,7)),"",vlookup(B87,katalog!$A$2:$G$1860,7))</f>
        <v/>
      </c>
    </row>
    <row r="88">
      <c r="D88" s="49" t="str">
        <f>if(isna(vlookup(B88,katalog!$A$2:$G$1860,7)),"",vlookup(B88,katalog!$A$2:$G$1860,7))</f>
        <v/>
      </c>
    </row>
    <row r="89">
      <c r="D89" s="49" t="str">
        <f>if(isna(vlookup(B89,katalog!$A$2:$G$1860,7)),"",vlookup(B89,katalog!$A$2:$G$1860,7))</f>
        <v/>
      </c>
    </row>
    <row r="90">
      <c r="D90" s="49" t="str">
        <f>if(isna(vlookup(B90,katalog!$A$2:$G$1860,7)),"",vlookup(B90,katalog!$A$2:$G$1860,7))</f>
        <v/>
      </c>
    </row>
    <row r="91">
      <c r="D91" s="49" t="str">
        <f>if(isna(vlookup(B91,katalog!$A$2:$G$1860,7)),"",vlookup(B91,katalog!$A$2:$G$1860,7))</f>
        <v/>
      </c>
    </row>
    <row r="92">
      <c r="D92" s="49" t="str">
        <f>if(isna(vlookup(B92,katalog!$A$2:$G$1860,7)),"",vlookup(B92,katalog!$A$2:$G$1860,7))</f>
        <v/>
      </c>
    </row>
    <row r="93">
      <c r="D93" s="49" t="str">
        <f>if(isna(vlookup(B93,katalog!$A$2:$G$1860,7)),"",vlookup(B93,katalog!$A$2:$G$1860,7))</f>
        <v/>
      </c>
    </row>
    <row r="94">
      <c r="D94" s="49" t="str">
        <f>if(isna(vlookup(B94,katalog!$A$2:$G$1860,7)),"",vlookup(B94,katalog!$A$2:$G$1860,7))</f>
        <v/>
      </c>
    </row>
    <row r="95">
      <c r="D95" s="49" t="str">
        <f>if(isna(vlookup(B95,katalog!$A$2:$G$1860,7)),"",vlookup(B95,katalog!$A$2:$G$1860,7))</f>
        <v/>
      </c>
    </row>
    <row r="96">
      <c r="D96" s="49" t="str">
        <f>if(isna(vlookup(B96,katalog!$A$2:$G$1860,7)),"",vlookup(B96,katalog!$A$2:$G$1860,7))</f>
        <v/>
      </c>
    </row>
    <row r="97">
      <c r="D97" s="49" t="str">
        <f>if(isna(vlookup(B97,katalog!$A$2:$G$1860,7)),"",vlookup(B97,katalog!$A$2:$G$1860,7))</f>
        <v/>
      </c>
    </row>
    <row r="98">
      <c r="D98" s="49" t="str">
        <f>if(isna(vlookup(B98,katalog!$A$2:$G$1860,7)),"",vlookup(B98,katalog!$A$2:$G$1860,7))</f>
        <v/>
      </c>
    </row>
    <row r="99">
      <c r="D99" s="49" t="str">
        <f>if(isna(vlookup(B99,katalog!$A$2:$G$1860,7)),"",vlookup(B99,katalog!$A$2:$G$1860,7))</f>
        <v/>
      </c>
    </row>
    <row r="100">
      <c r="D100" s="49" t="str">
        <f>if(isna(vlookup(B100,katalog!$A$2:$G$1860,7)),"",vlookup(B100,katalog!$A$2:$G$1860,7))</f>
        <v/>
      </c>
    </row>
    <row r="101">
      <c r="D101" s="49" t="str">
        <f>if(isna(vlookup(B101,katalog!$A$2:$G$1860,7)),"",vlookup(B101,katalog!$A$2:$G$1860,7))</f>
        <v/>
      </c>
    </row>
    <row r="102">
      <c r="D102" s="49" t="str">
        <f>if(isna(vlookup(B102,katalog!$A$2:$G$1860,7)),"",vlookup(B102,katalog!$A$2:$G$1860,7))</f>
        <v/>
      </c>
    </row>
    <row r="103">
      <c r="D103" s="49" t="str">
        <f>if(isna(vlookup(B103,katalog!$A$2:$G$1860,7)),"",vlookup(B103,katalog!$A$2:$G$1860,7))</f>
        <v/>
      </c>
    </row>
    <row r="104">
      <c r="D104" s="49" t="str">
        <f>if(isna(vlookup(B104,katalog!$A$2:$G$1860,7)),"",vlookup(B104,katalog!$A$2:$G$1860,7))</f>
        <v/>
      </c>
    </row>
    <row r="105">
      <c r="D105" s="49" t="str">
        <f>if(isna(vlookup(B105,katalog!$A$2:$G$1860,7)),"",vlookup(B105,katalog!$A$2:$G$1860,7))</f>
        <v/>
      </c>
    </row>
    <row r="106">
      <c r="D106" s="49" t="str">
        <f>if(isna(vlookup(B106,katalog!$A$2:$G$1860,7)),"",vlookup(B106,katalog!$A$2:$G$1860,7))</f>
        <v/>
      </c>
    </row>
    <row r="107">
      <c r="D107" s="49" t="str">
        <f>if(isna(vlookup(B107,katalog!$A$2:$G$1860,7)),"",vlookup(B107,katalog!$A$2:$G$1860,7))</f>
        <v/>
      </c>
    </row>
    <row r="108">
      <c r="D108" s="49" t="str">
        <f>if(isna(vlookup(B108,katalog!$A$2:$G$1860,7)),"",vlookup(B108,katalog!$A$2:$G$1860,7))</f>
        <v/>
      </c>
    </row>
    <row r="109">
      <c r="D109" s="49" t="str">
        <f>if(isna(vlookup(B109,katalog!$A$2:$G$1860,7)),"",vlookup(B109,katalog!$A$2:$G$1860,7))</f>
        <v/>
      </c>
    </row>
    <row r="110">
      <c r="D110" s="49" t="str">
        <f>if(isna(vlookup(B110,katalog!$A$2:$G$1860,7)),"",vlookup(B110,katalog!$A$2:$G$1860,7))</f>
        <v/>
      </c>
    </row>
    <row r="111">
      <c r="D111" s="49" t="str">
        <f>if(isna(vlookup(B111,katalog!$A$2:$G$1860,7)),"",vlookup(B111,katalog!$A$2:$G$1860,7))</f>
        <v/>
      </c>
    </row>
    <row r="112">
      <c r="D112" s="49" t="str">
        <f>if(isna(vlookup(B112,katalog!$A$2:$G$1860,7)),"",vlookup(B112,katalog!$A$2:$G$1860,7))</f>
        <v/>
      </c>
    </row>
    <row r="113">
      <c r="D113" s="49" t="str">
        <f>if(isna(vlookup(B113,katalog!$A$2:$G$1860,7)),"",vlookup(B113,katalog!$A$2:$G$1860,7))</f>
        <v/>
      </c>
    </row>
    <row r="114">
      <c r="D114" s="49" t="str">
        <f>if(isna(vlookup(B114,katalog!$A$2:$G$1860,7)),"",vlookup(B114,katalog!$A$2:$G$1860,7))</f>
        <v/>
      </c>
    </row>
    <row r="115">
      <c r="D115" s="49" t="str">
        <f>if(isna(vlookup(B115,katalog!$A$2:$G$1860,7)),"",vlookup(B115,katalog!$A$2:$G$1860,7))</f>
        <v/>
      </c>
    </row>
    <row r="116">
      <c r="D116" s="49" t="str">
        <f>if(isna(vlookup(B116,katalog!$A$2:$G$1860,7)),"",vlookup(B116,katalog!$A$2:$G$1860,7))</f>
        <v/>
      </c>
    </row>
    <row r="117">
      <c r="D117" s="49" t="str">
        <f>if(isna(vlookup(B117,katalog!$A$2:$G$1860,7)),"",vlookup(B117,katalog!$A$2:$G$1860,7))</f>
        <v/>
      </c>
    </row>
    <row r="118">
      <c r="D118" s="49" t="str">
        <f>if(isna(vlookup(B118,katalog!$A$2:$G$1860,7)),"",vlookup(B118,katalog!$A$2:$G$1860,7))</f>
        <v/>
      </c>
    </row>
    <row r="119">
      <c r="D119" s="49" t="str">
        <f>if(isna(vlookup(B119,katalog!$A$2:$G$1860,7)),"",vlookup(B119,katalog!$A$2:$G$1860,7))</f>
        <v/>
      </c>
    </row>
    <row r="120">
      <c r="D120" s="49" t="str">
        <f>if(isna(vlookup(B120,katalog!$A$2:$G$1860,7)),"",vlookup(B120,katalog!$A$2:$G$1860,7))</f>
        <v/>
      </c>
    </row>
    <row r="121">
      <c r="D121" s="49" t="str">
        <f>if(isna(vlookup(B121,katalog!$A$2:$G$1860,7)),"",vlookup(B121,katalog!$A$2:$G$1860,7))</f>
        <v/>
      </c>
    </row>
    <row r="122">
      <c r="D122" s="49" t="str">
        <f>if(isna(vlookup(B122,katalog!$A$2:$G$1860,7)),"",vlookup(B122,katalog!$A$2:$G$1860,7))</f>
        <v/>
      </c>
    </row>
    <row r="123">
      <c r="D123" s="49" t="str">
        <f>if(isna(vlookup(B123,katalog!$A$2:$G$1860,7)),"",vlookup(B123,katalog!$A$2:$G$1860,7))</f>
        <v/>
      </c>
    </row>
    <row r="124">
      <c r="D124" s="49" t="str">
        <f>if(isna(vlookup(B124,katalog!$A$2:$G$1860,7)),"",vlookup(B124,katalog!$A$2:$G$1860,7))</f>
        <v/>
      </c>
    </row>
    <row r="125">
      <c r="D125" s="49" t="str">
        <f>if(isna(vlookup(B125,katalog!$A$2:$G$1860,7)),"",vlookup(B125,katalog!$A$2:$G$1860,7))</f>
        <v/>
      </c>
    </row>
    <row r="126">
      <c r="D126" s="49" t="str">
        <f>if(isna(vlookup(B126,katalog!$A$2:$G$1860,7)),"",vlookup(B126,katalog!$A$2:$G$1860,7))</f>
        <v/>
      </c>
    </row>
    <row r="127">
      <c r="D127" s="49" t="str">
        <f>if(isna(vlookup(B127,katalog!$A$2:$G$1860,7)),"",vlookup(B127,katalog!$A$2:$G$1860,7))</f>
        <v/>
      </c>
    </row>
    <row r="128">
      <c r="D128" s="49" t="str">
        <f>if(isna(vlookup(B128,katalog!$A$2:$G$1860,7)),"",vlookup(B128,katalog!$A$2:$G$1860,7))</f>
        <v/>
      </c>
    </row>
    <row r="129">
      <c r="D129" s="49" t="str">
        <f>if(isna(vlookup(B129,katalog!$A$2:$G$1860,7)),"",vlookup(B129,katalog!$A$2:$G$1860,7))</f>
        <v/>
      </c>
    </row>
    <row r="130">
      <c r="D130" s="49" t="str">
        <f>if(isna(vlookup(B130,katalog!$A$2:$G$1860,7)),"",vlookup(B130,katalog!$A$2:$G$1860,7))</f>
        <v/>
      </c>
    </row>
    <row r="131">
      <c r="D131" s="49" t="str">
        <f>if(isna(vlookup(B131,katalog!$A$2:$G$1860,7)),"",vlookup(B131,katalog!$A$2:$G$1860,7))</f>
        <v/>
      </c>
    </row>
    <row r="132">
      <c r="D132" s="49" t="str">
        <f>if(isna(vlookup(B132,katalog!$A$2:$G$1860,7)),"",vlookup(B132,katalog!$A$2:$G$1860,7))</f>
        <v/>
      </c>
    </row>
    <row r="133">
      <c r="D133" s="49" t="str">
        <f>if(isna(vlookup(B133,katalog!$A$2:$G$1860,7)),"",vlookup(B133,katalog!$A$2:$G$1860,7))</f>
        <v/>
      </c>
    </row>
    <row r="134">
      <c r="D134" s="49" t="str">
        <f>if(isna(vlookup(B134,katalog!$A$2:$G$1860,7)),"",vlookup(B134,katalog!$A$2:$G$1860,7))</f>
        <v/>
      </c>
    </row>
    <row r="135">
      <c r="D135" s="49" t="str">
        <f>if(isna(vlookup(B135,katalog!$A$2:$G$1860,7)),"",vlookup(B135,katalog!$A$2:$G$1860,7))</f>
        <v/>
      </c>
    </row>
    <row r="136">
      <c r="D136" s="49" t="str">
        <f>if(isna(vlookup(B136,katalog!$A$2:$G$1860,7)),"",vlookup(B136,katalog!$A$2:$G$1860,7))</f>
        <v/>
      </c>
    </row>
    <row r="137">
      <c r="D137" s="49" t="str">
        <f>if(isna(vlookup(B137,katalog!$A$2:$G$1860,7)),"",vlookup(B137,katalog!$A$2:$G$1860,7))</f>
        <v/>
      </c>
    </row>
    <row r="138">
      <c r="D138" s="49" t="str">
        <f>if(isna(vlookup(B138,katalog!$A$2:$G$1860,7)),"",vlookup(B138,katalog!$A$2:$G$1860,7))</f>
        <v/>
      </c>
    </row>
    <row r="139">
      <c r="D139" s="49" t="str">
        <f>if(isna(vlookup(B139,katalog!$A$2:$G$1860,7)),"",vlookup(B139,katalog!$A$2:$G$1860,7))</f>
        <v/>
      </c>
    </row>
    <row r="140">
      <c r="D140" s="49" t="str">
        <f>if(isna(vlookup(B140,katalog!$A$2:$G$1860,7)),"",vlookup(B140,katalog!$A$2:$G$1860,7))</f>
        <v/>
      </c>
    </row>
    <row r="141">
      <c r="D141" s="49" t="str">
        <f>if(isna(vlookup(B141,katalog!$A$2:$G$1860,7)),"",vlookup(B141,katalog!$A$2:$G$1860,7))</f>
        <v/>
      </c>
    </row>
    <row r="142">
      <c r="D142" s="49" t="str">
        <f>if(isna(vlookup(B142,katalog!$A$2:$G$1860,7)),"",vlookup(B142,katalog!$A$2:$G$1860,7))</f>
        <v/>
      </c>
    </row>
    <row r="143">
      <c r="D143" s="49" t="str">
        <f>if(isna(vlookup(B143,katalog!$A$2:$G$1860,7)),"",vlookup(B143,katalog!$A$2:$G$1860,7))</f>
        <v/>
      </c>
    </row>
    <row r="144">
      <c r="D144" s="49" t="str">
        <f>if(isna(vlookup(B144,katalog!$A$2:$G$1860,7)),"",vlookup(B144,katalog!$A$2:$G$1860,7))</f>
        <v/>
      </c>
    </row>
    <row r="145">
      <c r="D145" s="49" t="str">
        <f>if(isna(vlookup(B145,katalog!$A$2:$G$1860,7)),"",vlookup(B145,katalog!$A$2:$G$1860,7))</f>
        <v/>
      </c>
    </row>
    <row r="146">
      <c r="D146" s="49" t="str">
        <f>if(isna(vlookup(B146,katalog!$A$2:$G$1860,7)),"",vlookup(B146,katalog!$A$2:$G$1860,7))</f>
        <v/>
      </c>
    </row>
    <row r="147">
      <c r="D147" s="49" t="str">
        <f>if(isna(vlookup(B147,katalog!$A$2:$G$1860,7)),"",vlookup(B147,katalog!$A$2:$G$1860,7))</f>
        <v/>
      </c>
    </row>
    <row r="148">
      <c r="D148" s="49" t="str">
        <f>if(isna(vlookup(B148,katalog!$A$2:$G$1860,7)),"",vlookup(B148,katalog!$A$2:$G$1860,7))</f>
        <v/>
      </c>
    </row>
    <row r="149">
      <c r="D149" s="49" t="str">
        <f>if(isna(vlookup(B149,katalog!$A$2:$G$1860,7)),"",vlookup(B149,katalog!$A$2:$G$1860,7))</f>
        <v/>
      </c>
    </row>
    <row r="150">
      <c r="D150" s="49" t="str">
        <f>if(isna(vlookup(B150,katalog!$A$2:$G$1860,7)),"",vlookup(B150,katalog!$A$2:$G$1860,7))</f>
        <v/>
      </c>
    </row>
    <row r="151">
      <c r="D151" s="49" t="str">
        <f>if(isna(vlookup(B151,katalog!$A$2:$G$1860,7)),"",vlookup(B151,katalog!$A$2:$G$1860,7))</f>
        <v/>
      </c>
    </row>
    <row r="152">
      <c r="D152" s="49" t="str">
        <f>if(isna(vlookup(B152,katalog!$A$2:$G$1860,7)),"",vlookup(B152,katalog!$A$2:$G$1860,7))</f>
        <v/>
      </c>
    </row>
    <row r="153">
      <c r="D153" s="49" t="str">
        <f>if(isna(vlookup(B153,katalog!$A$2:$G$1860,7)),"",vlookup(B153,katalog!$A$2:$G$1860,7))</f>
        <v/>
      </c>
    </row>
    <row r="154">
      <c r="D154" s="49" t="str">
        <f>if(isna(vlookup(B154,katalog!$A$2:$G$1860,7)),"",vlookup(B154,katalog!$A$2:$G$1860,7))</f>
        <v/>
      </c>
    </row>
    <row r="155">
      <c r="D155" s="49" t="str">
        <f>if(isna(vlookup(B155,katalog!$A$2:$G$1860,7)),"",vlookup(B155,katalog!$A$2:$G$1860,7))</f>
        <v/>
      </c>
    </row>
    <row r="156">
      <c r="D156" s="49" t="str">
        <f>if(isna(vlookup(B156,katalog!$A$2:$G$1860,7)),"",vlookup(B156,katalog!$A$2:$G$1860,7))</f>
        <v/>
      </c>
    </row>
    <row r="157">
      <c r="D157" s="49" t="str">
        <f>if(isna(vlookup(B157,katalog!$A$2:$G$1860,7)),"",vlookup(B157,katalog!$A$2:$G$1860,7))</f>
        <v/>
      </c>
    </row>
    <row r="158">
      <c r="D158" s="49" t="str">
        <f>if(isna(vlookup(B158,katalog!$A$2:$G$1860,7)),"",vlookup(B158,katalog!$A$2:$G$1860,7))</f>
        <v/>
      </c>
    </row>
    <row r="159">
      <c r="D159" s="49" t="str">
        <f>if(isna(vlookup(B159,katalog!$A$2:$G$1860,7)),"",vlookup(B159,katalog!$A$2:$G$1860,7))</f>
        <v/>
      </c>
    </row>
    <row r="160">
      <c r="D160" s="49" t="str">
        <f>if(isna(vlookup(B160,katalog!$A$2:$G$1860,7)),"",vlookup(B160,katalog!$A$2:$G$1860,7))</f>
        <v/>
      </c>
    </row>
    <row r="161">
      <c r="D161" s="49" t="str">
        <f>if(isna(vlookup(B161,katalog!$A$2:$G$1860,7)),"",vlookup(B161,katalog!$A$2:$G$1860,7))</f>
        <v/>
      </c>
    </row>
    <row r="162">
      <c r="D162" s="49" t="str">
        <f>if(isna(vlookup(B162,katalog!$A$2:$G$1860,7)),"",vlookup(B162,katalog!$A$2:$G$1860,7))</f>
        <v/>
      </c>
    </row>
    <row r="163">
      <c r="D163" s="49" t="str">
        <f>if(isna(vlookup(B163,katalog!$A$2:$G$1860,7)),"",vlookup(B163,katalog!$A$2:$G$1860,7))</f>
        <v/>
      </c>
    </row>
    <row r="164">
      <c r="D164" s="49" t="str">
        <f>if(isna(vlookup(B164,katalog!$A$2:$G$1860,7)),"",vlookup(B164,katalog!$A$2:$G$1860,7))</f>
        <v/>
      </c>
    </row>
    <row r="165">
      <c r="D165" s="49" t="str">
        <f>if(isna(vlookup(B165,katalog!$A$2:$G$1860,7)),"",vlookup(B165,katalog!$A$2:$G$1860,7))</f>
        <v/>
      </c>
    </row>
    <row r="166">
      <c r="D166" s="49" t="str">
        <f>if(isna(vlookup(B166,katalog!$A$2:$G$1860,7)),"",vlookup(B166,katalog!$A$2:$G$1860,7))</f>
        <v/>
      </c>
    </row>
    <row r="167">
      <c r="D167" s="49" t="str">
        <f>if(isna(vlookup(B167,katalog!$A$2:$G$1860,7)),"",vlookup(B167,katalog!$A$2:$G$1860,7))</f>
        <v/>
      </c>
    </row>
    <row r="168">
      <c r="D168" s="49" t="str">
        <f>if(isna(vlookup(B168,katalog!$A$2:$G$1860,7)),"",vlookup(B168,katalog!$A$2:$G$1860,7))</f>
        <v/>
      </c>
    </row>
    <row r="169">
      <c r="D169" s="49" t="str">
        <f>if(isna(vlookup(B169,katalog!$A$2:$G$1860,7)),"",vlookup(B169,katalog!$A$2:$G$1860,7))</f>
        <v/>
      </c>
    </row>
    <row r="170">
      <c r="D170" s="49" t="str">
        <f>if(isna(vlookup(B170,katalog!$A$2:$G$1860,7)),"",vlookup(B170,katalog!$A$2:$G$1860,7))</f>
        <v/>
      </c>
    </row>
    <row r="171">
      <c r="D171" s="49" t="str">
        <f>if(isna(vlookup(B171,katalog!$A$2:$G$1860,7)),"",vlookup(B171,katalog!$A$2:$G$1860,7))</f>
        <v/>
      </c>
    </row>
    <row r="172">
      <c r="D172" s="49" t="str">
        <f>if(isna(vlookup(B172,katalog!$A$2:$G$1860,7)),"",vlookup(B172,katalog!$A$2:$G$1860,7))</f>
        <v/>
      </c>
    </row>
    <row r="173">
      <c r="D173" s="49" t="str">
        <f>if(isna(vlookup(B173,katalog!$A$2:$G$1860,7)),"",vlookup(B173,katalog!$A$2:$G$1860,7))</f>
        <v/>
      </c>
    </row>
    <row r="174">
      <c r="D174" s="49" t="str">
        <f>if(isna(vlookup(B174,katalog!$A$2:$G$1860,7)),"",vlookup(B174,katalog!$A$2:$G$1860,7))</f>
        <v/>
      </c>
    </row>
    <row r="175">
      <c r="D175" s="49" t="str">
        <f>if(isna(vlookup(B175,katalog!$A$2:$G$1860,7)),"",vlookup(B175,katalog!$A$2:$G$1860,7))</f>
        <v/>
      </c>
    </row>
    <row r="176">
      <c r="D176" s="49" t="str">
        <f>if(isna(vlookup(B176,katalog!$A$2:$G$1860,7)),"",vlookup(B176,katalog!$A$2:$G$1860,7))</f>
        <v/>
      </c>
    </row>
    <row r="177">
      <c r="D177" s="49" t="str">
        <f>if(isna(vlookup(B177,katalog!$A$2:$G$1860,7)),"",vlookup(B177,katalog!$A$2:$G$1860,7))</f>
        <v/>
      </c>
    </row>
    <row r="178">
      <c r="D178" s="49" t="str">
        <f>if(isna(vlookup(B178,katalog!$A$2:$G$1860,7)),"",vlookup(B178,katalog!$A$2:$G$1860,7))</f>
        <v/>
      </c>
    </row>
    <row r="179">
      <c r="D179" s="49" t="str">
        <f>if(isna(vlookup(B179,katalog!$A$2:$G$1860,7)),"",vlookup(B179,katalog!$A$2:$G$1860,7))</f>
        <v/>
      </c>
    </row>
    <row r="180">
      <c r="D180" s="49" t="str">
        <f>if(isna(vlookup(B180,katalog!$A$2:$G$1860,7)),"",vlookup(B180,katalog!$A$2:$G$1860,7))</f>
        <v/>
      </c>
    </row>
    <row r="181">
      <c r="D181" s="49" t="str">
        <f>if(isna(vlookup(B181,katalog!$A$2:$G$1860,7)),"",vlookup(B181,katalog!$A$2:$G$1860,7))</f>
        <v/>
      </c>
    </row>
    <row r="182">
      <c r="D182" s="49" t="str">
        <f>if(isna(vlookup(B182,katalog!$A$2:$G$1860,7)),"",vlookup(B182,katalog!$A$2:$G$1860,7))</f>
        <v/>
      </c>
    </row>
    <row r="183">
      <c r="D183" s="49" t="str">
        <f>if(isna(vlookup(B183,katalog!$A$2:$G$1860,7)),"",vlookup(B183,katalog!$A$2:$G$1860,7))</f>
        <v/>
      </c>
    </row>
    <row r="184">
      <c r="D184" s="49" t="str">
        <f>if(isna(vlookup(B184,katalog!$A$2:$G$1860,7)),"",vlookup(B184,katalog!$A$2:$G$1860,7))</f>
        <v/>
      </c>
    </row>
    <row r="185">
      <c r="D185" s="49" t="str">
        <f>if(isna(vlookup(B185,katalog!$A$2:$G$1860,7)),"",vlookup(B185,katalog!$A$2:$G$1860,7))</f>
        <v/>
      </c>
    </row>
    <row r="186">
      <c r="D186" s="49" t="str">
        <f>if(isna(vlookup(B186,katalog!$A$2:$G$1860,7)),"",vlookup(B186,katalog!$A$2:$G$1860,7))</f>
        <v/>
      </c>
    </row>
    <row r="187">
      <c r="D187" s="49" t="str">
        <f>if(isna(vlookup(B187,katalog!$A$2:$G$1860,7)),"",vlookup(B187,katalog!$A$2:$G$1860,7))</f>
        <v/>
      </c>
    </row>
    <row r="188">
      <c r="D188" s="49" t="str">
        <f>if(isna(vlookup(B188,katalog!$A$2:$G$1860,7)),"",vlookup(B188,katalog!$A$2:$G$1860,7))</f>
        <v/>
      </c>
    </row>
    <row r="189">
      <c r="D189" s="49" t="str">
        <f>if(isna(vlookup(B189,katalog!$A$2:$G$1860,7)),"",vlookup(B189,katalog!$A$2:$G$1860,7))</f>
        <v/>
      </c>
    </row>
    <row r="190">
      <c r="D190" s="49" t="str">
        <f>if(isna(vlookup(B190,katalog!$A$2:$G$1860,7)),"",vlookup(B190,katalog!$A$2:$G$1860,7))</f>
        <v/>
      </c>
    </row>
    <row r="191">
      <c r="D191" s="49" t="str">
        <f>if(isna(vlookup(B191,katalog!$A$2:$G$1860,7)),"",vlookup(B191,katalog!$A$2:$G$1860,7))</f>
        <v/>
      </c>
    </row>
    <row r="192">
      <c r="D192" s="49" t="str">
        <f>if(isna(vlookup(B192,katalog!$A$2:$G$1860,7)),"",vlookup(B192,katalog!$A$2:$G$1860,7))</f>
        <v/>
      </c>
    </row>
    <row r="193">
      <c r="D193" s="49" t="str">
        <f>if(isna(vlookup(B193,katalog!$A$2:$G$1860,7)),"",vlookup(B193,katalog!$A$2:$G$1860,7))</f>
        <v/>
      </c>
    </row>
    <row r="194">
      <c r="D194" s="49" t="str">
        <f>if(isna(vlookup(B194,katalog!$A$2:$G$1860,7)),"",vlookup(B194,katalog!$A$2:$G$1860,7))</f>
        <v/>
      </c>
    </row>
    <row r="195">
      <c r="D195" s="49" t="str">
        <f>if(isna(vlookup(B195,katalog!$A$2:$G$1860,7)),"",vlookup(B195,katalog!$A$2:$G$1860,7))</f>
        <v/>
      </c>
    </row>
    <row r="196">
      <c r="D196" s="49" t="str">
        <f>if(isna(vlookup(B196,katalog!$A$2:$G$1860,7)),"",vlookup(B196,katalog!$A$2:$G$1860,7))</f>
        <v/>
      </c>
    </row>
    <row r="197">
      <c r="D197" s="49" t="str">
        <f>if(isna(vlookup(B197,katalog!$A$2:$G$1860,7)),"",vlookup(B197,katalog!$A$2:$G$1860,7))</f>
        <v/>
      </c>
    </row>
    <row r="198">
      <c r="D198" s="49" t="str">
        <f>if(isna(vlookup(B198,katalog!$A$2:$G$1860,7)),"",vlookup(B198,katalog!$A$2:$G$1860,7))</f>
        <v/>
      </c>
    </row>
    <row r="199">
      <c r="D199" s="49" t="str">
        <f>if(isna(vlookup(B199,katalog!$A$2:$G$1860,7)),"",vlookup(B199,katalog!$A$2:$G$1860,7))</f>
        <v/>
      </c>
    </row>
    <row r="200">
      <c r="D200" s="49" t="str">
        <f>if(isna(vlookup(B200,katalog!$A$2:$G$1860,7)),"",vlookup(B200,katalog!$A$2:$G$1860,7))</f>
        <v/>
      </c>
    </row>
    <row r="201">
      <c r="D201" s="49" t="str">
        <f>if(isna(vlookup(B201,katalog!$A$2:$G$1860,7)),"",vlookup(B201,katalog!$A$2:$G$1860,7))</f>
        <v/>
      </c>
    </row>
    <row r="202">
      <c r="D202" s="49" t="str">
        <f>if(isna(vlookup(B202,katalog!$A$2:$G$1860,7)),"",vlookup(B202,katalog!$A$2:$G$1860,7))</f>
        <v/>
      </c>
    </row>
    <row r="203">
      <c r="D203" s="49" t="str">
        <f>if(isna(vlookup(B203,katalog!$A$2:$G$1860,7)),"",vlookup(B203,katalog!$A$2:$G$1860,7))</f>
        <v/>
      </c>
    </row>
    <row r="204">
      <c r="D204" s="49" t="str">
        <f>if(isna(vlookup(B204,katalog!$A$2:$G$1860,7)),"",vlookup(B204,katalog!$A$2:$G$1860,7))</f>
        <v/>
      </c>
    </row>
    <row r="205">
      <c r="D205" s="49" t="str">
        <f>if(isna(vlookup(B205,katalog!$A$2:$G$1860,7)),"",vlookup(B205,katalog!$A$2:$G$1860,7))</f>
        <v/>
      </c>
    </row>
    <row r="206">
      <c r="D206" s="49" t="str">
        <f>if(isna(vlookup(B206,katalog!$A$2:$G$1860,7)),"",vlookup(B206,katalog!$A$2:$G$1860,7))</f>
        <v/>
      </c>
    </row>
    <row r="207">
      <c r="D207" s="49" t="str">
        <f>if(isna(vlookup(B207,katalog!$A$2:$G$1860,7)),"",vlookup(B207,katalog!$A$2:$G$1860,7))</f>
        <v/>
      </c>
    </row>
    <row r="208">
      <c r="D208" s="49" t="str">
        <f>if(isna(vlookup(B208,katalog!$A$2:$G$1860,7)),"",vlookup(B208,katalog!$A$2:$G$1860,7))</f>
        <v/>
      </c>
    </row>
    <row r="209">
      <c r="D209" s="49" t="str">
        <f>if(isna(vlookup(B209,katalog!$A$2:$G$1860,7)),"",vlookup(B209,katalog!$A$2:$G$1860,7))</f>
        <v/>
      </c>
    </row>
    <row r="210">
      <c r="D210" s="49" t="str">
        <f>if(isna(vlookup(B210,katalog!$A$2:$G$1860,7)),"",vlookup(B210,katalog!$A$2:$G$1860,7))</f>
        <v/>
      </c>
    </row>
    <row r="211">
      <c r="D211" s="49" t="str">
        <f>if(isna(vlookup(B211,katalog!$A$2:$G$1860,7)),"",vlookup(B211,katalog!$A$2:$G$1860,7))</f>
        <v/>
      </c>
    </row>
    <row r="212">
      <c r="D212" s="49" t="str">
        <f>if(isna(vlookup(B212,katalog!$A$2:$G$1860,7)),"",vlookup(B212,katalog!$A$2:$G$1860,7))</f>
        <v/>
      </c>
    </row>
    <row r="213">
      <c r="D213" s="49" t="str">
        <f>if(isna(vlookup(B213,katalog!$A$2:$G$1860,7)),"",vlookup(B213,katalog!$A$2:$G$1860,7))</f>
        <v/>
      </c>
    </row>
    <row r="214">
      <c r="D214" s="49" t="str">
        <f>if(isna(vlookup(B214,katalog!$A$2:$G$1860,7)),"",vlookup(B214,katalog!$A$2:$G$1860,7))</f>
        <v/>
      </c>
    </row>
    <row r="215">
      <c r="D215" s="49" t="str">
        <f>if(isna(vlookup(B215,katalog!$A$2:$G$1860,7)),"",vlookup(B215,katalog!$A$2:$G$1860,7))</f>
        <v/>
      </c>
    </row>
    <row r="216">
      <c r="D216" s="49" t="str">
        <f>if(isna(vlookup(B216,katalog!$A$2:$G$1860,7)),"",vlookup(B216,katalog!$A$2:$G$1860,7))</f>
        <v/>
      </c>
    </row>
    <row r="217">
      <c r="D217" s="49" t="str">
        <f>if(isna(vlookup(B217,katalog!$A$2:$G$1860,7)),"",vlookup(B217,katalog!$A$2:$G$1860,7))</f>
        <v/>
      </c>
    </row>
    <row r="218">
      <c r="D218" s="49" t="str">
        <f>if(isna(vlookup(B218,katalog!$A$2:$G$1860,7)),"",vlookup(B218,katalog!$A$2:$G$1860,7))</f>
        <v/>
      </c>
    </row>
    <row r="219">
      <c r="D219" s="49" t="str">
        <f>if(isna(vlookup(B219,katalog!$A$2:$G$1860,7)),"",vlookup(B219,katalog!$A$2:$G$1860,7))</f>
        <v/>
      </c>
    </row>
    <row r="220">
      <c r="D220" s="49" t="str">
        <f>if(isna(vlookup(B220,katalog!$A$2:$G$1860,7)),"",vlookup(B220,katalog!$A$2:$G$1860,7))</f>
        <v/>
      </c>
    </row>
    <row r="221">
      <c r="D221" s="49" t="str">
        <f>if(isna(vlookup(B221,katalog!$A$2:$G$1860,7)),"",vlookup(B221,katalog!$A$2:$G$1860,7))</f>
        <v/>
      </c>
    </row>
    <row r="222">
      <c r="D222" s="49" t="str">
        <f>if(isna(vlookup(B222,katalog!$A$2:$G$1860,7)),"",vlookup(B222,katalog!$A$2:$G$1860,7))</f>
        <v/>
      </c>
    </row>
    <row r="223">
      <c r="D223" s="49" t="str">
        <f>if(isna(vlookup(B223,katalog!$A$2:$G$1860,7)),"",vlookup(B223,katalog!$A$2:$G$1860,7))</f>
        <v/>
      </c>
    </row>
    <row r="224">
      <c r="D224" s="49" t="str">
        <f>if(isna(vlookup(B224,katalog!$A$2:$G$1860,7)),"",vlookup(B224,katalog!$A$2:$G$1860,7))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2">
      <c r="A2" s="50" t="s">
        <v>813</v>
      </c>
      <c r="B2" s="50" t="s">
        <v>814</v>
      </c>
    </row>
    <row r="3">
      <c r="A3" s="31" t="s">
        <v>815</v>
      </c>
      <c r="B3" s="31" t="s">
        <v>816</v>
      </c>
    </row>
    <row r="4">
      <c r="A4" s="15">
        <v>3000.0</v>
      </c>
      <c r="B4" s="15">
        <v>7.0</v>
      </c>
    </row>
    <row r="5">
      <c r="A5" s="15">
        <v>5000.0</v>
      </c>
      <c r="B5" s="15">
        <v>7.0</v>
      </c>
    </row>
    <row r="6">
      <c r="A6" s="15">
        <v>10000.0</v>
      </c>
      <c r="B6" s="15">
        <v>11.25</v>
      </c>
    </row>
    <row r="7">
      <c r="A7" s="15">
        <v>11000.0</v>
      </c>
      <c r="B7" s="15">
        <v>16.38</v>
      </c>
    </row>
    <row r="8">
      <c r="A8" s="15">
        <v>12000.0</v>
      </c>
      <c r="B8" s="15">
        <v>17.23</v>
      </c>
    </row>
    <row r="9">
      <c r="A9" s="15">
        <v>13000.0</v>
      </c>
      <c r="B9" s="15">
        <v>18.08</v>
      </c>
    </row>
    <row r="10">
      <c r="A10" s="15">
        <v>14000.0</v>
      </c>
      <c r="B10" s="15">
        <v>18.95</v>
      </c>
    </row>
    <row r="11">
      <c r="A11" s="15">
        <v>15000.0</v>
      </c>
      <c r="B11" s="15">
        <v>19.8</v>
      </c>
    </row>
    <row r="12">
      <c r="A12" s="15">
        <v>16000.0</v>
      </c>
      <c r="B12" s="15">
        <v>20.65</v>
      </c>
    </row>
    <row r="13">
      <c r="A13" s="15">
        <v>21000.0</v>
      </c>
      <c r="B13" s="15">
        <v>24.68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57"/>
    <col customWidth="1" min="2" max="2" width="14.43"/>
    <col customWidth="1" min="3" max="3" width="11.43"/>
    <col customWidth="1" min="4" max="5" width="15.29"/>
    <col customWidth="1" min="6" max="6" width="13.86"/>
    <col customWidth="1" min="7" max="7" width="13.29"/>
    <col customWidth="1" min="8" max="8" width="16.14"/>
    <col customWidth="1" min="9" max="9" width="15.43"/>
    <col customWidth="1" min="11" max="11" width="17.71"/>
    <col customWidth="1" min="12" max="12" width="20.57"/>
    <col customWidth="1" min="13" max="13" width="22.57"/>
    <col customWidth="1" min="14" max="14" width="34.43"/>
  </cols>
  <sheetData>
    <row r="1">
      <c r="B1" s="50"/>
      <c r="C1" s="51">
        <f>SUM('daftar pesanan'!H:H)*1.1</f>
        <v>6512</v>
      </c>
      <c r="D1" s="50"/>
      <c r="E1" s="50"/>
      <c r="F1" s="52"/>
    </row>
    <row r="2">
      <c r="B2" s="53" t="s">
        <v>817</v>
      </c>
      <c r="C2" s="54">
        <v>20922.0</v>
      </c>
      <c r="D2" s="55"/>
      <c r="E2" s="53" t="s">
        <v>818</v>
      </c>
      <c r="F2" s="56">
        <f t="array" ref="F2">index('Tabel Ongkir'!A4:A100,MATCH(TRUE,'Tabel Ongkir'!A4:A100&gt;C2,0))</f>
        <v>21000</v>
      </c>
    </row>
    <row r="3">
      <c r="A3" s="29"/>
      <c r="B3" s="57" t="s">
        <v>819</v>
      </c>
      <c r="C3" s="58">
        <f>SUM(H6:H17)</f>
        <v>64.11</v>
      </c>
      <c r="D3" s="59"/>
      <c r="E3" s="60" t="s">
        <v>820</v>
      </c>
      <c r="F3" s="61">
        <v>0.0</v>
      </c>
      <c r="G3" s="45" t="s">
        <v>821</v>
      </c>
      <c r="H3" s="45">
        <v>0.0</v>
      </c>
      <c r="I3" s="62"/>
      <c r="J3" s="62"/>
      <c r="K3" s="63"/>
      <c r="L3" s="63"/>
      <c r="M3" s="64"/>
    </row>
    <row r="4">
      <c r="A4" s="29"/>
      <c r="B4" s="29"/>
      <c r="C4" s="29"/>
      <c r="D4" s="29"/>
      <c r="E4" s="29"/>
      <c r="F4" s="29"/>
      <c r="G4" s="29"/>
      <c r="H4" s="29"/>
      <c r="I4" s="62"/>
      <c r="J4" s="62"/>
      <c r="K4" s="63"/>
      <c r="L4" s="63"/>
      <c r="M4" s="64"/>
    </row>
    <row r="5">
      <c r="A5" s="65" t="s">
        <v>7</v>
      </c>
      <c r="B5" s="65" t="s">
        <v>822</v>
      </c>
      <c r="C5" s="65" t="s">
        <v>823</v>
      </c>
      <c r="D5" s="64" t="s">
        <v>824</v>
      </c>
      <c r="E5" s="65" t="s">
        <v>825</v>
      </c>
      <c r="F5" s="65" t="s">
        <v>826</v>
      </c>
      <c r="G5" s="65" t="s">
        <v>827</v>
      </c>
      <c r="H5" s="65" t="s">
        <v>828</v>
      </c>
      <c r="I5" s="63" t="s">
        <v>829</v>
      </c>
      <c r="J5" s="63" t="s">
        <v>830</v>
      </c>
      <c r="K5" s="63" t="s">
        <v>831</v>
      </c>
      <c r="L5" s="63" t="s">
        <v>832</v>
      </c>
      <c r="M5" s="64" t="s">
        <v>833</v>
      </c>
      <c r="N5" s="64" t="s">
        <v>834</v>
      </c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19">
        <v>1.0</v>
      </c>
      <c r="B6" s="19" t="str">
        <f>IFERROR(__xludf.DUMMYFUNCTION("UNIQUE('daftar pesanan'!$B$2:$B$68)"),"Joko Widodo")</f>
        <v>Joko Widodo</v>
      </c>
      <c r="C6" s="19">
        <f>sumifs('daftar pesanan'!$G$2:$G$68,'daftar pesanan'!$B$2:$B$68,B6)</f>
        <v>2.04</v>
      </c>
      <c r="D6" s="19">
        <f t="shared" ref="D6:D20" si="1">C6*0.8</f>
        <v>1.632</v>
      </c>
      <c r="E6" s="19">
        <f>sumifs('daftar pesanan'!$H$2:$H$68,'daftar pesanan'!$B$2:$B$68,B6)</f>
        <v>140</v>
      </c>
      <c r="F6" s="67">
        <f>E6*100/sum($E$6:$E$15)</f>
        <v>2.364864865</v>
      </c>
      <c r="G6" s="67">
        <f t="shared" ref="G6:G17" si="2">if(H3=0,F6*$F$3/100,F6*$H$3/100)</f>
        <v>0</v>
      </c>
      <c r="H6" s="68">
        <f t="shared" ref="H6:H22" si="3">G6+C6</f>
        <v>2.04</v>
      </c>
      <c r="I6" s="69">
        <f t="shared" ref="I6:I18" si="4">if(C6-K6&lt;0,0,C6-K6)</f>
        <v>2.04</v>
      </c>
      <c r="J6" s="69">
        <f t="shared" ref="J6:J18" si="5">if(I6=0,G6-(K6-C6),G6)</f>
        <v>0</v>
      </c>
      <c r="K6" s="70"/>
      <c r="L6" s="71"/>
      <c r="M6" s="19">
        <f t="shared" ref="M6:M14" si="6">if(K6-H6&lt;0,0,K6-H6)</f>
        <v>0</v>
      </c>
    </row>
    <row r="7">
      <c r="A7" s="19">
        <v>2.0</v>
      </c>
      <c r="B7" s="19" t="str">
        <f>IFERROR(__xludf.DUMMYFUNCTION("""COMPUTED_VALUE"""),"Galuh Perdana Putra")</f>
        <v>Galuh Perdana Putra</v>
      </c>
      <c r="C7" s="19">
        <f>sumifs('daftar pesanan'!$G$2:$G$68,'daftar pesanan'!$B$2:$B$68,B7)</f>
        <v>22.5</v>
      </c>
      <c r="D7" s="19">
        <f t="shared" si="1"/>
        <v>18</v>
      </c>
      <c r="E7" s="19">
        <f>sumifs('daftar pesanan'!$H$2:$H$68,'daftar pesanan'!$B$2:$B$68,B7)</f>
        <v>1180</v>
      </c>
      <c r="F7" s="67">
        <f t="shared" ref="F7:F20" si="7">E7*100/sum($E$6:$E$19)</f>
        <v>19.93243243</v>
      </c>
      <c r="G7" s="67">
        <f t="shared" si="2"/>
        <v>0</v>
      </c>
      <c r="H7" s="68">
        <f t="shared" si="3"/>
        <v>22.5</v>
      </c>
      <c r="I7" s="69">
        <f t="shared" si="4"/>
        <v>22.5</v>
      </c>
      <c r="J7" s="69">
        <f t="shared" si="5"/>
        <v>0</v>
      </c>
      <c r="K7" s="70"/>
      <c r="L7" s="71"/>
      <c r="M7" s="19">
        <f t="shared" si="6"/>
        <v>0</v>
      </c>
    </row>
    <row r="8">
      <c r="A8" s="19">
        <v>3.0</v>
      </c>
      <c r="B8" s="19" t="str">
        <f>IFERROR(__xludf.DUMMYFUNCTION("""COMPUTED_VALUE"""),"Vivi")</f>
        <v>Vivi</v>
      </c>
      <c r="C8" s="19">
        <f>sumifs('daftar pesanan'!$G$2:$G$68,'daftar pesanan'!$B$2:$B$68,B8)</f>
        <v>4.18</v>
      </c>
      <c r="D8" s="19">
        <f t="shared" si="1"/>
        <v>3.344</v>
      </c>
      <c r="E8" s="19">
        <f>sumifs('daftar pesanan'!$H$2:$H$68,'daftar pesanan'!$B$2:$B$68,B8)</f>
        <v>205</v>
      </c>
      <c r="F8" s="67">
        <f t="shared" si="7"/>
        <v>3.462837838</v>
      </c>
      <c r="G8" s="67">
        <f t="shared" si="2"/>
        <v>0</v>
      </c>
      <c r="H8" s="68">
        <f t="shared" si="3"/>
        <v>4.18</v>
      </c>
      <c r="I8" s="69">
        <f t="shared" si="4"/>
        <v>4.18</v>
      </c>
      <c r="J8" s="69">
        <f t="shared" si="5"/>
        <v>0</v>
      </c>
      <c r="K8" s="70"/>
      <c r="L8" s="71"/>
      <c r="M8" s="19">
        <f t="shared" si="6"/>
        <v>0</v>
      </c>
    </row>
    <row r="9">
      <c r="A9" s="19">
        <v>4.0</v>
      </c>
      <c r="B9" s="19" t="str">
        <f>IFERROR(__xludf.DUMMYFUNCTION("""COMPUTED_VALUE"""),"Pradityo")</f>
        <v>Pradityo</v>
      </c>
      <c r="C9" s="19">
        <f>sumifs('daftar pesanan'!$G$2:$G$68,'daftar pesanan'!$B$2:$B$68,B9)</f>
        <v>9.35</v>
      </c>
      <c r="D9" s="19">
        <f t="shared" si="1"/>
        <v>7.48</v>
      </c>
      <c r="E9" s="19">
        <f>sumifs('daftar pesanan'!$H$2:$H$68,'daftar pesanan'!$B$2:$B$68,B9)</f>
        <v>300</v>
      </c>
      <c r="F9" s="67">
        <f t="shared" si="7"/>
        <v>5.067567568</v>
      </c>
      <c r="G9" s="67">
        <f t="shared" si="2"/>
        <v>0</v>
      </c>
      <c r="H9" s="68">
        <f t="shared" si="3"/>
        <v>9.35</v>
      </c>
      <c r="I9" s="69">
        <f t="shared" si="4"/>
        <v>9.35</v>
      </c>
      <c r="J9" s="69">
        <f t="shared" si="5"/>
        <v>0</v>
      </c>
      <c r="K9" s="70"/>
      <c r="L9" s="71"/>
      <c r="M9" s="19">
        <f t="shared" si="6"/>
        <v>0</v>
      </c>
    </row>
    <row r="10">
      <c r="A10" s="19">
        <v>5.0</v>
      </c>
      <c r="B10" s="19" t="str">
        <f>IFERROR(__xludf.DUMMYFUNCTION("""COMPUTED_VALUE"""),"Arum")</f>
        <v>Arum</v>
      </c>
      <c r="C10" s="19">
        <f>sumifs('daftar pesanan'!$G$2:$G$68,'daftar pesanan'!$B$2:$B$68,B10)</f>
        <v>17.73</v>
      </c>
      <c r="D10" s="19">
        <f t="shared" si="1"/>
        <v>14.184</v>
      </c>
      <c r="E10" s="19">
        <f>sumifs('daftar pesanan'!$H$2:$H$68,'daftar pesanan'!$B$2:$B$68,B10)</f>
        <v>3645</v>
      </c>
      <c r="F10" s="67">
        <f t="shared" si="7"/>
        <v>61.57094595</v>
      </c>
      <c r="G10" s="67">
        <f t="shared" si="2"/>
        <v>0</v>
      </c>
      <c r="H10" s="68">
        <f t="shared" si="3"/>
        <v>17.73</v>
      </c>
      <c r="I10" s="69">
        <f t="shared" si="4"/>
        <v>17.73</v>
      </c>
      <c r="J10" s="69">
        <f t="shared" si="5"/>
        <v>0</v>
      </c>
      <c r="K10" s="70"/>
      <c r="L10" s="71"/>
      <c r="M10" s="19">
        <f t="shared" si="6"/>
        <v>0</v>
      </c>
      <c r="N10" s="49" t="str">
        <f>if(_xlfn.isformula(K10),"Sisa uang sudah dikembalikan","")</f>
        <v/>
      </c>
    </row>
    <row r="11">
      <c r="A11" s="19">
        <v>6.0</v>
      </c>
      <c r="B11" s="19" t="str">
        <f>IFERROR(__xludf.DUMMYFUNCTION("""COMPUTED_VALUE"""),"Diva")</f>
        <v>Diva</v>
      </c>
      <c r="C11" s="19">
        <f>sumifs('daftar pesanan'!$G$2:$G$68,'daftar pesanan'!$B$2:$B$68,B11)</f>
        <v>8.31</v>
      </c>
      <c r="D11" s="19">
        <f t="shared" si="1"/>
        <v>6.648</v>
      </c>
      <c r="E11" s="19">
        <f>sumifs('daftar pesanan'!$H$2:$H$68,'daftar pesanan'!$B$2:$B$68,B11)</f>
        <v>450</v>
      </c>
      <c r="F11" s="67">
        <f t="shared" si="7"/>
        <v>7.601351351</v>
      </c>
      <c r="G11" s="67">
        <f t="shared" si="2"/>
        <v>0</v>
      </c>
      <c r="H11" s="68">
        <f t="shared" si="3"/>
        <v>8.31</v>
      </c>
      <c r="I11" s="69">
        <f t="shared" si="4"/>
        <v>8.31</v>
      </c>
      <c r="J11" s="69">
        <f t="shared" si="5"/>
        <v>0</v>
      </c>
      <c r="K11" s="70"/>
      <c r="L11" s="72"/>
      <c r="M11" s="19">
        <f t="shared" si="6"/>
        <v>0</v>
      </c>
    </row>
    <row r="12">
      <c r="A12" s="19">
        <v>7.0</v>
      </c>
      <c r="B12" s="19"/>
      <c r="C12" s="19">
        <f>sumifs('daftar pesanan'!$G$2:$G$68,'daftar pesanan'!$B$2:$B$68,B12)</f>
        <v>0</v>
      </c>
      <c r="D12" s="19">
        <f t="shared" si="1"/>
        <v>0</v>
      </c>
      <c r="E12" s="19">
        <f>sumifs('daftar pesanan'!$H$2:$H$68,'daftar pesanan'!$B$2:$B$68,B12)</f>
        <v>0</v>
      </c>
      <c r="F12" s="67">
        <f t="shared" si="7"/>
        <v>0</v>
      </c>
      <c r="G12" s="67">
        <f t="shared" si="2"/>
        <v>0</v>
      </c>
      <c r="H12" s="68">
        <f t="shared" si="3"/>
        <v>0</v>
      </c>
      <c r="I12" s="69">
        <f t="shared" si="4"/>
        <v>0</v>
      </c>
      <c r="J12" s="69">
        <f t="shared" si="5"/>
        <v>0</v>
      </c>
      <c r="K12" s="70"/>
      <c r="L12" s="73"/>
      <c r="M12" s="74">
        <f t="shared" si="6"/>
        <v>0</v>
      </c>
    </row>
    <row r="13">
      <c r="A13" s="19">
        <v>8.0</v>
      </c>
      <c r="B13" s="19"/>
      <c r="C13" s="19">
        <f>sumifs('daftar pesanan'!$G$2:$G$68,'daftar pesanan'!$B$2:$B$68,B13)</f>
        <v>0</v>
      </c>
      <c r="D13" s="19">
        <f t="shared" si="1"/>
        <v>0</v>
      </c>
      <c r="E13" s="19">
        <f>sumifs('daftar pesanan'!$H$2:$H$68,'daftar pesanan'!$B$2:$B$68,B13)</f>
        <v>0</v>
      </c>
      <c r="F13" s="67">
        <f t="shared" si="7"/>
        <v>0</v>
      </c>
      <c r="G13" s="67">
        <f t="shared" si="2"/>
        <v>0</v>
      </c>
      <c r="H13" s="68">
        <f t="shared" si="3"/>
        <v>0</v>
      </c>
      <c r="I13" s="69">
        <f t="shared" si="4"/>
        <v>0</v>
      </c>
      <c r="J13" s="69">
        <f t="shared" si="5"/>
        <v>0</v>
      </c>
      <c r="K13" s="70"/>
      <c r="L13" s="73"/>
      <c r="M13" s="74">
        <f t="shared" si="6"/>
        <v>0</v>
      </c>
    </row>
    <row r="14">
      <c r="A14" s="19">
        <v>9.0</v>
      </c>
      <c r="B14" s="19"/>
      <c r="C14" s="19">
        <f>sumifs('daftar pesanan'!$G$2:$G$68,'daftar pesanan'!$B$2:$B$68,B14)</f>
        <v>0</v>
      </c>
      <c r="D14" s="19">
        <f t="shared" si="1"/>
        <v>0</v>
      </c>
      <c r="E14" s="19">
        <f>sumifs('daftar pesanan'!$H$2:$H$68,'daftar pesanan'!$B$2:$B$68,B14)</f>
        <v>0</v>
      </c>
      <c r="F14" s="67">
        <f t="shared" si="7"/>
        <v>0</v>
      </c>
      <c r="G14" s="67">
        <f t="shared" si="2"/>
        <v>0</v>
      </c>
      <c r="H14" s="68">
        <f t="shared" si="3"/>
        <v>0</v>
      </c>
      <c r="I14" s="69">
        <f t="shared" si="4"/>
        <v>0</v>
      </c>
      <c r="J14" s="69">
        <f t="shared" si="5"/>
        <v>0</v>
      </c>
      <c r="K14" s="70"/>
      <c r="L14" s="73"/>
      <c r="M14" s="74">
        <f t="shared" si="6"/>
        <v>0</v>
      </c>
    </row>
    <row r="15">
      <c r="A15" s="19">
        <v>10.0</v>
      </c>
      <c r="B15" s="19"/>
      <c r="C15" s="19">
        <f>sumifs('daftar pesanan'!$G$2:$G$68,'daftar pesanan'!$B$2:$B$68,B15)</f>
        <v>0</v>
      </c>
      <c r="D15" s="19">
        <f t="shared" si="1"/>
        <v>0</v>
      </c>
      <c r="E15" s="19">
        <f>sumifs('daftar pesanan'!$H$2:$H$68,'daftar pesanan'!$B$2:$B$68,B15)</f>
        <v>0</v>
      </c>
      <c r="F15" s="67">
        <f t="shared" si="7"/>
        <v>0</v>
      </c>
      <c r="G15" s="67">
        <f t="shared" si="2"/>
        <v>0</v>
      </c>
      <c r="H15" s="68">
        <f t="shared" si="3"/>
        <v>0</v>
      </c>
      <c r="I15" s="69">
        <f t="shared" si="4"/>
        <v>0</v>
      </c>
      <c r="J15" s="69">
        <f t="shared" si="5"/>
        <v>0</v>
      </c>
      <c r="K15" s="70"/>
      <c r="L15" s="73"/>
      <c r="M15" s="19">
        <f>if(K15-H38&lt;0,0,K15-H38)</f>
        <v>0</v>
      </c>
    </row>
    <row r="16">
      <c r="A16" s="19">
        <v>11.0</v>
      </c>
      <c r="B16" s="19"/>
      <c r="C16" s="19">
        <f>sumifs('daftar pesanan'!$G$2:$G$68,'daftar pesanan'!$B$2:$B$68,B16)</f>
        <v>0</v>
      </c>
      <c r="D16" s="19">
        <f t="shared" si="1"/>
        <v>0</v>
      </c>
      <c r="E16" s="19">
        <f>sumifs('daftar pesanan'!$H$2:$H$68,'daftar pesanan'!$B$2:$B$68,B16)</f>
        <v>0</v>
      </c>
      <c r="F16" s="67">
        <f t="shared" si="7"/>
        <v>0</v>
      </c>
      <c r="G16" s="67">
        <f t="shared" si="2"/>
        <v>0</v>
      </c>
      <c r="H16" s="68">
        <f t="shared" si="3"/>
        <v>0</v>
      </c>
      <c r="I16" s="69">
        <f t="shared" si="4"/>
        <v>0</v>
      </c>
      <c r="J16" s="69">
        <f t="shared" si="5"/>
        <v>0</v>
      </c>
      <c r="K16" s="70"/>
      <c r="L16" s="73"/>
      <c r="M16" s="74">
        <f t="shared" ref="M16:M37" si="8">if(K16-H16&lt;0,0,K16-H16)</f>
        <v>0</v>
      </c>
    </row>
    <row r="17">
      <c r="A17" s="19">
        <v>12.0</v>
      </c>
      <c r="B17" s="19"/>
      <c r="C17" s="19">
        <f>sumifs('daftar pesanan'!$G$2:$G$68,'daftar pesanan'!$B$2:$B$68,B17)</f>
        <v>0</v>
      </c>
      <c r="D17" s="19">
        <f t="shared" si="1"/>
        <v>0</v>
      </c>
      <c r="E17" s="19">
        <f>sumifs('daftar pesanan'!$H$2:$H$68,'daftar pesanan'!$B$2:$B$68,B17)</f>
        <v>0</v>
      </c>
      <c r="F17" s="67">
        <f t="shared" si="7"/>
        <v>0</v>
      </c>
      <c r="G17" s="67">
        <f t="shared" si="2"/>
        <v>0</v>
      </c>
      <c r="H17" s="68">
        <f t="shared" si="3"/>
        <v>0</v>
      </c>
      <c r="I17" s="69">
        <f t="shared" si="4"/>
        <v>0</v>
      </c>
      <c r="J17" s="69">
        <f t="shared" si="5"/>
        <v>0</v>
      </c>
      <c r="K17" s="70"/>
      <c r="L17" s="73"/>
      <c r="M17" s="74">
        <f t="shared" si="8"/>
        <v>0</v>
      </c>
    </row>
    <row r="18">
      <c r="A18" s="19">
        <v>13.0</v>
      </c>
      <c r="B18" s="19"/>
      <c r="C18" s="19">
        <f>sumifs('daftar pesanan'!$G$2:$G$68,'daftar pesanan'!$B$2:$B$68,B18)</f>
        <v>0</v>
      </c>
      <c r="D18" s="19">
        <f t="shared" si="1"/>
        <v>0</v>
      </c>
      <c r="E18" s="19">
        <f>sumifs('daftar pesanan'!$H$2:$H$68,'daftar pesanan'!$B$2:$B$68,B18)</f>
        <v>0</v>
      </c>
      <c r="F18" s="67">
        <f t="shared" si="7"/>
        <v>0</v>
      </c>
      <c r="G18" s="67">
        <f>if(H38=0,F18*$F$3/100,F18*$H$3/100)</f>
        <v>0</v>
      </c>
      <c r="H18" s="68">
        <f t="shared" si="3"/>
        <v>0</v>
      </c>
      <c r="I18" s="69">
        <f t="shared" si="4"/>
        <v>0</v>
      </c>
      <c r="J18" s="69">
        <f t="shared" si="5"/>
        <v>0</v>
      </c>
      <c r="K18" s="70"/>
      <c r="L18" s="73"/>
      <c r="M18" s="74">
        <f t="shared" si="8"/>
        <v>0</v>
      </c>
    </row>
    <row r="19">
      <c r="A19" s="19">
        <v>14.0</v>
      </c>
      <c r="B19" s="19"/>
      <c r="C19" s="19">
        <f>sumifs('daftar pesanan'!$G$2:$G$68,'daftar pesanan'!$B$2:$B$68,B19)</f>
        <v>0</v>
      </c>
      <c r="D19" s="19">
        <f t="shared" si="1"/>
        <v>0</v>
      </c>
      <c r="E19" s="19">
        <f>sumifs('daftar pesanan'!$H$2:$H$68,'daftar pesanan'!$B$2:$B$68,B19)</f>
        <v>0</v>
      </c>
      <c r="F19" s="67">
        <f t="shared" si="7"/>
        <v>0</v>
      </c>
      <c r="G19" s="67"/>
      <c r="H19" s="68">
        <f t="shared" si="3"/>
        <v>0</v>
      </c>
      <c r="I19" s="75"/>
      <c r="J19" s="69"/>
      <c r="K19" s="70">
        <v>0.0</v>
      </c>
      <c r="L19" s="73"/>
      <c r="M19" s="74">
        <f t="shared" si="8"/>
        <v>0</v>
      </c>
    </row>
    <row r="20">
      <c r="A20" s="19">
        <v>15.0</v>
      </c>
      <c r="C20" s="19">
        <f>sumifs('daftar pesanan'!$G$2:$G$68,'daftar pesanan'!$B$2:$B$68,B20)</f>
        <v>0</v>
      </c>
      <c r="D20" s="19">
        <f t="shared" si="1"/>
        <v>0</v>
      </c>
      <c r="E20" s="19">
        <f>sumifs('daftar pesanan'!$H$2:$H$68,'daftar pesanan'!$B$2:$B$68,B20)</f>
        <v>0</v>
      </c>
      <c r="F20" s="67">
        <f t="shared" si="7"/>
        <v>0</v>
      </c>
      <c r="G20" s="67">
        <f>if(H17=0,F20*$F$3/100,F20*$H$3/100)</f>
        <v>0</v>
      </c>
      <c r="H20" s="68">
        <f t="shared" si="3"/>
        <v>0</v>
      </c>
      <c r="I20" s="69">
        <f>if(C20-K20&lt;0,0,C20-K20)</f>
        <v>0</v>
      </c>
      <c r="J20" s="69">
        <f>if(I20=0,G20-(K20-C20),G20)</f>
        <v>0</v>
      </c>
      <c r="K20" s="70">
        <v>0.0</v>
      </c>
      <c r="L20" s="73"/>
      <c r="M20" s="74">
        <f t="shared" si="8"/>
        <v>0</v>
      </c>
    </row>
    <row r="21">
      <c r="A21" s="19">
        <v>16.0</v>
      </c>
      <c r="C21" s="68"/>
      <c r="D21" s="68"/>
      <c r="E21" s="68"/>
      <c r="F21" s="68"/>
      <c r="G21" s="68"/>
      <c r="H21" s="68">
        <f t="shared" si="3"/>
        <v>0</v>
      </c>
      <c r="I21" s="75"/>
      <c r="J21" s="69"/>
      <c r="K21" s="70">
        <v>0.0</v>
      </c>
      <c r="L21" s="73"/>
      <c r="M21" s="74">
        <f t="shared" si="8"/>
        <v>0</v>
      </c>
    </row>
    <row r="22">
      <c r="A22" s="19">
        <v>17.0</v>
      </c>
      <c r="C22" s="19">
        <f>sumifs('daftar pesanan'!$G$2:$G$68,'daftar pesanan'!$B$2:$B$68,B22)</f>
        <v>0</v>
      </c>
      <c r="D22" s="19">
        <f t="shared" ref="D22:D33" si="9">C22*0.8</f>
        <v>0</v>
      </c>
      <c r="E22" s="19">
        <f>sumifs('daftar pesanan'!$H$2:$H$68,'daftar pesanan'!$B$2:$B$68,B22)</f>
        <v>0</v>
      </c>
      <c r="F22" s="67">
        <f t="shared" ref="F22:F37" si="10">E22*100/sum($E$6:$E$19)</f>
        <v>0</v>
      </c>
      <c r="G22" s="67"/>
      <c r="H22" s="68">
        <f t="shared" si="3"/>
        <v>0</v>
      </c>
      <c r="I22" s="69">
        <f t="shared" ref="I22:I37" si="11">if(C22-K22&lt;0,0,C22-K22)</f>
        <v>0</v>
      </c>
      <c r="J22" s="69">
        <f>if(I22=0,G22-(K22-C22),G22)</f>
        <v>0</v>
      </c>
      <c r="K22" s="70">
        <v>0.0</v>
      </c>
      <c r="L22" s="73"/>
      <c r="M22" s="74">
        <f t="shared" si="8"/>
        <v>0</v>
      </c>
    </row>
    <row r="23">
      <c r="A23" s="19">
        <v>18.0</v>
      </c>
      <c r="C23" s="19">
        <f>sumifs('daftar pesanan'!$G$2:$G$68,'daftar pesanan'!$B$2:$B$68,B23)</f>
        <v>0</v>
      </c>
      <c r="D23" s="19">
        <f t="shared" si="9"/>
        <v>0</v>
      </c>
      <c r="E23" s="19">
        <f>sumifs('daftar pesanan'!$H$2:$H$68,'daftar pesanan'!$B$2:$B$68,B23)</f>
        <v>0</v>
      </c>
      <c r="F23" s="67">
        <f t="shared" si="10"/>
        <v>0</v>
      </c>
      <c r="G23" s="76"/>
      <c r="H23" s="68"/>
      <c r="I23" s="69">
        <f t="shared" si="11"/>
        <v>0</v>
      </c>
      <c r="J23" s="69"/>
      <c r="K23" s="70">
        <v>0.0</v>
      </c>
      <c r="L23" s="73"/>
      <c r="M23" s="74">
        <f t="shared" si="8"/>
        <v>0</v>
      </c>
    </row>
    <row r="24">
      <c r="A24" s="19">
        <v>19.0</v>
      </c>
      <c r="C24" s="19">
        <f>sumifs('daftar pesanan'!$G$2:$G$68,'daftar pesanan'!$B$2:$B$68,B24)</f>
        <v>0</v>
      </c>
      <c r="D24" s="19">
        <f t="shared" si="9"/>
        <v>0</v>
      </c>
      <c r="E24" s="19">
        <f>sumifs('daftar pesanan'!$H$2:$H$68,'daftar pesanan'!$B$2:$B$68,B24)</f>
        <v>0</v>
      </c>
      <c r="F24" s="67">
        <f t="shared" si="10"/>
        <v>0</v>
      </c>
      <c r="G24" s="67">
        <f t="shared" ref="G24:G37" si="12">if(H21=0,F24*$F$3/100,F24*$H$3/100)</f>
        <v>0</v>
      </c>
      <c r="H24" s="68">
        <f t="shared" ref="H24:H37" si="13">G24+C24</f>
        <v>0</v>
      </c>
      <c r="I24" s="69">
        <f t="shared" si="11"/>
        <v>0</v>
      </c>
      <c r="J24" s="69">
        <f t="shared" ref="J24:J37" si="14">if(I24=0,G24-(K24-C24),G24)</f>
        <v>0</v>
      </c>
      <c r="K24" s="70">
        <v>0.0</v>
      </c>
      <c r="L24" s="73"/>
      <c r="M24" s="74">
        <f t="shared" si="8"/>
        <v>0</v>
      </c>
    </row>
    <row r="25">
      <c r="A25" s="19">
        <v>20.0</v>
      </c>
      <c r="C25" s="19">
        <f>sumifs('daftar pesanan'!$G$2:$G$68,'daftar pesanan'!$B$2:$B$68,B25)</f>
        <v>0</v>
      </c>
      <c r="D25" s="19">
        <f t="shared" si="9"/>
        <v>0</v>
      </c>
      <c r="E25" s="19">
        <f>sumifs('daftar pesanan'!$H$2:$H$68,'daftar pesanan'!$B$2:$B$68,B25)</f>
        <v>0</v>
      </c>
      <c r="F25" s="67">
        <f t="shared" si="10"/>
        <v>0</v>
      </c>
      <c r="G25" s="67">
        <f t="shared" si="12"/>
        <v>0</v>
      </c>
      <c r="H25" s="68">
        <f t="shared" si="13"/>
        <v>0</v>
      </c>
      <c r="I25" s="69">
        <f t="shared" si="11"/>
        <v>0</v>
      </c>
      <c r="J25" s="69">
        <f t="shared" si="14"/>
        <v>0</v>
      </c>
      <c r="K25" s="70">
        <v>0.0</v>
      </c>
      <c r="L25" s="73"/>
      <c r="M25" s="74">
        <f t="shared" si="8"/>
        <v>0</v>
      </c>
    </row>
    <row r="26">
      <c r="A26" s="19">
        <v>21.0</v>
      </c>
      <c r="C26" s="19">
        <f>sumifs('daftar pesanan'!$G$2:$G$68,'daftar pesanan'!$B$2:$B$68,B26)</f>
        <v>0</v>
      </c>
      <c r="D26" s="19">
        <f t="shared" si="9"/>
        <v>0</v>
      </c>
      <c r="E26" s="19">
        <f>sumifs('daftar pesanan'!$H$2:$H$68,'daftar pesanan'!$B$2:$B$68,B26)</f>
        <v>0</v>
      </c>
      <c r="F26" s="67">
        <f t="shared" si="10"/>
        <v>0</v>
      </c>
      <c r="G26" s="67">
        <f t="shared" si="12"/>
        <v>0</v>
      </c>
      <c r="H26" s="68">
        <f t="shared" si="13"/>
        <v>0</v>
      </c>
      <c r="I26" s="69">
        <f t="shared" si="11"/>
        <v>0</v>
      </c>
      <c r="J26" s="69">
        <f t="shared" si="14"/>
        <v>0</v>
      </c>
      <c r="K26" s="70">
        <v>0.0</v>
      </c>
      <c r="L26" s="73"/>
      <c r="M26" s="74">
        <f t="shared" si="8"/>
        <v>0</v>
      </c>
    </row>
    <row r="27">
      <c r="A27" s="19">
        <v>22.0</v>
      </c>
      <c r="C27" s="19">
        <f>sumifs('daftar pesanan'!$G$2:$G$68,'daftar pesanan'!$B$2:$B$68,B27)</f>
        <v>0</v>
      </c>
      <c r="D27" s="19">
        <f t="shared" si="9"/>
        <v>0</v>
      </c>
      <c r="E27" s="19">
        <f>sumifs('daftar pesanan'!$H$2:$H$68,'daftar pesanan'!$B$2:$B$68,B27)</f>
        <v>0</v>
      </c>
      <c r="F27" s="67">
        <f t="shared" si="10"/>
        <v>0</v>
      </c>
      <c r="G27" s="67">
        <f t="shared" si="12"/>
        <v>0</v>
      </c>
      <c r="H27" s="68">
        <f t="shared" si="13"/>
        <v>0</v>
      </c>
      <c r="I27" s="69">
        <f t="shared" si="11"/>
        <v>0</v>
      </c>
      <c r="J27" s="69">
        <f t="shared" si="14"/>
        <v>0</v>
      </c>
      <c r="K27" s="70">
        <v>0.0</v>
      </c>
      <c r="L27" s="73"/>
      <c r="M27" s="74">
        <f t="shared" si="8"/>
        <v>0</v>
      </c>
    </row>
    <row r="28">
      <c r="A28" s="19">
        <v>23.0</v>
      </c>
      <c r="C28" s="19">
        <f>sumifs('daftar pesanan'!$G$2:$G$68,'daftar pesanan'!$B$2:$B$68,B28)</f>
        <v>0</v>
      </c>
      <c r="D28" s="19">
        <f t="shared" si="9"/>
        <v>0</v>
      </c>
      <c r="E28" s="19">
        <f>sumifs('daftar pesanan'!$H$2:$H$68,'daftar pesanan'!$B$2:$B$68,B28)</f>
        <v>0</v>
      </c>
      <c r="F28" s="67">
        <f t="shared" si="10"/>
        <v>0</v>
      </c>
      <c r="G28" s="67">
        <f t="shared" si="12"/>
        <v>0</v>
      </c>
      <c r="H28" s="68">
        <f t="shared" si="13"/>
        <v>0</v>
      </c>
      <c r="I28" s="69">
        <f t="shared" si="11"/>
        <v>0</v>
      </c>
      <c r="J28" s="69">
        <f t="shared" si="14"/>
        <v>0</v>
      </c>
      <c r="K28" s="70">
        <v>0.0</v>
      </c>
      <c r="L28" s="73"/>
      <c r="M28" s="74">
        <f t="shared" si="8"/>
        <v>0</v>
      </c>
    </row>
    <row r="29">
      <c r="A29" s="19">
        <v>24.0</v>
      </c>
      <c r="C29" s="19">
        <f>sumifs('daftar pesanan'!$G$2:$G$68,'daftar pesanan'!$B$2:$B$68,B29)</f>
        <v>0</v>
      </c>
      <c r="D29" s="19">
        <f t="shared" si="9"/>
        <v>0</v>
      </c>
      <c r="E29" s="19">
        <f>sumifs('daftar pesanan'!$H$2:$H$68,'daftar pesanan'!$B$2:$B$68,B29)</f>
        <v>0</v>
      </c>
      <c r="F29" s="67">
        <f t="shared" si="10"/>
        <v>0</v>
      </c>
      <c r="G29" s="67">
        <f t="shared" si="12"/>
        <v>0</v>
      </c>
      <c r="H29" s="68">
        <f t="shared" si="13"/>
        <v>0</v>
      </c>
      <c r="I29" s="69">
        <f t="shared" si="11"/>
        <v>0</v>
      </c>
      <c r="J29" s="69">
        <f t="shared" si="14"/>
        <v>0</v>
      </c>
      <c r="K29" s="70">
        <v>0.0</v>
      </c>
      <c r="L29" s="73"/>
      <c r="M29" s="74">
        <f t="shared" si="8"/>
        <v>0</v>
      </c>
    </row>
    <row r="30">
      <c r="A30" s="19">
        <v>25.0</v>
      </c>
      <c r="C30" s="19">
        <f>sumifs('daftar pesanan'!$G$2:$G$68,'daftar pesanan'!$B$2:$B$68,B30)</f>
        <v>0</v>
      </c>
      <c r="D30" s="19">
        <f t="shared" si="9"/>
        <v>0</v>
      </c>
      <c r="E30" s="19">
        <f>sumifs('daftar pesanan'!$H$2:$H$68,'daftar pesanan'!$B$2:$B$68,B30)</f>
        <v>0</v>
      </c>
      <c r="F30" s="67">
        <f t="shared" si="10"/>
        <v>0</v>
      </c>
      <c r="G30" s="67">
        <f t="shared" si="12"/>
        <v>0</v>
      </c>
      <c r="H30" s="68">
        <f t="shared" si="13"/>
        <v>0</v>
      </c>
      <c r="I30" s="69">
        <f t="shared" si="11"/>
        <v>0</v>
      </c>
      <c r="J30" s="69">
        <f t="shared" si="14"/>
        <v>0</v>
      </c>
      <c r="K30" s="70">
        <v>0.0</v>
      </c>
      <c r="L30" s="73"/>
      <c r="M30" s="74">
        <f t="shared" si="8"/>
        <v>0</v>
      </c>
    </row>
    <row r="31">
      <c r="A31" s="19">
        <v>26.0</v>
      </c>
      <c r="C31" s="19">
        <f>sumifs('daftar pesanan'!$G$2:$G$68,'daftar pesanan'!$B$2:$B$68,B31)</f>
        <v>0</v>
      </c>
      <c r="D31" s="19">
        <f t="shared" si="9"/>
        <v>0</v>
      </c>
      <c r="E31" s="19">
        <f>sumifs('daftar pesanan'!$H$2:$H$68,'daftar pesanan'!$B$2:$B$68,B31)</f>
        <v>0</v>
      </c>
      <c r="F31" s="67">
        <f t="shared" si="10"/>
        <v>0</v>
      </c>
      <c r="G31" s="67">
        <f t="shared" si="12"/>
        <v>0</v>
      </c>
      <c r="H31" s="68">
        <f t="shared" si="13"/>
        <v>0</v>
      </c>
      <c r="I31" s="69">
        <f t="shared" si="11"/>
        <v>0</v>
      </c>
      <c r="J31" s="69">
        <f t="shared" si="14"/>
        <v>0</v>
      </c>
      <c r="K31" s="70">
        <v>0.0</v>
      </c>
      <c r="L31" s="73"/>
      <c r="M31" s="74">
        <f t="shared" si="8"/>
        <v>0</v>
      </c>
    </row>
    <row r="32">
      <c r="A32" s="19">
        <v>27.0</v>
      </c>
      <c r="C32" s="19">
        <f>sumifs('daftar pesanan'!$G$2:$G$68,'daftar pesanan'!$B$2:$B$68,B32)</f>
        <v>0</v>
      </c>
      <c r="D32" s="19">
        <f t="shared" si="9"/>
        <v>0</v>
      </c>
      <c r="E32" s="19">
        <f>sumifs('daftar pesanan'!$H$2:$H$68,'daftar pesanan'!$B$2:$B$68,B32)</f>
        <v>0</v>
      </c>
      <c r="F32" s="67">
        <f t="shared" si="10"/>
        <v>0</v>
      </c>
      <c r="G32" s="67">
        <f t="shared" si="12"/>
        <v>0</v>
      </c>
      <c r="H32" s="68">
        <f t="shared" si="13"/>
        <v>0</v>
      </c>
      <c r="I32" s="69">
        <f t="shared" si="11"/>
        <v>0</v>
      </c>
      <c r="J32" s="69">
        <f t="shared" si="14"/>
        <v>0</v>
      </c>
      <c r="K32" s="70">
        <v>0.0</v>
      </c>
      <c r="L32" s="73"/>
      <c r="M32" s="74">
        <f t="shared" si="8"/>
        <v>0</v>
      </c>
    </row>
    <row r="33">
      <c r="A33" s="19">
        <v>28.0</v>
      </c>
      <c r="C33" s="19">
        <f>sumifs('daftar pesanan'!$G$2:$G$68,'daftar pesanan'!$B$2:$B$68,B33)</f>
        <v>0</v>
      </c>
      <c r="D33" s="19">
        <f t="shared" si="9"/>
        <v>0</v>
      </c>
      <c r="E33" s="19">
        <f>sumifs('daftar pesanan'!$H$2:$H$68,'daftar pesanan'!$B$2:$B$68,B33)</f>
        <v>0</v>
      </c>
      <c r="F33" s="67">
        <f t="shared" si="10"/>
        <v>0</v>
      </c>
      <c r="G33" s="67">
        <f t="shared" si="12"/>
        <v>0</v>
      </c>
      <c r="H33" s="68">
        <f t="shared" si="13"/>
        <v>0</v>
      </c>
      <c r="I33" s="69">
        <f t="shared" si="11"/>
        <v>0</v>
      </c>
      <c r="J33" s="69">
        <f t="shared" si="14"/>
        <v>0</v>
      </c>
      <c r="K33" s="70">
        <v>0.0</v>
      </c>
      <c r="L33" s="73"/>
      <c r="M33" s="74">
        <f t="shared" si="8"/>
        <v>0</v>
      </c>
    </row>
    <row r="34">
      <c r="A34" s="19">
        <v>29.0</v>
      </c>
      <c r="C34" s="19">
        <f>sumifs('daftar pesanan'!$G$2:$G$68,'daftar pesanan'!$B$2:$B$68,B34)</f>
        <v>0</v>
      </c>
      <c r="D34" s="19"/>
      <c r="E34" s="19">
        <f>sumifs('daftar pesanan'!$H$2:$H$68,'daftar pesanan'!$B$2:$B$68,B34)</f>
        <v>0</v>
      </c>
      <c r="F34" s="67">
        <f t="shared" si="10"/>
        <v>0</v>
      </c>
      <c r="G34" s="67">
        <f t="shared" si="12"/>
        <v>0</v>
      </c>
      <c r="H34" s="68">
        <f t="shared" si="13"/>
        <v>0</v>
      </c>
      <c r="I34" s="69">
        <f t="shared" si="11"/>
        <v>0</v>
      </c>
      <c r="J34" s="69">
        <f t="shared" si="14"/>
        <v>0</v>
      </c>
      <c r="K34" s="70">
        <v>0.0</v>
      </c>
      <c r="L34" s="73"/>
      <c r="M34" s="74">
        <f t="shared" si="8"/>
        <v>0</v>
      </c>
    </row>
    <row r="35">
      <c r="A35" s="19">
        <v>30.0</v>
      </c>
      <c r="C35" s="19">
        <f>sumifs('daftar pesanan'!$G$2:$G$68,'daftar pesanan'!$B$2:$B$68,B35)</f>
        <v>0</v>
      </c>
      <c r="D35" s="19"/>
      <c r="E35" s="19">
        <f>sumifs('daftar pesanan'!$H$2:$H$68,'daftar pesanan'!$B$2:$B$68,B35)</f>
        <v>0</v>
      </c>
      <c r="F35" s="67">
        <f t="shared" si="10"/>
        <v>0</v>
      </c>
      <c r="G35" s="67">
        <f t="shared" si="12"/>
        <v>0</v>
      </c>
      <c r="H35" s="68">
        <f t="shared" si="13"/>
        <v>0</v>
      </c>
      <c r="I35" s="69">
        <f t="shared" si="11"/>
        <v>0</v>
      </c>
      <c r="J35" s="69">
        <f t="shared" si="14"/>
        <v>0</v>
      </c>
      <c r="K35" s="70">
        <v>0.0</v>
      </c>
      <c r="L35" s="73"/>
      <c r="M35" s="74">
        <f t="shared" si="8"/>
        <v>0</v>
      </c>
    </row>
    <row r="36">
      <c r="A36" s="19">
        <v>31.0</v>
      </c>
      <c r="C36" s="19">
        <f>sumifs('daftar pesanan'!$G$2:$G$68,'daftar pesanan'!$B$2:$B$68,B36)</f>
        <v>0</v>
      </c>
      <c r="D36" s="19"/>
      <c r="E36" s="19">
        <f>sumifs('daftar pesanan'!$H$2:$H$68,'daftar pesanan'!$B$2:$B$68,B36)</f>
        <v>0</v>
      </c>
      <c r="F36" s="67">
        <f t="shared" si="10"/>
        <v>0</v>
      </c>
      <c r="G36" s="67">
        <f t="shared" si="12"/>
        <v>0</v>
      </c>
      <c r="H36" s="68">
        <f t="shared" si="13"/>
        <v>0</v>
      </c>
      <c r="I36" s="69">
        <f t="shared" si="11"/>
        <v>0</v>
      </c>
      <c r="J36" s="69">
        <f t="shared" si="14"/>
        <v>0</v>
      </c>
      <c r="K36" s="70">
        <v>0.0</v>
      </c>
      <c r="L36" s="73"/>
      <c r="M36" s="74">
        <f t="shared" si="8"/>
        <v>0</v>
      </c>
    </row>
    <row r="37">
      <c r="A37" s="19">
        <v>32.0</v>
      </c>
      <c r="C37" s="19">
        <f>sumifs('daftar pesanan'!$G$2:$G$68,'daftar pesanan'!$B$2:$B$68,B37)</f>
        <v>0</v>
      </c>
      <c r="D37" s="19"/>
      <c r="E37" s="19">
        <f>sumifs('daftar pesanan'!$H$2:$H$68,'daftar pesanan'!$B$2:$B$68,B37)</f>
        <v>0</v>
      </c>
      <c r="F37" s="67">
        <f t="shared" si="10"/>
        <v>0</v>
      </c>
      <c r="G37" s="67">
        <f t="shared" si="12"/>
        <v>0</v>
      </c>
      <c r="H37" s="68">
        <f t="shared" si="13"/>
        <v>0</v>
      </c>
      <c r="I37" s="69">
        <f t="shared" si="11"/>
        <v>0</v>
      </c>
      <c r="J37" s="69">
        <f t="shared" si="14"/>
        <v>0</v>
      </c>
      <c r="K37" s="70">
        <v>0.0</v>
      </c>
      <c r="L37" s="73"/>
      <c r="M37" s="74">
        <f t="shared" si="8"/>
        <v>0</v>
      </c>
    </row>
    <row r="38">
      <c r="H38" s="68">
        <f>SUM(H6:H17)</f>
        <v>64.11</v>
      </c>
      <c r="M38" s="19" t="str">
        <f>if(K38-#REF!&lt;0,0,K38-#REF!)</f>
        <v>#REF!</v>
      </c>
    </row>
    <row r="39">
      <c r="M39" s="19">
        <f t="shared" ref="M39:M88" si="15">if(K39-H39&lt;0,0,K39-H39)</f>
        <v>0</v>
      </c>
    </row>
    <row r="40">
      <c r="M40" s="19">
        <f t="shared" si="15"/>
        <v>0</v>
      </c>
    </row>
    <row r="41">
      <c r="M41" s="19">
        <f t="shared" si="15"/>
        <v>0</v>
      </c>
    </row>
    <row r="42">
      <c r="M42" s="19">
        <f t="shared" si="15"/>
        <v>0</v>
      </c>
    </row>
    <row r="43">
      <c r="M43" s="19">
        <f t="shared" si="15"/>
        <v>0</v>
      </c>
    </row>
    <row r="44">
      <c r="M44" s="19">
        <f t="shared" si="15"/>
        <v>0</v>
      </c>
    </row>
    <row r="45">
      <c r="M45" s="19">
        <f t="shared" si="15"/>
        <v>0</v>
      </c>
    </row>
    <row r="46">
      <c r="M46" s="19">
        <f t="shared" si="15"/>
        <v>0</v>
      </c>
    </row>
    <row r="47">
      <c r="M47" s="19">
        <f t="shared" si="15"/>
        <v>0</v>
      </c>
    </row>
    <row r="48">
      <c r="M48" s="19">
        <f t="shared" si="15"/>
        <v>0</v>
      </c>
    </row>
    <row r="49">
      <c r="M49" s="19">
        <f t="shared" si="15"/>
        <v>0</v>
      </c>
    </row>
    <row r="50">
      <c r="M50" s="19">
        <f t="shared" si="15"/>
        <v>0</v>
      </c>
    </row>
    <row r="51">
      <c r="M51" s="19">
        <f t="shared" si="15"/>
        <v>0</v>
      </c>
    </row>
    <row r="52">
      <c r="M52" s="19">
        <f t="shared" si="15"/>
        <v>0</v>
      </c>
    </row>
    <row r="53">
      <c r="M53" s="19">
        <f t="shared" si="15"/>
        <v>0</v>
      </c>
    </row>
    <row r="54">
      <c r="M54" s="19">
        <f t="shared" si="15"/>
        <v>0</v>
      </c>
    </row>
    <row r="55">
      <c r="M55" s="19">
        <f t="shared" si="15"/>
        <v>0</v>
      </c>
    </row>
    <row r="56">
      <c r="M56" s="19">
        <f t="shared" si="15"/>
        <v>0</v>
      </c>
    </row>
    <row r="57">
      <c r="M57" s="19">
        <f t="shared" si="15"/>
        <v>0</v>
      </c>
    </row>
    <row r="58">
      <c r="M58" s="19">
        <f t="shared" si="15"/>
        <v>0</v>
      </c>
    </row>
    <row r="59">
      <c r="M59" s="19">
        <f t="shared" si="15"/>
        <v>0</v>
      </c>
    </row>
    <row r="60">
      <c r="M60" s="19">
        <f t="shared" si="15"/>
        <v>0</v>
      </c>
    </row>
    <row r="61">
      <c r="M61" s="19">
        <f t="shared" si="15"/>
        <v>0</v>
      </c>
    </row>
    <row r="62">
      <c r="M62" s="19">
        <f t="shared" si="15"/>
        <v>0</v>
      </c>
    </row>
    <row r="63">
      <c r="M63" s="19">
        <f t="shared" si="15"/>
        <v>0</v>
      </c>
    </row>
    <row r="64">
      <c r="M64" s="19">
        <f t="shared" si="15"/>
        <v>0</v>
      </c>
    </row>
    <row r="65">
      <c r="M65" s="19">
        <f t="shared" si="15"/>
        <v>0</v>
      </c>
    </row>
    <row r="66">
      <c r="M66" s="19">
        <f t="shared" si="15"/>
        <v>0</v>
      </c>
    </row>
    <row r="67">
      <c r="M67" s="19">
        <f t="shared" si="15"/>
        <v>0</v>
      </c>
    </row>
    <row r="68">
      <c r="M68" s="19">
        <f t="shared" si="15"/>
        <v>0</v>
      </c>
    </row>
    <row r="69">
      <c r="M69" s="19">
        <f t="shared" si="15"/>
        <v>0</v>
      </c>
    </row>
    <row r="70">
      <c r="M70" s="19">
        <f t="shared" si="15"/>
        <v>0</v>
      </c>
    </row>
    <row r="71">
      <c r="M71" s="19">
        <f t="shared" si="15"/>
        <v>0</v>
      </c>
    </row>
    <row r="72">
      <c r="M72" s="19">
        <f t="shared" si="15"/>
        <v>0</v>
      </c>
    </row>
    <row r="73">
      <c r="M73" s="19">
        <f t="shared" si="15"/>
        <v>0</v>
      </c>
    </row>
    <row r="74">
      <c r="M74" s="19">
        <f t="shared" si="15"/>
        <v>0</v>
      </c>
    </row>
    <row r="75">
      <c r="M75" s="19">
        <f t="shared" si="15"/>
        <v>0</v>
      </c>
    </row>
    <row r="76">
      <c r="M76" s="19">
        <f t="shared" si="15"/>
        <v>0</v>
      </c>
    </row>
    <row r="77">
      <c r="M77" s="19">
        <f t="shared" si="15"/>
        <v>0</v>
      </c>
    </row>
    <row r="78">
      <c r="M78" s="19">
        <f t="shared" si="15"/>
        <v>0</v>
      </c>
    </row>
    <row r="79">
      <c r="M79" s="19">
        <f t="shared" si="15"/>
        <v>0</v>
      </c>
    </row>
    <row r="80">
      <c r="M80" s="19">
        <f t="shared" si="15"/>
        <v>0</v>
      </c>
    </row>
    <row r="81">
      <c r="M81" s="19">
        <f t="shared" si="15"/>
        <v>0</v>
      </c>
    </row>
    <row r="82">
      <c r="M82" s="19">
        <f t="shared" si="15"/>
        <v>0</v>
      </c>
    </row>
    <row r="83">
      <c r="M83" s="19">
        <f t="shared" si="15"/>
        <v>0</v>
      </c>
    </row>
    <row r="84">
      <c r="M84" s="19">
        <f t="shared" si="15"/>
        <v>0</v>
      </c>
    </row>
    <row r="85">
      <c r="M85" s="19">
        <f t="shared" si="15"/>
        <v>0</v>
      </c>
    </row>
    <row r="86">
      <c r="M86" s="19">
        <f t="shared" si="15"/>
        <v>0</v>
      </c>
    </row>
    <row r="87">
      <c r="M87" s="19">
        <f t="shared" si="15"/>
        <v>0</v>
      </c>
    </row>
    <row r="88">
      <c r="M88" s="19">
        <f t="shared" si="15"/>
        <v>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</sheetData>
  <conditionalFormatting sqref="C6:M151">
    <cfRule type="cellIs" dxfId="2" priority="1" operator="equal">
      <formula>0</formula>
    </cfRule>
  </conditionalFormatting>
  <conditionalFormatting sqref="M1:M1003">
    <cfRule type="cellIs" dxfId="3" priority="2" operator="greaterThan">
      <formula>0</formula>
    </cfRule>
  </conditionalFormatting>
  <conditionalFormatting sqref="I1:I1003">
    <cfRule type="cellIs" dxfId="4" priority="3" operator="greaterThan">
      <formula>0</formula>
    </cfRule>
  </conditionalFormatting>
  <conditionalFormatting sqref="J1:J1003">
    <cfRule type="cellIs" dxfId="4" priority="4" operator="greaterThan">
      <formula>0</formula>
    </cfRule>
  </conditionalFormatting>
  <conditionalFormatting sqref="D3:F3">
    <cfRule type="notContainsBlanks" dxfId="1" priority="5">
      <formula>LEN(TRIM(D3))&gt;0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57"/>
    <col customWidth="1" min="2" max="2" width="14.43"/>
    <col customWidth="1" min="3" max="3" width="11.43"/>
    <col customWidth="1" min="4" max="7" width="15.29"/>
    <col customWidth="1" min="8" max="8" width="7.86"/>
    <col customWidth="1" min="9" max="9" width="13.29"/>
    <col customWidth="1" min="10" max="10" width="16.14"/>
    <col customWidth="1" min="11" max="11" width="15.43"/>
    <col customWidth="1" min="13" max="13" width="17.71"/>
    <col customWidth="1" min="14" max="14" width="20.57"/>
    <col customWidth="1" min="16" max="16" width="34.43"/>
  </cols>
  <sheetData>
    <row r="1">
      <c r="B1" s="50"/>
      <c r="C1" s="56">
        <f>sum('daftar pesanan'!H:H)*1.1</f>
        <v>6512</v>
      </c>
      <c r="D1" s="50"/>
      <c r="E1" s="50"/>
      <c r="F1" s="50"/>
      <c r="G1" s="50"/>
      <c r="H1" s="52"/>
    </row>
    <row r="2">
      <c r="B2" s="53" t="s">
        <v>817</v>
      </c>
      <c r="C2" s="54">
        <v>20922.0</v>
      </c>
      <c r="D2" s="55"/>
      <c r="E2" s="55"/>
      <c r="F2" s="55"/>
      <c r="G2" s="53" t="s">
        <v>818</v>
      </c>
      <c r="H2" s="56">
        <f t="array" ref="H2">index('Tabel Ongkir'!A4:A100,MATCH(TRUE,'Tabel Ongkir'!A4:A100&gt;C2,0))</f>
        <v>21000</v>
      </c>
    </row>
    <row r="3">
      <c r="A3" s="29"/>
      <c r="B3" s="57" t="s">
        <v>819</v>
      </c>
      <c r="C3" s="58">
        <f>sum(J6:J94)</f>
        <v>37.06162162</v>
      </c>
      <c r="D3" s="59"/>
      <c r="E3" s="59"/>
      <c r="F3" s="59"/>
      <c r="G3" s="60" t="s">
        <v>820</v>
      </c>
      <c r="H3" s="61">
        <f t="array" ref="H3">index('Tabel Ongkir'!B4:B100,MATCH(TRUE,'Tabel Ongkir'!A4:A100&gt;C2,0))</f>
        <v>24.68</v>
      </c>
      <c r="I3" s="45" t="s">
        <v>821</v>
      </c>
      <c r="J3" s="45">
        <v>17.0</v>
      </c>
      <c r="K3" s="62"/>
      <c r="L3" s="62"/>
      <c r="M3" s="63"/>
      <c r="N3" s="63"/>
      <c r="O3" s="64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62"/>
      <c r="L4" s="62"/>
      <c r="M4" s="63"/>
      <c r="N4" s="63"/>
      <c r="O4" s="64"/>
    </row>
    <row r="5">
      <c r="A5" s="65" t="s">
        <v>7</v>
      </c>
      <c r="B5" s="65" t="s">
        <v>822</v>
      </c>
      <c r="C5" s="65" t="s">
        <v>823</v>
      </c>
      <c r="D5" s="77" t="s">
        <v>835</v>
      </c>
      <c r="E5" s="77" t="s">
        <v>836</v>
      </c>
      <c r="F5" s="77" t="s">
        <v>837</v>
      </c>
      <c r="G5" s="65" t="s">
        <v>825</v>
      </c>
      <c r="H5" s="65" t="s">
        <v>826</v>
      </c>
      <c r="I5" s="65" t="s">
        <v>827</v>
      </c>
      <c r="J5" s="65" t="s">
        <v>828</v>
      </c>
      <c r="K5" s="63" t="s">
        <v>829</v>
      </c>
      <c r="L5" s="63" t="s">
        <v>830</v>
      </c>
      <c r="M5" s="63" t="s">
        <v>831</v>
      </c>
      <c r="N5" s="63" t="s">
        <v>832</v>
      </c>
      <c r="O5" s="64" t="s">
        <v>833</v>
      </c>
      <c r="P5" s="64" t="s">
        <v>834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>
      <c r="A6" s="19">
        <v>1.0</v>
      </c>
      <c r="B6" s="19" t="str">
        <f>IFERROR(__xludf.DUMMYFUNCTION("UNIQUE('daftar pesanan'!$B$2:$B$68)"),"Joko Widodo")</f>
        <v>Joko Widodo</v>
      </c>
      <c r="C6" s="19">
        <f>sumifs('daftar pesanan'!$G$2:$G$68,'daftar pesanan'!$B$2:$B$68,B6)</f>
        <v>2.04</v>
      </c>
      <c r="D6" s="22"/>
      <c r="E6" s="22"/>
      <c r="F6" s="22"/>
      <c r="G6" s="19">
        <f>sumifs('daftar pesanan'!$H$2:$H$68,'daftar pesanan'!$B$2:$B$68,B6)</f>
        <v>140</v>
      </c>
      <c r="H6" s="67">
        <f>G6*100/sum($G$6:$G$15)</f>
        <v>2.364864865</v>
      </c>
      <c r="I6" s="67">
        <f t="shared" ref="I6:I37" si="1">if(J3=0,H6*$H$3/100,H6*$J$3/100)</f>
        <v>0.402027027</v>
      </c>
      <c r="J6" s="68">
        <f t="shared" ref="J6:J14" si="2">I6+F6</f>
        <v>0.402027027</v>
      </c>
      <c r="K6" s="69">
        <f t="shared" ref="K6:K37" si="3">if(C6-M6&lt;0,0,C6-M6)</f>
        <v>2.04</v>
      </c>
      <c r="L6" s="69">
        <f t="shared" ref="L6:L37" si="4">if(K6=0,I6-(M6-C6),I6)</f>
        <v>0.402027027</v>
      </c>
      <c r="M6" s="70"/>
      <c r="N6" s="71"/>
      <c r="O6" s="19">
        <f t="shared" ref="O6:O88" si="5">if(M6-J6&lt;0,0,M6-J6)</f>
        <v>0</v>
      </c>
    </row>
    <row r="7">
      <c r="A7" s="19">
        <v>2.0</v>
      </c>
      <c r="B7" s="19" t="str">
        <f>IFERROR(__xludf.DUMMYFUNCTION("""COMPUTED_VALUE"""),"Galuh Perdana Putra")</f>
        <v>Galuh Perdana Putra</v>
      </c>
      <c r="C7" s="19">
        <f>sumifs('daftar pesanan'!$G$2:$G$68,'daftar pesanan'!$B$2:$B$68,B7)</f>
        <v>22.5</v>
      </c>
      <c r="D7" s="78"/>
      <c r="E7" s="22"/>
      <c r="F7" s="22"/>
      <c r="G7" s="19">
        <f>sumifs('daftar pesanan'!$H$2:$H$68,'daftar pesanan'!$B$2:$B$68,B7)</f>
        <v>1180</v>
      </c>
      <c r="H7" s="67">
        <f t="shared" ref="H7:H37" si="6">G7*100/sum($G$6:$G$19)</f>
        <v>19.93243243</v>
      </c>
      <c r="I7" s="67">
        <f t="shared" si="1"/>
        <v>4.919324324</v>
      </c>
      <c r="J7" s="68">
        <f t="shared" si="2"/>
        <v>4.919324324</v>
      </c>
      <c r="K7" s="69">
        <f t="shared" si="3"/>
        <v>14.41</v>
      </c>
      <c r="L7" s="69">
        <f t="shared" si="4"/>
        <v>4.919324324</v>
      </c>
      <c r="M7" s="70">
        <v>8.09</v>
      </c>
      <c r="N7" s="71"/>
      <c r="O7" s="74">
        <f t="shared" si="5"/>
        <v>3.170675676</v>
      </c>
    </row>
    <row r="8">
      <c r="A8" s="19">
        <v>3.0</v>
      </c>
      <c r="B8" s="19" t="str">
        <f>IFERROR(__xludf.DUMMYFUNCTION("""COMPUTED_VALUE"""),"Vivi")</f>
        <v>Vivi</v>
      </c>
      <c r="C8" s="19">
        <f>sumifs('daftar pesanan'!$G$2:$G$68,'daftar pesanan'!$B$2:$B$68,B8)</f>
        <v>4.18</v>
      </c>
      <c r="D8" s="78"/>
      <c r="E8" s="22"/>
      <c r="F8" s="22"/>
      <c r="G8" s="19">
        <f>sumifs('daftar pesanan'!$H$2:$H$68,'daftar pesanan'!$B$2:$B$68,B8)</f>
        <v>205</v>
      </c>
      <c r="H8" s="67">
        <f t="shared" si="6"/>
        <v>3.462837838</v>
      </c>
      <c r="I8" s="67">
        <f t="shared" si="1"/>
        <v>0.5886824324</v>
      </c>
      <c r="J8" s="68">
        <f t="shared" si="2"/>
        <v>0.5886824324</v>
      </c>
      <c r="K8" s="75">
        <f t="shared" si="3"/>
        <v>0</v>
      </c>
      <c r="L8" s="69">
        <f t="shared" si="4"/>
        <v>-62.46131757</v>
      </c>
      <c r="M8" s="70">
        <v>67.23</v>
      </c>
      <c r="N8" s="71"/>
      <c r="O8" s="74">
        <f t="shared" si="5"/>
        <v>66.64131757</v>
      </c>
    </row>
    <row r="9">
      <c r="A9" s="19">
        <v>4.0</v>
      </c>
      <c r="B9" s="19" t="str">
        <f>IFERROR(__xludf.DUMMYFUNCTION("""COMPUTED_VALUE"""),"Pradityo")</f>
        <v>Pradityo</v>
      </c>
      <c r="C9" s="19">
        <f>sumifs('daftar pesanan'!$G$2:$G$68,'daftar pesanan'!$B$2:$B$68,B9)</f>
        <v>9.35</v>
      </c>
      <c r="D9" s="78"/>
      <c r="E9" s="22"/>
      <c r="F9" s="22"/>
      <c r="G9" s="19">
        <f>sumifs('daftar pesanan'!$H$2:$H$68,'daftar pesanan'!$B$2:$B$68,B9)</f>
        <v>300</v>
      </c>
      <c r="H9" s="67">
        <f t="shared" si="6"/>
        <v>5.067567568</v>
      </c>
      <c r="I9" s="67">
        <f t="shared" si="1"/>
        <v>0.8614864865</v>
      </c>
      <c r="J9" s="68">
        <f t="shared" si="2"/>
        <v>0.8614864865</v>
      </c>
      <c r="K9" s="69">
        <f t="shared" si="3"/>
        <v>9.35</v>
      </c>
      <c r="L9" s="69">
        <f t="shared" si="4"/>
        <v>0.8614864865</v>
      </c>
      <c r="M9" s="70"/>
      <c r="N9" s="71"/>
      <c r="O9" s="19">
        <f t="shared" si="5"/>
        <v>0</v>
      </c>
    </row>
    <row r="10">
      <c r="A10" s="19">
        <v>5.0</v>
      </c>
      <c r="B10" s="19" t="str">
        <f>IFERROR(__xludf.DUMMYFUNCTION("""COMPUTED_VALUE"""),"Arum")</f>
        <v>Arum</v>
      </c>
      <c r="C10" s="19">
        <f>sumifs('daftar pesanan'!$G$2:$G$68,'daftar pesanan'!$B$2:$B$68,B10)</f>
        <v>17.73</v>
      </c>
      <c r="D10" s="78"/>
      <c r="E10" s="22"/>
      <c r="F10" s="22"/>
      <c r="G10" s="19">
        <f>sumifs('daftar pesanan'!$H$2:$H$68,'daftar pesanan'!$B$2:$B$68,B10)</f>
        <v>3645</v>
      </c>
      <c r="H10" s="67">
        <f t="shared" si="6"/>
        <v>61.57094595</v>
      </c>
      <c r="I10" s="67">
        <f t="shared" si="1"/>
        <v>10.46706081</v>
      </c>
      <c r="J10" s="68">
        <f t="shared" si="2"/>
        <v>10.46706081</v>
      </c>
      <c r="K10" s="69">
        <f t="shared" si="3"/>
        <v>17.73</v>
      </c>
      <c r="L10" s="69">
        <f t="shared" si="4"/>
        <v>10.46706081</v>
      </c>
      <c r="M10" s="70"/>
      <c r="N10" s="71"/>
      <c r="O10" s="19">
        <f t="shared" si="5"/>
        <v>0</v>
      </c>
      <c r="P10" s="49" t="str">
        <f>if(_xlfn.isformula(M10),"Sisa uang sudah dikembalikan","")</f>
        <v/>
      </c>
    </row>
    <row r="11">
      <c r="A11" s="19">
        <v>6.0</v>
      </c>
      <c r="B11" s="19" t="str">
        <f>IFERROR(__xludf.DUMMYFUNCTION("""COMPUTED_VALUE"""),"Diva")</f>
        <v>Diva</v>
      </c>
      <c r="C11" s="19">
        <f>sumifs('daftar pesanan'!$G$2:$G$68,'daftar pesanan'!$B$2:$B$68,B11)</f>
        <v>8.31</v>
      </c>
      <c r="D11" s="22"/>
      <c r="E11" s="22"/>
      <c r="F11" s="22"/>
      <c r="G11" s="19">
        <f>sumifs('daftar pesanan'!$H$2:$H$68,'daftar pesanan'!$B$2:$B$68,B11)</f>
        <v>450</v>
      </c>
      <c r="H11" s="67">
        <f t="shared" si="6"/>
        <v>7.601351351</v>
      </c>
      <c r="I11" s="67">
        <f t="shared" si="1"/>
        <v>1.29222973</v>
      </c>
      <c r="J11" s="68">
        <f t="shared" si="2"/>
        <v>1.29222973</v>
      </c>
      <c r="K11" s="69">
        <f t="shared" si="3"/>
        <v>8.31</v>
      </c>
      <c r="L11" s="69">
        <f t="shared" si="4"/>
        <v>1.29222973</v>
      </c>
      <c r="M11" s="70"/>
      <c r="N11" s="72"/>
      <c r="O11" s="19">
        <f t="shared" si="5"/>
        <v>0</v>
      </c>
    </row>
    <row r="12">
      <c r="A12" s="19">
        <v>7.0</v>
      </c>
      <c r="B12" s="19"/>
      <c r="C12" s="19">
        <f>sumifs('daftar pesanan'!$G$2:$G$68,'daftar pesanan'!$B$2:$B$68,B12)</f>
        <v>0</v>
      </c>
      <c r="D12" s="22"/>
      <c r="E12" s="22"/>
      <c r="F12" s="22"/>
      <c r="G12" s="19">
        <f>sumifs('daftar pesanan'!$H$2:$H$68,'daftar pesanan'!$B$2:$B$68,B12)</f>
        <v>0</v>
      </c>
      <c r="H12" s="67">
        <f t="shared" si="6"/>
        <v>0</v>
      </c>
      <c r="I12" s="67">
        <f t="shared" si="1"/>
        <v>0</v>
      </c>
      <c r="J12" s="68">
        <f t="shared" si="2"/>
        <v>0</v>
      </c>
      <c r="K12" s="69">
        <f t="shared" si="3"/>
        <v>0</v>
      </c>
      <c r="L12" s="69">
        <f t="shared" si="4"/>
        <v>0</v>
      </c>
      <c r="M12" s="70">
        <v>0.0</v>
      </c>
      <c r="N12" s="73"/>
      <c r="O12" s="74">
        <f t="shared" si="5"/>
        <v>0</v>
      </c>
    </row>
    <row r="13">
      <c r="A13" s="19">
        <v>8.0</v>
      </c>
      <c r="B13" s="19"/>
      <c r="C13" s="19">
        <f>sumifs('daftar pesanan'!$G$2:$G$68,'daftar pesanan'!$B$2:$B$68,B13)</f>
        <v>0</v>
      </c>
      <c r="D13" s="22"/>
      <c r="E13" s="22"/>
      <c r="F13" s="22"/>
      <c r="G13" s="19">
        <f>sumifs('daftar pesanan'!$H$2:$H$68,'daftar pesanan'!$B$2:$B$68,B13)</f>
        <v>0</v>
      </c>
      <c r="H13" s="67">
        <f t="shared" si="6"/>
        <v>0</v>
      </c>
      <c r="I13" s="67">
        <f t="shared" si="1"/>
        <v>0</v>
      </c>
      <c r="J13" s="68">
        <f t="shared" si="2"/>
        <v>0</v>
      </c>
      <c r="K13" s="69">
        <f t="shared" si="3"/>
        <v>0</v>
      </c>
      <c r="L13" s="69">
        <f t="shared" si="4"/>
        <v>0</v>
      </c>
      <c r="M13" s="70">
        <v>0.0</v>
      </c>
      <c r="N13" s="73"/>
      <c r="O13" s="74">
        <f t="shared" si="5"/>
        <v>0</v>
      </c>
    </row>
    <row r="14">
      <c r="A14" s="19">
        <v>9.0</v>
      </c>
      <c r="B14" s="19"/>
      <c r="C14" s="19">
        <f>sumifs('daftar pesanan'!$G$2:$G$68,'daftar pesanan'!$B$2:$B$68,B14)</f>
        <v>0</v>
      </c>
      <c r="D14" s="22"/>
      <c r="E14" s="22"/>
      <c r="F14" s="22"/>
      <c r="G14" s="19">
        <f>sumifs('daftar pesanan'!$H$2:$H$68,'daftar pesanan'!$B$2:$B$68,B14)</f>
        <v>0</v>
      </c>
      <c r="H14" s="67">
        <f t="shared" si="6"/>
        <v>0</v>
      </c>
      <c r="I14" s="67">
        <f t="shared" si="1"/>
        <v>0</v>
      </c>
      <c r="J14" s="68">
        <f t="shared" si="2"/>
        <v>0</v>
      </c>
      <c r="K14" s="69">
        <f t="shared" si="3"/>
        <v>0</v>
      </c>
      <c r="L14" s="69">
        <f t="shared" si="4"/>
        <v>0</v>
      </c>
      <c r="M14" s="70">
        <v>0.0</v>
      </c>
      <c r="N14" s="73"/>
      <c r="O14" s="74">
        <f t="shared" si="5"/>
        <v>0</v>
      </c>
    </row>
    <row r="15">
      <c r="A15" s="19">
        <v>10.0</v>
      </c>
      <c r="B15" s="19"/>
      <c r="C15" s="19">
        <f>sumifs('daftar pesanan'!$G$2:$G$68,'daftar pesanan'!$B$2:$B$68,B15)</f>
        <v>0</v>
      </c>
      <c r="D15" s="19"/>
      <c r="E15" s="19"/>
      <c r="F15" s="19"/>
      <c r="G15" s="19">
        <f>sumifs('daftar pesanan'!$H$2:$H$68,'daftar pesanan'!$B$2:$B$68,B15)</f>
        <v>0</v>
      </c>
      <c r="H15" s="67">
        <f t="shared" si="6"/>
        <v>0</v>
      </c>
      <c r="I15" s="67">
        <f t="shared" si="1"/>
        <v>0</v>
      </c>
      <c r="J15" s="68">
        <f>SUM(J6:J14)</f>
        <v>18.53081081</v>
      </c>
      <c r="K15" s="69">
        <f t="shared" si="3"/>
        <v>0</v>
      </c>
      <c r="L15" s="69">
        <f t="shared" si="4"/>
        <v>0</v>
      </c>
      <c r="M15" s="70">
        <v>0.0</v>
      </c>
      <c r="N15" s="73"/>
      <c r="O15" s="19">
        <f t="shared" si="5"/>
        <v>0</v>
      </c>
    </row>
    <row r="16">
      <c r="A16" s="19">
        <v>11.0</v>
      </c>
      <c r="B16" s="19"/>
      <c r="C16" s="19">
        <f>sumifs('daftar pesanan'!$G$2:$G$68,'daftar pesanan'!$B$2:$B$68,B16)</f>
        <v>0</v>
      </c>
      <c r="D16" s="19"/>
      <c r="E16" s="19"/>
      <c r="F16" s="19"/>
      <c r="G16" s="19">
        <f>sumifs('daftar pesanan'!$H$2:$H$68,'daftar pesanan'!$B$2:$B$68,B16)</f>
        <v>0</v>
      </c>
      <c r="H16" s="67">
        <f t="shared" si="6"/>
        <v>0</v>
      </c>
      <c r="I16" s="67">
        <f t="shared" si="1"/>
        <v>0</v>
      </c>
      <c r="J16" s="68"/>
      <c r="K16" s="69">
        <f t="shared" si="3"/>
        <v>0</v>
      </c>
      <c r="L16" s="69">
        <f t="shared" si="4"/>
        <v>0</v>
      </c>
      <c r="M16" s="70">
        <v>0.0</v>
      </c>
      <c r="N16" s="73"/>
      <c r="O16" s="74">
        <f t="shared" si="5"/>
        <v>0</v>
      </c>
    </row>
    <row r="17">
      <c r="A17" s="19">
        <v>12.0</v>
      </c>
      <c r="B17" s="19"/>
      <c r="C17" s="19">
        <f>sumifs('daftar pesanan'!$G$2:$G$68,'daftar pesanan'!$B$2:$B$68,B17)</f>
        <v>0</v>
      </c>
      <c r="D17" s="19"/>
      <c r="E17" s="19"/>
      <c r="F17" s="19"/>
      <c r="G17" s="19">
        <f>sumifs('daftar pesanan'!$H$2:$H$68,'daftar pesanan'!$B$2:$B$68,B17)</f>
        <v>0</v>
      </c>
      <c r="H17" s="67">
        <f t="shared" si="6"/>
        <v>0</v>
      </c>
      <c r="I17" s="67">
        <f t="shared" si="1"/>
        <v>0</v>
      </c>
      <c r="J17" s="68">
        <f t="shared" ref="J17:J37" si="7">I17+C17</f>
        <v>0</v>
      </c>
      <c r="K17" s="69">
        <f t="shared" si="3"/>
        <v>0</v>
      </c>
      <c r="L17" s="69">
        <f t="shared" si="4"/>
        <v>0</v>
      </c>
      <c r="M17" s="70">
        <v>0.0</v>
      </c>
      <c r="N17" s="73"/>
      <c r="O17" s="74">
        <f t="shared" si="5"/>
        <v>0</v>
      </c>
    </row>
    <row r="18">
      <c r="A18" s="19">
        <v>13.0</v>
      </c>
      <c r="B18" s="19"/>
      <c r="C18" s="19">
        <f>sumifs('daftar pesanan'!$G$2:$G$68,'daftar pesanan'!$B$2:$B$68,B18)</f>
        <v>0</v>
      </c>
      <c r="D18" s="19"/>
      <c r="E18" s="19"/>
      <c r="F18" s="19"/>
      <c r="G18" s="19">
        <f>sumifs('daftar pesanan'!$H$2:$H$68,'daftar pesanan'!$B$2:$B$68,B18)</f>
        <v>0</v>
      </c>
      <c r="H18" s="67">
        <f t="shared" si="6"/>
        <v>0</v>
      </c>
      <c r="I18" s="67">
        <f t="shared" si="1"/>
        <v>0</v>
      </c>
      <c r="J18" s="68">
        <f t="shared" si="7"/>
        <v>0</v>
      </c>
      <c r="K18" s="69">
        <f t="shared" si="3"/>
        <v>0</v>
      </c>
      <c r="L18" s="69">
        <f t="shared" si="4"/>
        <v>0</v>
      </c>
      <c r="M18" s="70">
        <v>0.0</v>
      </c>
      <c r="N18" s="73"/>
      <c r="O18" s="74">
        <f t="shared" si="5"/>
        <v>0</v>
      </c>
    </row>
    <row r="19">
      <c r="A19" s="19">
        <v>14.0</v>
      </c>
      <c r="B19" s="19"/>
      <c r="C19" s="19">
        <f>sumifs('daftar pesanan'!$G$2:$G$68,'daftar pesanan'!$B$2:$B$68,B19)</f>
        <v>0</v>
      </c>
      <c r="D19" s="19"/>
      <c r="E19" s="19"/>
      <c r="F19" s="19"/>
      <c r="G19" s="19">
        <f>sumifs('daftar pesanan'!$H$2:$H$68,'daftar pesanan'!$B$2:$B$68,B19)</f>
        <v>0</v>
      </c>
      <c r="H19" s="67">
        <f t="shared" si="6"/>
        <v>0</v>
      </c>
      <c r="I19" s="67">
        <f t="shared" si="1"/>
        <v>0</v>
      </c>
      <c r="J19" s="68">
        <f t="shared" si="7"/>
        <v>0</v>
      </c>
      <c r="K19" s="69">
        <f t="shared" si="3"/>
        <v>0</v>
      </c>
      <c r="L19" s="69">
        <f t="shared" si="4"/>
        <v>0</v>
      </c>
      <c r="M19" s="70">
        <v>0.0</v>
      </c>
      <c r="N19" s="73"/>
      <c r="O19" s="74">
        <f t="shared" si="5"/>
        <v>0</v>
      </c>
    </row>
    <row r="20">
      <c r="A20" s="19">
        <v>15.0</v>
      </c>
      <c r="C20" s="19">
        <f>sumifs('daftar pesanan'!$G$2:$G$68,'daftar pesanan'!$B$2:$B$68,B20)</f>
        <v>0</v>
      </c>
      <c r="D20" s="19"/>
      <c r="E20" s="19"/>
      <c r="F20" s="19"/>
      <c r="G20" s="19">
        <f>sumifs('daftar pesanan'!$H$2:$H$68,'daftar pesanan'!$B$2:$B$68,B20)</f>
        <v>0</v>
      </c>
      <c r="H20" s="67">
        <f t="shared" si="6"/>
        <v>0</v>
      </c>
      <c r="I20" s="67">
        <f t="shared" si="1"/>
        <v>0</v>
      </c>
      <c r="J20" s="68">
        <f t="shared" si="7"/>
        <v>0</v>
      </c>
      <c r="K20" s="69">
        <f t="shared" si="3"/>
        <v>0</v>
      </c>
      <c r="L20" s="69">
        <f t="shared" si="4"/>
        <v>0</v>
      </c>
      <c r="M20" s="70">
        <v>0.0</v>
      </c>
      <c r="N20" s="73"/>
      <c r="O20" s="74">
        <f t="shared" si="5"/>
        <v>0</v>
      </c>
    </row>
    <row r="21">
      <c r="A21" s="19">
        <v>16.0</v>
      </c>
      <c r="C21" s="19">
        <f>sumifs('daftar pesanan'!$G$2:$G$68,'daftar pesanan'!$B$2:$B$68,B21)</f>
        <v>0</v>
      </c>
      <c r="D21" s="19"/>
      <c r="E21" s="19"/>
      <c r="F21" s="19"/>
      <c r="G21" s="19">
        <f>sumifs('daftar pesanan'!$H$2:$H$68,'daftar pesanan'!$B$2:$B$68,B21)</f>
        <v>0</v>
      </c>
      <c r="H21" s="67">
        <f t="shared" si="6"/>
        <v>0</v>
      </c>
      <c r="I21" s="67">
        <f t="shared" si="1"/>
        <v>0</v>
      </c>
      <c r="J21" s="68">
        <f t="shared" si="7"/>
        <v>0</v>
      </c>
      <c r="K21" s="69">
        <f t="shared" si="3"/>
        <v>0</v>
      </c>
      <c r="L21" s="69">
        <f t="shared" si="4"/>
        <v>0</v>
      </c>
      <c r="M21" s="70">
        <v>0.0</v>
      </c>
      <c r="N21" s="73"/>
      <c r="O21" s="74">
        <f t="shared" si="5"/>
        <v>0</v>
      </c>
    </row>
    <row r="22">
      <c r="A22" s="19">
        <v>17.0</v>
      </c>
      <c r="C22" s="19">
        <f>sumifs('daftar pesanan'!$G$2:$G$68,'daftar pesanan'!$B$2:$B$68,B22)</f>
        <v>0</v>
      </c>
      <c r="D22" s="19"/>
      <c r="E22" s="19"/>
      <c r="F22" s="19"/>
      <c r="G22" s="19">
        <f>sumifs('daftar pesanan'!$H$2:$H$68,'daftar pesanan'!$B$2:$B$68,B22)</f>
        <v>0</v>
      </c>
      <c r="H22" s="67">
        <f t="shared" si="6"/>
        <v>0</v>
      </c>
      <c r="I22" s="67">
        <f t="shared" si="1"/>
        <v>0</v>
      </c>
      <c r="J22" s="68">
        <f t="shared" si="7"/>
        <v>0</v>
      </c>
      <c r="K22" s="69">
        <f t="shared" si="3"/>
        <v>0</v>
      </c>
      <c r="L22" s="69">
        <f t="shared" si="4"/>
        <v>0</v>
      </c>
      <c r="M22" s="70">
        <v>0.0</v>
      </c>
      <c r="N22" s="73"/>
      <c r="O22" s="74">
        <f t="shared" si="5"/>
        <v>0</v>
      </c>
    </row>
    <row r="23">
      <c r="A23" s="19">
        <v>18.0</v>
      </c>
      <c r="C23" s="19">
        <f>sumifs('daftar pesanan'!$G$2:$G$68,'daftar pesanan'!$B$2:$B$68,B23)</f>
        <v>0</v>
      </c>
      <c r="D23" s="19"/>
      <c r="E23" s="19"/>
      <c r="F23" s="19"/>
      <c r="G23" s="19">
        <f>sumifs('daftar pesanan'!$H$2:$H$68,'daftar pesanan'!$B$2:$B$68,B23)</f>
        <v>0</v>
      </c>
      <c r="H23" s="67">
        <f t="shared" si="6"/>
        <v>0</v>
      </c>
      <c r="I23" s="67">
        <f t="shared" si="1"/>
        <v>0</v>
      </c>
      <c r="J23" s="68">
        <f t="shared" si="7"/>
        <v>0</v>
      </c>
      <c r="K23" s="69">
        <f t="shared" si="3"/>
        <v>0</v>
      </c>
      <c r="L23" s="69">
        <f t="shared" si="4"/>
        <v>0</v>
      </c>
      <c r="M23" s="70">
        <v>0.0</v>
      </c>
      <c r="N23" s="73"/>
      <c r="O23" s="74">
        <f t="shared" si="5"/>
        <v>0</v>
      </c>
    </row>
    <row r="24">
      <c r="A24" s="19">
        <v>19.0</v>
      </c>
      <c r="C24" s="19">
        <f>sumifs('daftar pesanan'!$G$2:$G$68,'daftar pesanan'!$B$2:$B$68,B24)</f>
        <v>0</v>
      </c>
      <c r="D24" s="19"/>
      <c r="E24" s="19"/>
      <c r="F24" s="19"/>
      <c r="G24" s="19">
        <f>sumifs('daftar pesanan'!$H$2:$H$68,'daftar pesanan'!$B$2:$B$68,B24)</f>
        <v>0</v>
      </c>
      <c r="H24" s="67">
        <f t="shared" si="6"/>
        <v>0</v>
      </c>
      <c r="I24" s="67">
        <f t="shared" si="1"/>
        <v>0</v>
      </c>
      <c r="J24" s="68">
        <f t="shared" si="7"/>
        <v>0</v>
      </c>
      <c r="K24" s="69">
        <f t="shared" si="3"/>
        <v>0</v>
      </c>
      <c r="L24" s="69">
        <f t="shared" si="4"/>
        <v>0</v>
      </c>
      <c r="M24" s="70">
        <v>0.0</v>
      </c>
      <c r="N24" s="73"/>
      <c r="O24" s="74">
        <f t="shared" si="5"/>
        <v>0</v>
      </c>
    </row>
    <row r="25">
      <c r="A25" s="19">
        <v>20.0</v>
      </c>
      <c r="C25" s="19">
        <f>sumifs('daftar pesanan'!$G$2:$G$68,'daftar pesanan'!$B$2:$B$68,B25)</f>
        <v>0</v>
      </c>
      <c r="D25" s="19"/>
      <c r="E25" s="19"/>
      <c r="F25" s="19"/>
      <c r="G25" s="19">
        <f>sumifs('daftar pesanan'!$H$2:$H$68,'daftar pesanan'!$B$2:$B$68,B25)</f>
        <v>0</v>
      </c>
      <c r="H25" s="67">
        <f t="shared" si="6"/>
        <v>0</v>
      </c>
      <c r="I25" s="67">
        <f t="shared" si="1"/>
        <v>0</v>
      </c>
      <c r="J25" s="68">
        <f t="shared" si="7"/>
        <v>0</v>
      </c>
      <c r="K25" s="69">
        <f t="shared" si="3"/>
        <v>0</v>
      </c>
      <c r="L25" s="69">
        <f t="shared" si="4"/>
        <v>0</v>
      </c>
      <c r="M25" s="70">
        <v>0.0</v>
      </c>
      <c r="N25" s="73"/>
      <c r="O25" s="74">
        <f t="shared" si="5"/>
        <v>0</v>
      </c>
    </row>
    <row r="26">
      <c r="A26" s="19">
        <v>21.0</v>
      </c>
      <c r="C26" s="19">
        <f>sumifs('daftar pesanan'!$G$2:$G$68,'daftar pesanan'!$B$2:$B$68,B26)</f>
        <v>0</v>
      </c>
      <c r="D26" s="19"/>
      <c r="E26" s="19"/>
      <c r="F26" s="19"/>
      <c r="G26" s="19">
        <f>sumifs('daftar pesanan'!$H$2:$H$68,'daftar pesanan'!$B$2:$B$68,B26)</f>
        <v>0</v>
      </c>
      <c r="H26" s="67">
        <f t="shared" si="6"/>
        <v>0</v>
      </c>
      <c r="I26" s="67">
        <f t="shared" si="1"/>
        <v>0</v>
      </c>
      <c r="J26" s="68">
        <f t="shared" si="7"/>
        <v>0</v>
      </c>
      <c r="K26" s="69">
        <f t="shared" si="3"/>
        <v>0</v>
      </c>
      <c r="L26" s="69">
        <f t="shared" si="4"/>
        <v>0</v>
      </c>
      <c r="M26" s="70">
        <v>0.0</v>
      </c>
      <c r="N26" s="73"/>
      <c r="O26" s="74">
        <f t="shared" si="5"/>
        <v>0</v>
      </c>
    </row>
    <row r="27">
      <c r="A27" s="19">
        <v>22.0</v>
      </c>
      <c r="C27" s="19">
        <f>sumifs('daftar pesanan'!$G$2:$G$68,'daftar pesanan'!$B$2:$B$68,B27)</f>
        <v>0</v>
      </c>
      <c r="D27" s="19"/>
      <c r="E27" s="19"/>
      <c r="F27" s="19"/>
      <c r="G27" s="19">
        <f>sumifs('daftar pesanan'!$H$2:$H$68,'daftar pesanan'!$B$2:$B$68,B27)</f>
        <v>0</v>
      </c>
      <c r="H27" s="67">
        <f t="shared" si="6"/>
        <v>0</v>
      </c>
      <c r="I27" s="67">
        <f t="shared" si="1"/>
        <v>0</v>
      </c>
      <c r="J27" s="68">
        <f t="shared" si="7"/>
        <v>0</v>
      </c>
      <c r="K27" s="69">
        <f t="shared" si="3"/>
        <v>0</v>
      </c>
      <c r="L27" s="69">
        <f t="shared" si="4"/>
        <v>0</v>
      </c>
      <c r="M27" s="70">
        <v>0.0</v>
      </c>
      <c r="N27" s="73"/>
      <c r="O27" s="74">
        <f t="shared" si="5"/>
        <v>0</v>
      </c>
    </row>
    <row r="28">
      <c r="A28" s="19">
        <v>23.0</v>
      </c>
      <c r="C28" s="19">
        <f>sumifs('daftar pesanan'!$G$2:$G$68,'daftar pesanan'!$B$2:$B$68,B28)</f>
        <v>0</v>
      </c>
      <c r="D28" s="19"/>
      <c r="E28" s="19"/>
      <c r="F28" s="19"/>
      <c r="G28" s="19">
        <f>sumifs('daftar pesanan'!$H$2:$H$68,'daftar pesanan'!$B$2:$B$68,B28)</f>
        <v>0</v>
      </c>
      <c r="H28" s="67">
        <f t="shared" si="6"/>
        <v>0</v>
      </c>
      <c r="I28" s="67">
        <f t="shared" si="1"/>
        <v>0</v>
      </c>
      <c r="J28" s="68">
        <f t="shared" si="7"/>
        <v>0</v>
      </c>
      <c r="K28" s="69">
        <f t="shared" si="3"/>
        <v>0</v>
      </c>
      <c r="L28" s="69">
        <f t="shared" si="4"/>
        <v>0</v>
      </c>
      <c r="M28" s="70">
        <v>0.0</v>
      </c>
      <c r="N28" s="73"/>
      <c r="O28" s="74">
        <f t="shared" si="5"/>
        <v>0</v>
      </c>
    </row>
    <row r="29">
      <c r="A29" s="19">
        <v>24.0</v>
      </c>
      <c r="C29" s="19">
        <f>sumifs('daftar pesanan'!$G$2:$G$68,'daftar pesanan'!$B$2:$B$68,B29)</f>
        <v>0</v>
      </c>
      <c r="D29" s="19"/>
      <c r="E29" s="19"/>
      <c r="F29" s="19"/>
      <c r="G29" s="19">
        <f>sumifs('daftar pesanan'!$H$2:$H$68,'daftar pesanan'!$B$2:$B$68,B29)</f>
        <v>0</v>
      </c>
      <c r="H29" s="67">
        <f t="shared" si="6"/>
        <v>0</v>
      </c>
      <c r="I29" s="67">
        <f t="shared" si="1"/>
        <v>0</v>
      </c>
      <c r="J29" s="68">
        <f t="shared" si="7"/>
        <v>0</v>
      </c>
      <c r="K29" s="69">
        <f t="shared" si="3"/>
        <v>0</v>
      </c>
      <c r="L29" s="69">
        <f t="shared" si="4"/>
        <v>0</v>
      </c>
      <c r="M29" s="70">
        <v>0.0</v>
      </c>
      <c r="N29" s="73"/>
      <c r="O29" s="74">
        <f t="shared" si="5"/>
        <v>0</v>
      </c>
    </row>
    <row r="30">
      <c r="A30" s="19">
        <v>25.0</v>
      </c>
      <c r="C30" s="19">
        <f>sumifs('daftar pesanan'!$G$2:$G$68,'daftar pesanan'!$B$2:$B$68,B30)</f>
        <v>0</v>
      </c>
      <c r="D30" s="19"/>
      <c r="E30" s="19"/>
      <c r="F30" s="19"/>
      <c r="G30" s="19">
        <f>sumifs('daftar pesanan'!$H$2:$H$68,'daftar pesanan'!$B$2:$B$68,B30)</f>
        <v>0</v>
      </c>
      <c r="H30" s="67">
        <f t="shared" si="6"/>
        <v>0</v>
      </c>
      <c r="I30" s="67">
        <f t="shared" si="1"/>
        <v>0</v>
      </c>
      <c r="J30" s="68">
        <f t="shared" si="7"/>
        <v>0</v>
      </c>
      <c r="K30" s="69">
        <f t="shared" si="3"/>
        <v>0</v>
      </c>
      <c r="L30" s="69">
        <f t="shared" si="4"/>
        <v>0</v>
      </c>
      <c r="M30" s="70">
        <v>0.0</v>
      </c>
      <c r="N30" s="73"/>
      <c r="O30" s="74">
        <f t="shared" si="5"/>
        <v>0</v>
      </c>
    </row>
    <row r="31">
      <c r="A31" s="19">
        <v>26.0</v>
      </c>
      <c r="C31" s="19">
        <f>sumifs('daftar pesanan'!$G$2:$G$68,'daftar pesanan'!$B$2:$B$68,B31)</f>
        <v>0</v>
      </c>
      <c r="D31" s="19"/>
      <c r="E31" s="19"/>
      <c r="F31" s="19"/>
      <c r="G31" s="19">
        <f>sumifs('daftar pesanan'!$H$2:$H$68,'daftar pesanan'!$B$2:$B$68,B31)</f>
        <v>0</v>
      </c>
      <c r="H31" s="67">
        <f t="shared" si="6"/>
        <v>0</v>
      </c>
      <c r="I31" s="67">
        <f t="shared" si="1"/>
        <v>0</v>
      </c>
      <c r="J31" s="68">
        <f t="shared" si="7"/>
        <v>0</v>
      </c>
      <c r="K31" s="69">
        <f t="shared" si="3"/>
        <v>0</v>
      </c>
      <c r="L31" s="69">
        <f t="shared" si="4"/>
        <v>0</v>
      </c>
      <c r="M31" s="70">
        <v>0.0</v>
      </c>
      <c r="N31" s="73"/>
      <c r="O31" s="74">
        <f t="shared" si="5"/>
        <v>0</v>
      </c>
    </row>
    <row r="32">
      <c r="A32" s="19">
        <v>27.0</v>
      </c>
      <c r="C32" s="19">
        <f>sumifs('daftar pesanan'!$G$2:$G$68,'daftar pesanan'!$B$2:$B$68,B32)</f>
        <v>0</v>
      </c>
      <c r="D32" s="19"/>
      <c r="E32" s="19"/>
      <c r="F32" s="19"/>
      <c r="G32" s="19">
        <f>sumifs('daftar pesanan'!$H$2:$H$68,'daftar pesanan'!$B$2:$B$68,B32)</f>
        <v>0</v>
      </c>
      <c r="H32" s="67">
        <f t="shared" si="6"/>
        <v>0</v>
      </c>
      <c r="I32" s="67">
        <f t="shared" si="1"/>
        <v>0</v>
      </c>
      <c r="J32" s="68">
        <f t="shared" si="7"/>
        <v>0</v>
      </c>
      <c r="K32" s="69">
        <f t="shared" si="3"/>
        <v>0</v>
      </c>
      <c r="L32" s="69">
        <f t="shared" si="4"/>
        <v>0</v>
      </c>
      <c r="M32" s="70">
        <v>0.0</v>
      </c>
      <c r="N32" s="73"/>
      <c r="O32" s="74">
        <f t="shared" si="5"/>
        <v>0</v>
      </c>
    </row>
    <row r="33">
      <c r="A33" s="19">
        <v>28.0</v>
      </c>
      <c r="C33" s="19">
        <f>sumifs('daftar pesanan'!$G$2:$G$68,'daftar pesanan'!$B$2:$B$68,B33)</f>
        <v>0</v>
      </c>
      <c r="D33" s="19"/>
      <c r="E33" s="19"/>
      <c r="F33" s="19"/>
      <c r="G33" s="19">
        <f>sumifs('daftar pesanan'!$H$2:$H$68,'daftar pesanan'!$B$2:$B$68,B33)</f>
        <v>0</v>
      </c>
      <c r="H33" s="67">
        <f t="shared" si="6"/>
        <v>0</v>
      </c>
      <c r="I33" s="67">
        <f t="shared" si="1"/>
        <v>0</v>
      </c>
      <c r="J33" s="68">
        <f t="shared" si="7"/>
        <v>0</v>
      </c>
      <c r="K33" s="69">
        <f t="shared" si="3"/>
        <v>0</v>
      </c>
      <c r="L33" s="69">
        <f t="shared" si="4"/>
        <v>0</v>
      </c>
      <c r="M33" s="70">
        <v>0.0</v>
      </c>
      <c r="N33" s="73"/>
      <c r="O33" s="74">
        <f t="shared" si="5"/>
        <v>0</v>
      </c>
    </row>
    <row r="34">
      <c r="A34" s="19">
        <v>29.0</v>
      </c>
      <c r="C34" s="19">
        <f>sumifs('daftar pesanan'!$G$2:$G$68,'daftar pesanan'!$B$2:$B$68,B34)</f>
        <v>0</v>
      </c>
      <c r="D34" s="19"/>
      <c r="E34" s="19"/>
      <c r="F34" s="19"/>
      <c r="G34" s="19">
        <f>sumifs('daftar pesanan'!$H$2:$H$68,'daftar pesanan'!$B$2:$B$68,B34)</f>
        <v>0</v>
      </c>
      <c r="H34" s="67">
        <f t="shared" si="6"/>
        <v>0</v>
      </c>
      <c r="I34" s="67">
        <f t="shared" si="1"/>
        <v>0</v>
      </c>
      <c r="J34" s="68">
        <f t="shared" si="7"/>
        <v>0</v>
      </c>
      <c r="K34" s="69">
        <f t="shared" si="3"/>
        <v>0</v>
      </c>
      <c r="L34" s="69">
        <f t="shared" si="4"/>
        <v>0</v>
      </c>
      <c r="M34" s="70">
        <v>0.0</v>
      </c>
      <c r="N34" s="73"/>
      <c r="O34" s="74">
        <f t="shared" si="5"/>
        <v>0</v>
      </c>
    </row>
    <row r="35">
      <c r="A35" s="19">
        <v>30.0</v>
      </c>
      <c r="C35" s="19">
        <f>sumifs('daftar pesanan'!$G$2:$G$68,'daftar pesanan'!$B$2:$B$68,B35)</f>
        <v>0</v>
      </c>
      <c r="D35" s="19"/>
      <c r="E35" s="19"/>
      <c r="F35" s="19"/>
      <c r="G35" s="19">
        <f>sumifs('daftar pesanan'!$H$2:$H$68,'daftar pesanan'!$B$2:$B$68,B35)</f>
        <v>0</v>
      </c>
      <c r="H35" s="67">
        <f t="shared" si="6"/>
        <v>0</v>
      </c>
      <c r="I35" s="67">
        <f t="shared" si="1"/>
        <v>0</v>
      </c>
      <c r="J35" s="68">
        <f t="shared" si="7"/>
        <v>0</v>
      </c>
      <c r="K35" s="69">
        <f t="shared" si="3"/>
        <v>0</v>
      </c>
      <c r="L35" s="69">
        <f t="shared" si="4"/>
        <v>0</v>
      </c>
      <c r="M35" s="70">
        <v>0.0</v>
      </c>
      <c r="N35" s="73"/>
      <c r="O35" s="74">
        <f t="shared" si="5"/>
        <v>0</v>
      </c>
    </row>
    <row r="36">
      <c r="A36" s="19">
        <v>31.0</v>
      </c>
      <c r="C36" s="19">
        <f>sumifs('daftar pesanan'!$G$2:$G$68,'daftar pesanan'!$B$2:$B$68,B36)</f>
        <v>0</v>
      </c>
      <c r="D36" s="19"/>
      <c r="E36" s="19"/>
      <c r="F36" s="19"/>
      <c r="G36" s="19">
        <f>sumifs('daftar pesanan'!$H$2:$H$68,'daftar pesanan'!$B$2:$B$68,B36)</f>
        <v>0</v>
      </c>
      <c r="H36" s="67">
        <f t="shared" si="6"/>
        <v>0</v>
      </c>
      <c r="I36" s="67">
        <f t="shared" si="1"/>
        <v>0</v>
      </c>
      <c r="J36" s="68">
        <f t="shared" si="7"/>
        <v>0</v>
      </c>
      <c r="K36" s="69">
        <f t="shared" si="3"/>
        <v>0</v>
      </c>
      <c r="L36" s="69">
        <f t="shared" si="4"/>
        <v>0</v>
      </c>
      <c r="M36" s="70">
        <v>0.0</v>
      </c>
      <c r="N36" s="73"/>
      <c r="O36" s="74">
        <f t="shared" si="5"/>
        <v>0</v>
      </c>
    </row>
    <row r="37">
      <c r="A37" s="19">
        <v>32.0</v>
      </c>
      <c r="C37" s="19">
        <f>sumifs('daftar pesanan'!$G$2:$G$68,'daftar pesanan'!$B$2:$B$68,B37)</f>
        <v>0</v>
      </c>
      <c r="D37" s="19"/>
      <c r="E37" s="19"/>
      <c r="F37" s="19"/>
      <c r="G37" s="19">
        <f>sumifs('daftar pesanan'!$H$2:$H$68,'daftar pesanan'!$B$2:$B$68,B37)</f>
        <v>0</v>
      </c>
      <c r="H37" s="67">
        <f t="shared" si="6"/>
        <v>0</v>
      </c>
      <c r="I37" s="67">
        <f t="shared" si="1"/>
        <v>0</v>
      </c>
      <c r="J37" s="68">
        <f t="shared" si="7"/>
        <v>0</v>
      </c>
      <c r="K37" s="69">
        <f t="shared" si="3"/>
        <v>0</v>
      </c>
      <c r="L37" s="69">
        <f t="shared" si="4"/>
        <v>0</v>
      </c>
      <c r="M37" s="70">
        <v>0.0</v>
      </c>
      <c r="N37" s="73"/>
      <c r="O37" s="74">
        <f t="shared" si="5"/>
        <v>0</v>
      </c>
    </row>
    <row r="38">
      <c r="O38" s="19">
        <f t="shared" si="5"/>
        <v>0</v>
      </c>
    </row>
    <row r="39">
      <c r="O39" s="19">
        <f t="shared" si="5"/>
        <v>0</v>
      </c>
    </row>
    <row r="40">
      <c r="O40" s="19">
        <f t="shared" si="5"/>
        <v>0</v>
      </c>
    </row>
    <row r="41">
      <c r="O41" s="19">
        <f t="shared" si="5"/>
        <v>0</v>
      </c>
    </row>
    <row r="42">
      <c r="O42" s="19">
        <f t="shared" si="5"/>
        <v>0</v>
      </c>
    </row>
    <row r="43">
      <c r="O43" s="19">
        <f t="shared" si="5"/>
        <v>0</v>
      </c>
    </row>
    <row r="44">
      <c r="O44" s="19">
        <f t="shared" si="5"/>
        <v>0</v>
      </c>
    </row>
    <row r="45">
      <c r="O45" s="19">
        <f t="shared" si="5"/>
        <v>0</v>
      </c>
    </row>
    <row r="46">
      <c r="O46" s="19">
        <f t="shared" si="5"/>
        <v>0</v>
      </c>
    </row>
    <row r="47">
      <c r="O47" s="19">
        <f t="shared" si="5"/>
        <v>0</v>
      </c>
    </row>
    <row r="48">
      <c r="O48" s="19">
        <f t="shared" si="5"/>
        <v>0</v>
      </c>
    </row>
    <row r="49">
      <c r="O49" s="19">
        <f t="shared" si="5"/>
        <v>0</v>
      </c>
    </row>
    <row r="50">
      <c r="O50" s="19">
        <f t="shared" si="5"/>
        <v>0</v>
      </c>
    </row>
    <row r="51">
      <c r="O51" s="19">
        <f t="shared" si="5"/>
        <v>0</v>
      </c>
    </row>
    <row r="52">
      <c r="O52" s="19">
        <f t="shared" si="5"/>
        <v>0</v>
      </c>
    </row>
    <row r="53">
      <c r="O53" s="19">
        <f t="shared" si="5"/>
        <v>0</v>
      </c>
    </row>
    <row r="54">
      <c r="O54" s="19">
        <f t="shared" si="5"/>
        <v>0</v>
      </c>
    </row>
    <row r="55">
      <c r="O55" s="19">
        <f t="shared" si="5"/>
        <v>0</v>
      </c>
    </row>
    <row r="56">
      <c r="O56" s="19">
        <f t="shared" si="5"/>
        <v>0</v>
      </c>
    </row>
    <row r="57">
      <c r="O57" s="19">
        <f t="shared" si="5"/>
        <v>0</v>
      </c>
    </row>
    <row r="58">
      <c r="O58" s="19">
        <f t="shared" si="5"/>
        <v>0</v>
      </c>
    </row>
    <row r="59">
      <c r="O59" s="19">
        <f t="shared" si="5"/>
        <v>0</v>
      </c>
    </row>
    <row r="60">
      <c r="O60" s="19">
        <f t="shared" si="5"/>
        <v>0</v>
      </c>
    </row>
    <row r="61">
      <c r="O61" s="19">
        <f t="shared" si="5"/>
        <v>0</v>
      </c>
    </row>
    <row r="62">
      <c r="O62" s="19">
        <f t="shared" si="5"/>
        <v>0</v>
      </c>
    </row>
    <row r="63">
      <c r="O63" s="19">
        <f t="shared" si="5"/>
        <v>0</v>
      </c>
    </row>
    <row r="64">
      <c r="O64" s="19">
        <f t="shared" si="5"/>
        <v>0</v>
      </c>
    </row>
    <row r="65">
      <c r="O65" s="19">
        <f t="shared" si="5"/>
        <v>0</v>
      </c>
    </row>
    <row r="66">
      <c r="O66" s="19">
        <f t="shared" si="5"/>
        <v>0</v>
      </c>
    </row>
    <row r="67">
      <c r="O67" s="19">
        <f t="shared" si="5"/>
        <v>0</v>
      </c>
    </row>
    <row r="68">
      <c r="O68" s="19">
        <f t="shared" si="5"/>
        <v>0</v>
      </c>
    </row>
    <row r="69">
      <c r="O69" s="19">
        <f t="shared" si="5"/>
        <v>0</v>
      </c>
    </row>
    <row r="70">
      <c r="O70" s="19">
        <f t="shared" si="5"/>
        <v>0</v>
      </c>
    </row>
    <row r="71">
      <c r="O71" s="19">
        <f t="shared" si="5"/>
        <v>0</v>
      </c>
    </row>
    <row r="72">
      <c r="O72" s="19">
        <f t="shared" si="5"/>
        <v>0</v>
      </c>
    </row>
    <row r="73">
      <c r="O73" s="19">
        <f t="shared" si="5"/>
        <v>0</v>
      </c>
    </row>
    <row r="74">
      <c r="O74" s="19">
        <f t="shared" si="5"/>
        <v>0</v>
      </c>
    </row>
    <row r="75">
      <c r="O75" s="19">
        <f t="shared" si="5"/>
        <v>0</v>
      </c>
    </row>
    <row r="76">
      <c r="O76" s="19">
        <f t="shared" si="5"/>
        <v>0</v>
      </c>
    </row>
    <row r="77">
      <c r="O77" s="19">
        <f t="shared" si="5"/>
        <v>0</v>
      </c>
    </row>
    <row r="78">
      <c r="O78" s="19">
        <f t="shared" si="5"/>
        <v>0</v>
      </c>
    </row>
    <row r="79">
      <c r="O79" s="19">
        <f t="shared" si="5"/>
        <v>0</v>
      </c>
    </row>
    <row r="80">
      <c r="O80" s="19">
        <f t="shared" si="5"/>
        <v>0</v>
      </c>
    </row>
    <row r="81">
      <c r="O81" s="19">
        <f t="shared" si="5"/>
        <v>0</v>
      </c>
    </row>
    <row r="82">
      <c r="O82" s="19">
        <f t="shared" si="5"/>
        <v>0</v>
      </c>
    </row>
    <row r="83">
      <c r="O83" s="19">
        <f t="shared" si="5"/>
        <v>0</v>
      </c>
    </row>
    <row r="84">
      <c r="O84" s="19">
        <f t="shared" si="5"/>
        <v>0</v>
      </c>
    </row>
    <row r="85">
      <c r="O85" s="19">
        <f t="shared" si="5"/>
        <v>0</v>
      </c>
    </row>
    <row r="86">
      <c r="O86" s="19">
        <f t="shared" si="5"/>
        <v>0</v>
      </c>
    </row>
    <row r="87">
      <c r="O87" s="19">
        <f t="shared" si="5"/>
        <v>0</v>
      </c>
    </row>
    <row r="88">
      <c r="O88" s="19">
        <f t="shared" si="5"/>
        <v>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</sheetData>
  <conditionalFormatting sqref="C6:O151">
    <cfRule type="cellIs" dxfId="2" priority="1" operator="equal">
      <formula>0</formula>
    </cfRule>
  </conditionalFormatting>
  <conditionalFormatting sqref="O1:O1003">
    <cfRule type="cellIs" dxfId="3" priority="2" operator="greaterThan">
      <formula>0</formula>
    </cfRule>
  </conditionalFormatting>
  <conditionalFormatting sqref="K1:K1003">
    <cfRule type="cellIs" dxfId="4" priority="3" operator="greaterThan">
      <formula>0</formula>
    </cfRule>
  </conditionalFormatting>
  <conditionalFormatting sqref="L1:L1003">
    <cfRule type="cellIs" dxfId="4" priority="4" operator="greaterThan">
      <formula>0</formula>
    </cfRule>
  </conditionalFormatting>
  <conditionalFormatting sqref="D3:H3">
    <cfRule type="notContainsBlanks" dxfId="1" priority="5">
      <formula>LEN(TRIM(D3))&gt;0</formula>
    </cfRule>
  </conditionalFormatting>
  <drawing r:id="rId1"/>
</worksheet>
</file>