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Do not edit" sheetId="1" r:id="rId4"/>
    <sheet state="visible" name="Artists" sheetId="2" r:id="rId5"/>
    <sheet state="visible" name="Antho Cornelius (SR only)" sheetId="3" r:id="rId6"/>
    <sheet state="visible" name="Antho Cornelius (SR and pub)"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
      <text>
        <t xml:space="preserve">Do we need a rights level breakdown? Pub Vs Sound Recording?  Or Mechanicals vs Performance? Mechanicals is where all teh backpay will be and if a song got for example a bunch of sync's one year it could inflate the historic cashflow if not pulled out.
	-Jeff Ponchick
Yeah that's a good callout. I was trying to keep it simple and capture it in base annual revenue + optimization boost and backpay. E.g. we can estimate that outside of this spreadsheet and add the numbers. If that doesn't work, can definitely do it in the spread sheet but might be overkill.
	-Joey Mason</t>
      </text>
    </comment>
  </commentList>
</comments>
</file>

<file path=xl/sharedStrings.xml><?xml version="1.0" encoding="utf-8"?>
<sst xmlns="http://schemas.openxmlformats.org/spreadsheetml/2006/main" count="161" uniqueCount="98">
  <si>
    <t>Setup</t>
  </si>
  <si>
    <t>Note</t>
  </si>
  <si>
    <t>Base annual revenue</t>
  </si>
  <si>
    <t>Annual decay rate (e.g. 10% = 0.10)</t>
  </si>
  <si>
    <t>This should be dynamic - as the catalog ages it should flatten</t>
  </si>
  <si>
    <t>Optimization revenue boost (e.g. 15% = 0.15)</t>
  </si>
  <si>
    <t>Backpay amount</t>
  </si>
  <si>
    <t>Purchase price</t>
  </si>
  <si>
    <t>Sell catalog multiple</t>
  </si>
  <si>
    <t>Sale multiple annual increase (10% = 0.10)</t>
  </si>
  <si>
    <t>Cash flow</t>
  </si>
  <si>
    <t>Year</t>
  </si>
  <si>
    <t>Royalties</t>
  </si>
  <si>
    <t>Backpay</t>
  </si>
  <si>
    <t>Sale analysis</t>
  </si>
  <si>
    <t>Sale multiple</t>
  </si>
  <si>
    <t>Catalog value</t>
  </si>
  <si>
    <t>Sale costs (5%)</t>
  </si>
  <si>
    <t>Sale proceeds</t>
  </si>
  <si>
    <t>Cumulative cash flow</t>
  </si>
  <si>
    <t>Total profit</t>
  </si>
  <si>
    <t>Investment returns</t>
  </si>
  <si>
    <t>Cash on cash return</t>
  </si>
  <si>
    <t>Return on equity</t>
  </si>
  <si>
    <t>Hold IRR</t>
  </si>
  <si>
    <t>Flip IRR</t>
  </si>
  <si>
    <t>ARTIST NAME</t>
  </si>
  <si>
    <t>EMAIL</t>
  </si>
  <si>
    <t xml:space="preserve">USER ID </t>
  </si>
  <si>
    <t>ACCOUNT ID</t>
  </si>
  <si>
    <t>CHAD LIST</t>
  </si>
  <si>
    <t>Antwan Patton</t>
  </si>
  <si>
    <t>mdiaz@mgocpa.com</t>
  </si>
  <si>
    <t>user_2yKfRDYAPdnnzuEiGS2ZBcndZCy</t>
  </si>
  <si>
    <t>4870c3dd-73db-493c-b94b-897df858f65a</t>
  </si>
  <si>
    <t>Ilham Awaludin</t>
  </si>
  <si>
    <t>lux.inspira@gmail.com</t>
  </si>
  <si>
    <t>user_2yVQGwKQy2zNUXLq8QnA9ZDJ7Ov</t>
  </si>
  <si>
    <t>f89a304f-0fdf-4894-86b0-a62096673a0a</t>
  </si>
  <si>
    <t>Youssef Mobayed</t>
  </si>
  <si>
    <t>youssef@townmusic.com</t>
  </si>
  <si>
    <t>user_2qQhyTc8KV7PI5IQin4D45eKHPc</t>
  </si>
  <si>
    <t>90be2f6a-39d1-4277-8594-aa2215c52f46</t>
  </si>
  <si>
    <t>DizzyEight TV</t>
  </si>
  <si>
    <t>deezyeight@gmail.com</t>
  </si>
  <si>
    <t>user_2oo1QOLeus0JP0v8Klinkw3vyXM</t>
  </si>
  <si>
    <t>3e35d342-3c4b-4475-bacc-bcc9270c7d2f</t>
  </si>
  <si>
    <t>Iftekharul Anam</t>
  </si>
  <si>
    <t>info@iftekharulanam.com</t>
  </si>
  <si>
    <t>user_2g3fsCdtvSMxGIqxNWVHRcooya3</t>
  </si>
  <si>
    <t>207a229a-59d4-4364-8782-f1af8a08a2f6</t>
  </si>
  <si>
    <t>Dune froning</t>
  </si>
  <si>
    <t>dunedj1984@gmail.com</t>
  </si>
  <si>
    <t>user_2xmUATxy4OcVDW0JciM7w0rtyFY</t>
  </si>
  <si>
    <t>af383961-d699-4482-83f9-d9dfe3cf9f5a</t>
  </si>
  <si>
    <t>Matan Goldstien</t>
  </si>
  <si>
    <t>sensorymeditation.337@gmail.com</t>
  </si>
  <si>
    <t>user_2z6durz7pLtkMtmh7wsdA2GoPfT</t>
  </si>
  <si>
    <t>aa47a543-a121-4a0c-a67a-3fe42ec0382e</t>
  </si>
  <si>
    <t>Jeff also mentioned</t>
  </si>
  <si>
    <t>SC4A/JEFF LIST</t>
  </si>
  <si>
    <t>Will Jay</t>
  </si>
  <si>
    <t>willjaymusic@gmail.com</t>
  </si>
  <si>
    <t>user_2ZSoUo4FbFXJC5mZkgnv0njDkht</t>
  </si>
  <si>
    <t>fe0ae491-d2d0-4c44-9582-a9e18b3797ab</t>
  </si>
  <si>
    <t>SLIGHT BEATS</t>
  </si>
  <si>
    <t>yngsnowflake@gmail.com</t>
  </si>
  <si>
    <t>user_2YHbw3uabga0gQ7jnefygrygUfR</t>
  </si>
  <si>
    <t>9fd36ddd-5f4d-46aa-98f2-ca0237e3f0aa</t>
  </si>
  <si>
    <t>Mika Beats</t>
  </si>
  <si>
    <t>mikabeats@gmail.com</t>
  </si>
  <si>
    <t>user_2bhu3Uii0dR3GaFM9jId1qSyjLy</t>
  </si>
  <si>
    <t>f49a63b7-95d1-4d13-bbf5-8675fb1b5aa7</t>
  </si>
  <si>
    <t>Gavin Huff</t>
  </si>
  <si>
    <t>mgmtweiland@gmail.com</t>
  </si>
  <si>
    <t>user_2mfuApVtr81hM2J9T9T60DJ9P8J</t>
  </si>
  <si>
    <t>039100c0-08c9-4349-b1a4-6600bb1d43fe</t>
  </si>
  <si>
    <t>joseph van cil</t>
  </si>
  <si>
    <t>joeslife@ymail.com</t>
  </si>
  <si>
    <t>user_2tMZyp2v9fKemcNbR4jL4deHcMY</t>
  </si>
  <si>
    <t>26e6f732-1a13-433e-a312-c656fef8422b</t>
  </si>
  <si>
    <t>anthony  ruiz</t>
  </si>
  <si>
    <t>twuanmakesshit@gmail.com</t>
  </si>
  <si>
    <t>user_2a7G1K2RkHgWrJdGbDANNiYroc7</t>
  </si>
  <si>
    <t>035c7b7c-5a43-4de1-bd7b-4522ba45c66f</t>
  </si>
  <si>
    <t>JEFF LIST</t>
  </si>
  <si>
    <t>Antho Cornelius</t>
  </si>
  <si>
    <t>electronyzeme@gmail.com</t>
  </si>
  <si>
    <t>user_2cLfXMHbXJE31ByB4V2HxjPUAFj</t>
  </si>
  <si>
    <t>c52fb6bb-027d-4812-a07e-a5b1a6978230</t>
  </si>
  <si>
    <t>NAME</t>
  </si>
  <si>
    <t>USER ID</t>
  </si>
  <si>
    <t>ACC ID</t>
  </si>
  <si>
    <t>The model says actually the revenue is going to increase at rate of -0.1103. 
But let's be conservative for now and assume 20% decay rate</t>
  </si>
  <si>
    <t xml:space="preserve">Using Wiseband at 80/20 for ~ 2/3 of the distro revenue and SoundCloud for 1/3 of the revenue at 70/30.
 Assume we will move from around 76/24 split. 
30% increase.
</t>
  </si>
  <si>
    <t xml:space="preserve">Not sure if we can get the publishing rights. </t>
  </si>
  <si>
    <t xml:space="preserve">Using Wiseband at 80/20 for ~ 2/3 of the distro revenue and SoundCloud for 1/3 of the revenue at 70/30.
 Assume we will move from around 76/24 split. 
Assume additional +25% for publishing
Total: 55% increase.
</t>
  </si>
  <si>
    <t>3 years = $14K. Assume 25% in backpay.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</si>
</sst>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u/>
      <color theme="1"/>
      <name val="Arial"/>
      <scheme val="minor"/>
    </font>
    <font>
      <color theme="1"/>
      <name val="Arial"/>
      <scheme val="minor"/>
    </font>
    <font>
      <b/>
      <color theme="1"/>
      <name val="Arial"/>
      <scheme val="minor"/>
    </font>
    <font>
      <b/>
      <i/>
      <color theme="1"/>
      <name val="Arial"/>
      <scheme val="minor"/>
    </font>
    <font>
      <u/>
      <color rgb="FF0000FF"/>
      <name val="Arial"/>
    </font>
    <font>
      <color theme="1"/>
      <name val="__font-suisse-v1"/>
    </font>
    <font>
      <sz val="11.0"/>
      <color rgb="FF1D1C1D"/>
      <name val="Arial"/>
    </font>
    <font>
      <sz val="11.0"/>
      <color rgb="FF1D1C1D"/>
      <name val="Slack-Lato"/>
    </font>
  </fonts>
  <fills count="4">
    <fill>
      <patternFill patternType="none"/>
    </fill>
    <fill>
      <patternFill patternType="lightGray"/>
    </fill>
    <fill>
      <patternFill patternType="solid">
        <fgColor rgb="FF000000"/>
        <bgColor rgb="FF000000"/>
      </patternFill>
    </fill>
    <fill>
      <patternFill patternType="solid">
        <fgColor rgb="FFF8F8F8"/>
        <bgColor rgb="FFF8F8F8"/>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4" xfId="0" applyAlignment="1" applyFont="1" applyNumberFormat="1">
      <alignment readingOrder="0" shrinkToFit="0" wrapText="1"/>
    </xf>
    <xf borderId="0" fillId="0" fontId="2" numFmtId="0" xfId="0" applyAlignment="1" applyFont="1">
      <alignment readingOrder="0"/>
    </xf>
    <xf borderId="0" fillId="0" fontId="2" numFmtId="0" xfId="0" applyAlignment="1" applyFont="1">
      <alignment readingOrder="0" shrinkToFit="0" wrapText="0"/>
    </xf>
    <xf borderId="0" fillId="0" fontId="3" numFmtId="0" xfId="0" applyAlignment="1" applyFont="1">
      <alignment readingOrder="0" shrinkToFit="0" wrapText="1"/>
    </xf>
    <xf borderId="0" fillId="0" fontId="2" numFmtId="4" xfId="0" applyAlignment="1" applyFont="1" applyNumberFormat="1">
      <alignment shrinkToFit="0" wrapText="1"/>
    </xf>
    <xf borderId="0" fillId="0" fontId="3" numFmtId="0" xfId="0" applyAlignment="1" applyFont="1">
      <alignment readingOrder="0" shrinkToFit="0" wrapText="1"/>
    </xf>
    <xf borderId="0" fillId="0" fontId="2" numFmtId="10" xfId="0" applyAlignment="1" applyFont="1" applyNumberFormat="1">
      <alignment shrinkToFit="0" wrapText="1"/>
    </xf>
    <xf borderId="0" fillId="0" fontId="3" numFmtId="0" xfId="0" applyAlignment="1" applyFont="1">
      <alignment readingOrder="0"/>
    </xf>
    <xf borderId="0" fillId="0" fontId="4" numFmtId="0" xfId="0" applyAlignment="1" applyFont="1">
      <alignment readingOrder="0"/>
    </xf>
    <xf borderId="0" fillId="2" fontId="2" numFmtId="0" xfId="0" applyAlignment="1" applyFill="1" applyFont="1">
      <alignment readingOrder="0"/>
    </xf>
    <xf borderId="0" fillId="2" fontId="2" numFmtId="0" xfId="0" applyFont="1"/>
    <xf borderId="0" fillId="0" fontId="5" numFmtId="0" xfId="0" applyAlignment="1" applyFont="1">
      <alignment vertical="bottom"/>
    </xf>
    <xf borderId="0" fillId="0" fontId="6" numFmtId="0" xfId="0" applyAlignment="1" applyFont="1">
      <alignment readingOrder="0" shrinkToFit="0" wrapText="0"/>
    </xf>
    <xf borderId="0" fillId="3" fontId="7" numFmtId="0" xfId="0" applyAlignment="1" applyFill="1" applyFont="1">
      <alignment horizontal="left" readingOrder="0"/>
    </xf>
    <xf borderId="0" fillId="0" fontId="2" numFmtId="0" xfId="0" applyAlignment="1" applyFont="1">
      <alignment readingOrder="0" shrinkToFit="0" wrapText="1"/>
    </xf>
    <xf borderId="0" fillId="3" fontId="8" numFmtId="0" xfId="0" applyAlignment="1" applyFont="1">
      <alignment horizontal="lef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mailto:mdiaz@mgocpa.com" TargetMode="External"/><Relationship Id="rId2" Type="http://schemas.openxmlformats.org/officeDocument/2006/relationships/hyperlink" Target="mailto:lux.inspira@gmail.com" TargetMode="External"/><Relationship Id="rId3" Type="http://schemas.openxmlformats.org/officeDocument/2006/relationships/hyperlink" Target="mailto:youssef@townmusic.com" TargetMode="External"/><Relationship Id="rId4" Type="http://schemas.openxmlformats.org/officeDocument/2006/relationships/hyperlink" Target="mailto:deezyeight@gmail.com" TargetMode="External"/><Relationship Id="rId5" Type="http://schemas.openxmlformats.org/officeDocument/2006/relationships/hyperlink" Target="mailto:info@iftekharulanam.com" TargetMode="External"/><Relationship Id="rId6" Type="http://schemas.openxmlformats.org/officeDocument/2006/relationships/hyperlink" Target="mailto:dunedj1984@gmail.com"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6.25"/>
  </cols>
  <sheetData>
    <row r="1">
      <c r="A1" s="1" t="s">
        <v>0</v>
      </c>
      <c r="B1" s="2"/>
      <c r="C1" s="2" t="s">
        <v>1</v>
      </c>
      <c r="D1" s="3"/>
      <c r="E1" s="3"/>
      <c r="F1" s="3"/>
      <c r="G1" s="3"/>
      <c r="H1" s="3"/>
      <c r="I1" s="3"/>
      <c r="J1" s="3"/>
      <c r="K1" s="3"/>
      <c r="L1" s="3"/>
      <c r="M1" s="3"/>
      <c r="N1" s="3"/>
      <c r="O1" s="3"/>
      <c r="P1" s="3"/>
      <c r="Q1" s="3"/>
      <c r="R1" s="3"/>
      <c r="S1" s="3"/>
      <c r="T1" s="3"/>
      <c r="U1" s="3"/>
      <c r="V1" s="3"/>
      <c r="W1" s="3"/>
      <c r="X1" s="3"/>
      <c r="Y1" s="3"/>
      <c r="Z1" s="3"/>
    </row>
    <row r="2">
      <c r="A2" s="2" t="s">
        <v>2</v>
      </c>
      <c r="B2" s="4">
        <v>100000.0</v>
      </c>
      <c r="C2" s="3"/>
      <c r="D2" s="3"/>
      <c r="E2" s="3"/>
      <c r="F2" s="3"/>
      <c r="G2" s="3"/>
      <c r="H2" s="3"/>
      <c r="I2" s="3"/>
      <c r="J2" s="3"/>
      <c r="K2" s="3"/>
      <c r="L2" s="3"/>
      <c r="M2" s="3"/>
      <c r="N2" s="3"/>
      <c r="O2" s="3"/>
      <c r="P2" s="3"/>
      <c r="Q2" s="3"/>
      <c r="R2" s="3"/>
      <c r="S2" s="3"/>
      <c r="T2" s="3"/>
      <c r="U2" s="3"/>
      <c r="V2" s="3"/>
      <c r="W2" s="3"/>
      <c r="X2" s="3"/>
      <c r="Y2" s="3"/>
      <c r="Z2" s="3"/>
    </row>
    <row r="3">
      <c r="A3" s="2" t="s">
        <v>3</v>
      </c>
      <c r="B3" s="5">
        <v>0.25</v>
      </c>
      <c r="C3" s="6" t="s">
        <v>4</v>
      </c>
      <c r="D3" s="3"/>
      <c r="E3" s="3"/>
      <c r="F3" s="3"/>
      <c r="G3" s="3"/>
      <c r="H3" s="3"/>
      <c r="I3" s="3"/>
      <c r="J3" s="3"/>
      <c r="K3" s="3"/>
      <c r="L3" s="3"/>
      <c r="M3" s="3"/>
      <c r="N3" s="3"/>
      <c r="O3" s="3"/>
      <c r="P3" s="3"/>
      <c r="Q3" s="3"/>
      <c r="R3" s="3"/>
      <c r="S3" s="3"/>
      <c r="T3" s="3"/>
      <c r="U3" s="3"/>
      <c r="V3" s="3"/>
      <c r="W3" s="3"/>
      <c r="X3" s="3"/>
      <c r="Y3" s="3"/>
      <c r="Z3" s="3"/>
    </row>
    <row r="4">
      <c r="A4" s="2" t="s">
        <v>5</v>
      </c>
      <c r="B4" s="2">
        <v>0.25</v>
      </c>
      <c r="C4" s="3"/>
      <c r="D4" s="3"/>
      <c r="E4" s="3"/>
      <c r="F4" s="3"/>
      <c r="G4" s="3"/>
      <c r="H4" s="3"/>
      <c r="I4" s="3"/>
      <c r="J4" s="3"/>
      <c r="K4" s="3"/>
      <c r="L4" s="3"/>
      <c r="M4" s="3"/>
      <c r="N4" s="3"/>
      <c r="O4" s="3"/>
      <c r="P4" s="3"/>
      <c r="Q4" s="3"/>
      <c r="R4" s="3"/>
      <c r="S4" s="3"/>
      <c r="T4" s="3"/>
      <c r="U4" s="3"/>
      <c r="V4" s="3"/>
      <c r="W4" s="3"/>
      <c r="X4" s="3"/>
      <c r="Y4" s="3"/>
      <c r="Z4" s="3"/>
    </row>
    <row r="5">
      <c r="A5" s="2" t="s">
        <v>6</v>
      </c>
      <c r="B5" s="4">
        <v>40000.0</v>
      </c>
      <c r="C5" s="3"/>
      <c r="D5" s="3"/>
      <c r="E5" s="3"/>
      <c r="F5" s="3"/>
      <c r="G5" s="3"/>
      <c r="H5" s="3"/>
      <c r="I5" s="3"/>
      <c r="J5" s="3"/>
      <c r="K5" s="3"/>
      <c r="L5" s="3"/>
      <c r="M5" s="3"/>
      <c r="N5" s="3"/>
      <c r="O5" s="3"/>
      <c r="P5" s="3"/>
      <c r="Q5" s="3"/>
      <c r="R5" s="3"/>
      <c r="S5" s="3"/>
      <c r="T5" s="3"/>
      <c r="U5" s="3"/>
      <c r="V5" s="3"/>
      <c r="W5" s="3"/>
      <c r="X5" s="3"/>
      <c r="Y5" s="3"/>
      <c r="Z5" s="3"/>
    </row>
    <row r="6">
      <c r="A6" s="2" t="s">
        <v>7</v>
      </c>
      <c r="B6" s="4">
        <v>250000.0</v>
      </c>
      <c r="C6" s="3"/>
      <c r="D6" s="3"/>
      <c r="E6" s="3"/>
      <c r="F6" s="3"/>
      <c r="G6" s="3"/>
      <c r="H6" s="3"/>
      <c r="I6" s="3"/>
      <c r="J6" s="3"/>
      <c r="K6" s="3"/>
      <c r="L6" s="3"/>
      <c r="M6" s="3"/>
      <c r="N6" s="3"/>
      <c r="O6" s="3"/>
      <c r="P6" s="3"/>
      <c r="Q6" s="3"/>
      <c r="R6" s="3"/>
      <c r="S6" s="3"/>
      <c r="T6" s="3"/>
      <c r="U6" s="3"/>
      <c r="V6" s="3"/>
      <c r="W6" s="3"/>
      <c r="X6" s="3"/>
      <c r="Y6" s="3"/>
      <c r="Z6" s="3"/>
    </row>
    <row r="7">
      <c r="A7" s="2" t="s">
        <v>8</v>
      </c>
      <c r="B7" s="2">
        <v>4.0</v>
      </c>
      <c r="C7" s="3"/>
      <c r="D7" s="3"/>
      <c r="E7" s="3"/>
      <c r="F7" s="3"/>
      <c r="G7" s="3"/>
      <c r="H7" s="3"/>
      <c r="I7" s="3"/>
      <c r="J7" s="3"/>
      <c r="K7" s="3"/>
      <c r="L7" s="3"/>
      <c r="M7" s="3"/>
      <c r="N7" s="3"/>
      <c r="O7" s="3"/>
      <c r="P7" s="3"/>
      <c r="Q7" s="3"/>
      <c r="R7" s="3"/>
      <c r="S7" s="3"/>
      <c r="T7" s="3"/>
      <c r="U7" s="3"/>
      <c r="V7" s="3"/>
      <c r="W7" s="3"/>
      <c r="X7" s="3"/>
      <c r="Y7" s="3"/>
      <c r="Z7" s="3"/>
    </row>
    <row r="8">
      <c r="A8" s="2" t="s">
        <v>9</v>
      </c>
      <c r="B8" s="2">
        <f>0.07</f>
        <v>0.07</v>
      </c>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7" t="s">
        <v>10</v>
      </c>
      <c r="B10" s="3"/>
      <c r="C10" s="3"/>
      <c r="D10" s="3"/>
      <c r="E10" s="3"/>
      <c r="F10" s="3"/>
      <c r="G10" s="3"/>
      <c r="H10" s="3"/>
      <c r="I10" s="3"/>
      <c r="J10" s="3"/>
      <c r="K10" s="3"/>
      <c r="L10" s="3"/>
      <c r="M10" s="3"/>
      <c r="N10" s="3"/>
      <c r="O10" s="3"/>
      <c r="P10" s="3"/>
      <c r="Q10" s="3"/>
      <c r="R10" s="3"/>
      <c r="S10" s="3"/>
      <c r="T10" s="3"/>
      <c r="U10" s="3"/>
      <c r="V10" s="3"/>
      <c r="W10" s="3"/>
      <c r="X10" s="3"/>
      <c r="Y10" s="3"/>
      <c r="Z10" s="3"/>
    </row>
    <row r="11">
      <c r="A11" s="2" t="s">
        <v>11</v>
      </c>
      <c r="B11" s="2">
        <v>1.0</v>
      </c>
      <c r="C11" s="2">
        <v>2.0</v>
      </c>
      <c r="D11" s="2">
        <v>3.0</v>
      </c>
      <c r="E11" s="2">
        <v>4.0</v>
      </c>
      <c r="F11" s="2">
        <v>5.0</v>
      </c>
      <c r="G11" s="2">
        <v>6.0</v>
      </c>
      <c r="H11" s="2">
        <v>7.0</v>
      </c>
      <c r="I11" s="3"/>
      <c r="J11" s="3"/>
      <c r="K11" s="3"/>
      <c r="L11" s="3"/>
      <c r="M11" s="3"/>
      <c r="N11" s="3"/>
      <c r="O11" s="3"/>
      <c r="P11" s="3"/>
      <c r="Q11" s="3"/>
      <c r="R11" s="3"/>
      <c r="S11" s="3"/>
      <c r="T11" s="3"/>
      <c r="U11" s="3"/>
      <c r="V11" s="3"/>
      <c r="W11" s="3"/>
      <c r="X11" s="3"/>
      <c r="Y11" s="3"/>
      <c r="Z11" s="3"/>
    </row>
    <row r="12">
      <c r="A12" s="2" t="s">
        <v>12</v>
      </c>
      <c r="B12" s="8">
        <f t="shared" ref="B12:H12" si="1">(1+$B4) * $B$2 *(1-$B3)^B11</f>
        <v>93750</v>
      </c>
      <c r="C12" s="8">
        <f t="shared" si="1"/>
        <v>70312.5</v>
      </c>
      <c r="D12" s="8">
        <f t="shared" si="1"/>
        <v>52734.375</v>
      </c>
      <c r="E12" s="8">
        <f t="shared" si="1"/>
        <v>39550.78125</v>
      </c>
      <c r="F12" s="8">
        <f t="shared" si="1"/>
        <v>29663.08594</v>
      </c>
      <c r="G12" s="8">
        <f t="shared" si="1"/>
        <v>22247.31445</v>
      </c>
      <c r="H12" s="8">
        <f t="shared" si="1"/>
        <v>16685.48584</v>
      </c>
      <c r="I12" s="3"/>
      <c r="J12" s="3"/>
      <c r="K12" s="3"/>
      <c r="L12" s="3"/>
      <c r="M12" s="3"/>
      <c r="N12" s="3"/>
      <c r="O12" s="3"/>
      <c r="P12" s="3"/>
      <c r="Q12" s="3"/>
      <c r="R12" s="3"/>
      <c r="S12" s="3"/>
      <c r="T12" s="3"/>
      <c r="U12" s="3"/>
      <c r="V12" s="3"/>
      <c r="W12" s="3"/>
      <c r="X12" s="3"/>
      <c r="Y12" s="3"/>
      <c r="Z12" s="3"/>
    </row>
    <row r="13">
      <c r="A13" s="2" t="s">
        <v>13</v>
      </c>
      <c r="B13" s="8">
        <f>B5</f>
        <v>40000</v>
      </c>
      <c r="C13" s="4">
        <v>0.0</v>
      </c>
      <c r="D13" s="4">
        <v>0.0</v>
      </c>
      <c r="E13" s="4">
        <v>0.0</v>
      </c>
      <c r="F13" s="4">
        <v>0.0</v>
      </c>
      <c r="G13" s="4">
        <v>0.0</v>
      </c>
      <c r="H13" s="4">
        <v>0.0</v>
      </c>
      <c r="I13" s="3"/>
      <c r="J13" s="3"/>
      <c r="K13" s="3"/>
      <c r="L13" s="3"/>
      <c r="M13" s="3"/>
      <c r="N13" s="3"/>
      <c r="O13" s="3"/>
      <c r="P13" s="3"/>
      <c r="Q13" s="3"/>
      <c r="R13" s="3"/>
      <c r="S13" s="3"/>
      <c r="T13" s="3"/>
      <c r="U13" s="3"/>
      <c r="V13" s="3"/>
      <c r="W13" s="3"/>
      <c r="X13" s="3"/>
      <c r="Y13" s="3"/>
      <c r="Z13" s="3"/>
    </row>
    <row r="14">
      <c r="A14" s="2" t="s">
        <v>10</v>
      </c>
      <c r="B14" s="8">
        <f t="shared" ref="B14:H14" si="2">B12+B13</f>
        <v>133750</v>
      </c>
      <c r="C14" s="8">
        <f t="shared" si="2"/>
        <v>70312.5</v>
      </c>
      <c r="D14" s="8">
        <f t="shared" si="2"/>
        <v>52734.375</v>
      </c>
      <c r="E14" s="8">
        <f t="shared" si="2"/>
        <v>39550.78125</v>
      </c>
      <c r="F14" s="8">
        <f t="shared" si="2"/>
        <v>29663.08594</v>
      </c>
      <c r="G14" s="8">
        <f t="shared" si="2"/>
        <v>22247.31445</v>
      </c>
      <c r="H14" s="8">
        <f t="shared" si="2"/>
        <v>16685.48584</v>
      </c>
      <c r="I14" s="3"/>
      <c r="J14" s="3"/>
      <c r="K14" s="3"/>
      <c r="L14" s="3"/>
      <c r="M14" s="3"/>
      <c r="N14" s="3"/>
      <c r="O14" s="3"/>
      <c r="P14" s="3"/>
      <c r="Q14" s="3"/>
      <c r="R14" s="3"/>
      <c r="S14" s="3"/>
      <c r="T14" s="3"/>
      <c r="U14" s="3"/>
      <c r="V14" s="3"/>
      <c r="W14" s="3"/>
      <c r="X14" s="3"/>
      <c r="Y14" s="3"/>
      <c r="Z14" s="3"/>
    </row>
    <row r="15">
      <c r="A15" s="2"/>
      <c r="B15" s="8"/>
      <c r="C15" s="8"/>
      <c r="D15" s="8"/>
      <c r="E15" s="8"/>
      <c r="F15" s="8"/>
      <c r="G15" s="8"/>
      <c r="H15" s="8"/>
      <c r="I15" s="3"/>
      <c r="J15" s="3"/>
      <c r="K15" s="3"/>
      <c r="L15" s="3"/>
      <c r="M15" s="3"/>
      <c r="N15" s="3"/>
      <c r="O15" s="3"/>
      <c r="P15" s="3"/>
      <c r="Q15" s="3"/>
      <c r="R15" s="3"/>
      <c r="S15" s="3"/>
      <c r="T15" s="3"/>
      <c r="U15" s="3"/>
      <c r="V15" s="3"/>
      <c r="W15" s="3"/>
      <c r="X15" s="3"/>
      <c r="Y15" s="3"/>
      <c r="Z15" s="3"/>
    </row>
    <row r="16">
      <c r="A16" s="9" t="s">
        <v>14</v>
      </c>
      <c r="B16" s="8"/>
      <c r="C16" s="8"/>
      <c r="D16" s="8"/>
      <c r="E16" s="8"/>
      <c r="F16" s="8"/>
      <c r="G16" s="8"/>
      <c r="H16" s="8"/>
      <c r="I16" s="3"/>
      <c r="J16" s="3"/>
      <c r="K16" s="3"/>
      <c r="L16" s="3"/>
      <c r="M16" s="3"/>
      <c r="N16" s="3"/>
      <c r="O16" s="3"/>
      <c r="P16" s="3"/>
      <c r="Q16" s="3"/>
      <c r="R16" s="3"/>
      <c r="S16" s="3"/>
      <c r="T16" s="3"/>
      <c r="U16" s="3"/>
      <c r="V16" s="3"/>
      <c r="W16" s="3"/>
      <c r="X16" s="3"/>
      <c r="Y16" s="3"/>
      <c r="Z16" s="3"/>
    </row>
    <row r="17">
      <c r="A17" s="2" t="s">
        <v>15</v>
      </c>
      <c r="B17" s="8">
        <f t="shared" ref="B17:H17" si="3">$B$7*(1+$B$8*B$11)</f>
        <v>4.28</v>
      </c>
      <c r="C17" s="8">
        <f t="shared" si="3"/>
        <v>4.56</v>
      </c>
      <c r="D17" s="8">
        <f t="shared" si="3"/>
        <v>4.84</v>
      </c>
      <c r="E17" s="8">
        <f t="shared" si="3"/>
        <v>5.12</v>
      </c>
      <c r="F17" s="8">
        <f t="shared" si="3"/>
        <v>5.4</v>
      </c>
      <c r="G17" s="8">
        <f t="shared" si="3"/>
        <v>5.68</v>
      </c>
      <c r="H17" s="8">
        <f t="shared" si="3"/>
        <v>5.96</v>
      </c>
      <c r="I17" s="3"/>
      <c r="J17" s="3"/>
      <c r="K17" s="3"/>
      <c r="L17" s="3"/>
      <c r="M17" s="3"/>
      <c r="N17" s="3"/>
      <c r="O17" s="3"/>
      <c r="P17" s="3"/>
      <c r="Q17" s="3"/>
      <c r="R17" s="3"/>
      <c r="S17" s="3"/>
      <c r="T17" s="3"/>
      <c r="U17" s="3"/>
      <c r="V17" s="3"/>
      <c r="W17" s="3"/>
      <c r="X17" s="3"/>
      <c r="Y17" s="3"/>
      <c r="Z17" s="3"/>
    </row>
    <row r="18">
      <c r="A18" s="2" t="s">
        <v>16</v>
      </c>
      <c r="B18" s="8">
        <f t="shared" ref="B18:H18" si="4">B17*B12</f>
        <v>401250</v>
      </c>
      <c r="C18" s="8">
        <f t="shared" si="4"/>
        <v>320625</v>
      </c>
      <c r="D18" s="8">
        <f t="shared" si="4"/>
        <v>255234.375</v>
      </c>
      <c r="E18" s="8">
        <f t="shared" si="4"/>
        <v>202500</v>
      </c>
      <c r="F18" s="8">
        <f t="shared" si="4"/>
        <v>160180.6641</v>
      </c>
      <c r="G18" s="8">
        <f t="shared" si="4"/>
        <v>126364.7461</v>
      </c>
      <c r="H18" s="8">
        <f t="shared" si="4"/>
        <v>99445.49561</v>
      </c>
      <c r="I18" s="3"/>
      <c r="J18" s="3"/>
      <c r="K18" s="3"/>
      <c r="L18" s="3"/>
      <c r="M18" s="3"/>
      <c r="N18" s="3"/>
      <c r="O18" s="3"/>
      <c r="P18" s="3"/>
      <c r="Q18" s="3"/>
      <c r="R18" s="3"/>
      <c r="S18" s="3"/>
      <c r="T18" s="3"/>
      <c r="U18" s="3"/>
      <c r="V18" s="3"/>
      <c r="W18" s="3"/>
      <c r="X18" s="3"/>
      <c r="Y18" s="3"/>
      <c r="Z18" s="3"/>
    </row>
    <row r="19">
      <c r="A19" s="2" t="s">
        <v>17</v>
      </c>
      <c r="B19" s="8">
        <f t="shared" ref="B19:H19" si="5">0.05 * B$18</f>
        <v>20062.5</v>
      </c>
      <c r="C19" s="8">
        <f t="shared" si="5"/>
        <v>16031.25</v>
      </c>
      <c r="D19" s="8">
        <f t="shared" si="5"/>
        <v>12761.71875</v>
      </c>
      <c r="E19" s="8">
        <f t="shared" si="5"/>
        <v>10125</v>
      </c>
      <c r="F19" s="8">
        <f t="shared" si="5"/>
        <v>8009.033203</v>
      </c>
      <c r="G19" s="8">
        <f t="shared" si="5"/>
        <v>6318.237305</v>
      </c>
      <c r="H19" s="8">
        <f t="shared" si="5"/>
        <v>4972.27478</v>
      </c>
      <c r="I19" s="3"/>
      <c r="J19" s="3"/>
      <c r="K19" s="3"/>
      <c r="L19" s="3"/>
      <c r="M19" s="3"/>
      <c r="N19" s="3"/>
      <c r="O19" s="3"/>
      <c r="P19" s="3"/>
      <c r="Q19" s="3"/>
      <c r="R19" s="3"/>
      <c r="S19" s="3"/>
      <c r="T19" s="3"/>
      <c r="U19" s="3"/>
      <c r="V19" s="3"/>
      <c r="W19" s="3"/>
      <c r="X19" s="3"/>
      <c r="Y19" s="3"/>
      <c r="Z19" s="3"/>
    </row>
    <row r="20">
      <c r="A20" s="2" t="s">
        <v>18</v>
      </c>
      <c r="B20" s="8">
        <f t="shared" ref="B20:H20" si="6">B18-B19</f>
        <v>381187.5</v>
      </c>
      <c r="C20" s="8">
        <f t="shared" si="6"/>
        <v>304593.75</v>
      </c>
      <c r="D20" s="8">
        <f t="shared" si="6"/>
        <v>242472.6563</v>
      </c>
      <c r="E20" s="8">
        <f t="shared" si="6"/>
        <v>192375</v>
      </c>
      <c r="F20" s="8">
        <f t="shared" si="6"/>
        <v>152171.6309</v>
      </c>
      <c r="G20" s="8">
        <f t="shared" si="6"/>
        <v>120046.5088</v>
      </c>
      <c r="H20" s="8">
        <f t="shared" si="6"/>
        <v>94473.22083</v>
      </c>
      <c r="I20" s="3"/>
      <c r="J20" s="3"/>
      <c r="K20" s="3"/>
      <c r="L20" s="3"/>
      <c r="M20" s="3"/>
      <c r="N20" s="3"/>
      <c r="O20" s="3"/>
      <c r="P20" s="3"/>
      <c r="Q20" s="3"/>
      <c r="R20" s="3"/>
      <c r="S20" s="3"/>
      <c r="T20" s="3"/>
      <c r="U20" s="3"/>
      <c r="V20" s="3"/>
      <c r="W20" s="3"/>
      <c r="X20" s="3"/>
      <c r="Y20" s="3"/>
      <c r="Z20" s="3"/>
    </row>
    <row r="21">
      <c r="A21" s="2" t="s">
        <v>19</v>
      </c>
      <c r="B21" s="8">
        <f>B14</f>
        <v>133750</v>
      </c>
      <c r="C21" s="8">
        <f t="shared" ref="C21:H21" si="7">C14+B21</f>
        <v>204062.5</v>
      </c>
      <c r="D21" s="8">
        <f t="shared" si="7"/>
        <v>256796.875</v>
      </c>
      <c r="E21" s="8">
        <f t="shared" si="7"/>
        <v>296347.6563</v>
      </c>
      <c r="F21" s="8">
        <f t="shared" si="7"/>
        <v>326010.7422</v>
      </c>
      <c r="G21" s="8">
        <f t="shared" si="7"/>
        <v>348258.0566</v>
      </c>
      <c r="H21" s="8">
        <f t="shared" si="7"/>
        <v>364943.5425</v>
      </c>
      <c r="I21" s="3"/>
      <c r="J21" s="3"/>
      <c r="K21" s="3"/>
      <c r="L21" s="3"/>
      <c r="M21" s="3"/>
      <c r="N21" s="3"/>
      <c r="O21" s="3"/>
      <c r="P21" s="3"/>
      <c r="Q21" s="3"/>
      <c r="R21" s="3"/>
      <c r="S21" s="3"/>
      <c r="T21" s="3"/>
      <c r="U21" s="3"/>
      <c r="V21" s="3"/>
      <c r="W21" s="3"/>
      <c r="X21" s="3"/>
      <c r="Y21" s="3"/>
      <c r="Z21" s="3"/>
    </row>
    <row r="22">
      <c r="A22" s="2" t="s">
        <v>20</v>
      </c>
      <c r="B22" s="8">
        <f t="shared" ref="B22:H22" si="8">B20+B21-$B6</f>
        <v>264937.5</v>
      </c>
      <c r="C22" s="8">
        <f t="shared" si="8"/>
        <v>258656.25</v>
      </c>
      <c r="D22" s="8">
        <f t="shared" si="8"/>
        <v>249269.5313</v>
      </c>
      <c r="E22" s="8">
        <f t="shared" si="8"/>
        <v>238722.6563</v>
      </c>
      <c r="F22" s="8">
        <f t="shared" si="8"/>
        <v>228182.373</v>
      </c>
      <c r="G22" s="8">
        <f t="shared" si="8"/>
        <v>218304.5654</v>
      </c>
      <c r="H22" s="8">
        <f t="shared" si="8"/>
        <v>209416.7633</v>
      </c>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9" t="s">
        <v>21</v>
      </c>
      <c r="B24" s="3"/>
      <c r="C24" s="3"/>
      <c r="D24" s="3"/>
      <c r="E24" s="3"/>
      <c r="F24" s="3"/>
      <c r="G24" s="3"/>
      <c r="H24" s="3"/>
      <c r="I24" s="3"/>
      <c r="J24" s="3"/>
      <c r="K24" s="3"/>
      <c r="L24" s="3"/>
      <c r="M24" s="3"/>
      <c r="N24" s="3"/>
      <c r="O24" s="3"/>
      <c r="P24" s="3"/>
      <c r="Q24" s="3"/>
      <c r="R24" s="3"/>
      <c r="S24" s="3"/>
      <c r="T24" s="3"/>
      <c r="U24" s="3"/>
      <c r="V24" s="3"/>
      <c r="W24" s="3"/>
      <c r="X24" s="3"/>
      <c r="Y24" s="3"/>
      <c r="Z24" s="3"/>
    </row>
    <row r="25">
      <c r="A25" s="2" t="s">
        <v>22</v>
      </c>
      <c r="B25" s="10">
        <f t="shared" ref="B25:H25" si="9">B14/$B$6</f>
        <v>0.535</v>
      </c>
      <c r="C25" s="10">
        <f t="shared" si="9"/>
        <v>0.28125</v>
      </c>
      <c r="D25" s="10">
        <f t="shared" si="9"/>
        <v>0.2109375</v>
      </c>
      <c r="E25" s="10">
        <f t="shared" si="9"/>
        <v>0.158203125</v>
      </c>
      <c r="F25" s="10">
        <f t="shared" si="9"/>
        <v>0.1186523438</v>
      </c>
      <c r="G25" s="10">
        <f t="shared" si="9"/>
        <v>0.08898925781</v>
      </c>
      <c r="H25" s="10">
        <f t="shared" si="9"/>
        <v>0.06674194336</v>
      </c>
      <c r="I25" s="3"/>
      <c r="J25" s="3"/>
      <c r="K25" s="3"/>
      <c r="L25" s="3"/>
      <c r="M25" s="3"/>
      <c r="N25" s="3"/>
      <c r="O25" s="3"/>
      <c r="P25" s="3"/>
      <c r="Q25" s="3"/>
      <c r="R25" s="3"/>
      <c r="S25" s="3"/>
      <c r="T25" s="3"/>
      <c r="U25" s="3"/>
      <c r="V25" s="3"/>
      <c r="W25" s="3"/>
      <c r="X25" s="3"/>
      <c r="Y25" s="3"/>
      <c r="Z25" s="3"/>
    </row>
    <row r="26">
      <c r="A26" s="2" t="s">
        <v>23</v>
      </c>
      <c r="B26" s="10">
        <f t="shared" ref="B26:H26" si="10">B12/B18</f>
        <v>0.2336448598</v>
      </c>
      <c r="C26" s="10">
        <f t="shared" si="10"/>
        <v>0.2192982456</v>
      </c>
      <c r="D26" s="10">
        <f t="shared" si="10"/>
        <v>0.2066115702</v>
      </c>
      <c r="E26" s="10">
        <f t="shared" si="10"/>
        <v>0.1953125</v>
      </c>
      <c r="F26" s="10">
        <f t="shared" si="10"/>
        <v>0.1851851852</v>
      </c>
      <c r="G26" s="10">
        <f t="shared" si="10"/>
        <v>0.176056338</v>
      </c>
      <c r="H26" s="10">
        <f t="shared" si="10"/>
        <v>0.1677852349</v>
      </c>
      <c r="I26" s="3"/>
      <c r="J26" s="3"/>
      <c r="K26" s="3"/>
      <c r="L26" s="3"/>
      <c r="M26" s="3"/>
      <c r="N26" s="3"/>
      <c r="O26" s="3"/>
      <c r="P26" s="3"/>
      <c r="Q26" s="3"/>
      <c r="R26" s="3"/>
      <c r="S26" s="3"/>
      <c r="T26" s="3"/>
      <c r="U26" s="3"/>
      <c r="V26" s="3"/>
      <c r="W26" s="3"/>
      <c r="X26" s="3"/>
      <c r="Y26" s="3"/>
      <c r="Z26" s="3"/>
    </row>
    <row r="27">
      <c r="A27" s="2" t="s">
        <v>24</v>
      </c>
      <c r="B27" s="10">
        <f t="array" ref="B27">IRR({-$B$6,B14},0.2)</f>
        <v>-0.465</v>
      </c>
      <c r="C27" s="10">
        <f t="array" ref="C27">IRR({-$B$6,B14,C14},0.2)</f>
        <v>-0.1385250426</v>
      </c>
      <c r="D27" s="10">
        <f t="array" ref="D27">IRR({-$B$6,B14,C14,D14},0.2)</f>
        <v>0.01609971026</v>
      </c>
      <c r="E27" s="10">
        <f t="array" ref="E27">IRR({-$B$6,B14, C14, D14,E14},0.2)</f>
        <v>0.09143986495</v>
      </c>
      <c r="F27" s="10">
        <f t="array" ref="F27">IRR({-$B$6,B14, C14, D14,E14,F14},0.2)</f>
        <v>0.1307296768</v>
      </c>
      <c r="G27" s="10">
        <f t="array" ref="G27">IRR({-$B$6,B14, C14, D14,E14, F14,G14},0.2)</f>
        <v>0.1523655681</v>
      </c>
      <c r="H27" s="10">
        <f t="array" ref="H27">IRR({-$B$6,B14, C14, D14,E14,F14,G14,H14},0.2)</f>
        <v>0.1647643666</v>
      </c>
      <c r="I27" s="3"/>
      <c r="J27" s="3"/>
      <c r="K27" s="3"/>
      <c r="L27" s="3"/>
      <c r="M27" s="3"/>
      <c r="N27" s="3"/>
      <c r="O27" s="3"/>
      <c r="P27" s="3"/>
      <c r="Q27" s="3"/>
      <c r="R27" s="3"/>
      <c r="S27" s="3"/>
      <c r="T27" s="3"/>
      <c r="U27" s="3"/>
      <c r="V27" s="3"/>
      <c r="W27" s="3"/>
      <c r="X27" s="3"/>
      <c r="Y27" s="3"/>
      <c r="Z27" s="3"/>
    </row>
    <row r="28">
      <c r="A28" s="2" t="s">
        <v>25</v>
      </c>
      <c r="B28" s="10">
        <f t="array" ref="B28">IRR({-$B$6,B22},0.2)</f>
        <v>0.05975</v>
      </c>
      <c r="C28" s="10">
        <f t="array" ref="C28">IRR({-$B$6,$B14, C20},0.2)</f>
        <v>0.4032514033</v>
      </c>
      <c r="D28" s="10">
        <f t="array" ref="D28">IRR({-$B$6,$B14, $C14, D20},0.2)</f>
        <v>0.3124040831</v>
      </c>
      <c r="E28" s="10">
        <f t="array" ref="E28">IRR({-$B$6,$B14, $C14, $D14, E20},0.2)</f>
        <v>0.2668769454</v>
      </c>
      <c r="F28" s="10">
        <f t="array" ref="F28">IRR({-$B$6,$B14, $C14, $D14, $E14, F20},0.2)</f>
        <v>0.2397678851</v>
      </c>
      <c r="G28" s="10">
        <f t="array" ref="G28">IRR({-$B$6,$B14, $C14, $D14, $E14, $F14, G20},0.2)</f>
        <v>0.2222131059</v>
      </c>
      <c r="H28" s="10">
        <f t="array" ref="H28">IRR({-$B$6,$B14, $C14, $D14, $E14, $F14, $G14, H20},0.2)</f>
        <v>0.2103430455</v>
      </c>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28.88"/>
    <col customWidth="1" min="3" max="3" width="39.5"/>
    <col customWidth="1" min="4" max="4" width="35.5"/>
    <col customWidth="1" min="5" max="5" width="19.5"/>
  </cols>
  <sheetData>
    <row r="1">
      <c r="A1" s="11" t="s">
        <v>26</v>
      </c>
      <c r="B1" s="11" t="s">
        <v>27</v>
      </c>
      <c r="C1" s="11" t="s">
        <v>28</v>
      </c>
      <c r="D1" s="11" t="s">
        <v>29</v>
      </c>
    </row>
    <row r="2">
      <c r="A2" s="12" t="s">
        <v>30</v>
      </c>
      <c r="B2" s="13"/>
      <c r="C2" s="14"/>
      <c r="D2" s="14"/>
    </row>
    <row r="3">
      <c r="A3" s="5" t="s">
        <v>31</v>
      </c>
      <c r="B3" s="15" t="s">
        <v>32</v>
      </c>
      <c r="C3" s="5" t="s">
        <v>33</v>
      </c>
      <c r="D3" s="5" t="s">
        <v>34</v>
      </c>
    </row>
    <row r="4">
      <c r="A4" s="5" t="s">
        <v>35</v>
      </c>
      <c r="B4" s="15" t="s">
        <v>36</v>
      </c>
      <c r="C4" s="5" t="s">
        <v>37</v>
      </c>
      <c r="D4" s="5" t="s">
        <v>38</v>
      </c>
    </row>
    <row r="5">
      <c r="A5" s="16" t="s">
        <v>39</v>
      </c>
      <c r="B5" s="15" t="s">
        <v>40</v>
      </c>
      <c r="C5" s="5" t="s">
        <v>41</v>
      </c>
      <c r="D5" s="5" t="s">
        <v>42</v>
      </c>
    </row>
    <row r="6">
      <c r="A6" s="5" t="s">
        <v>43</v>
      </c>
      <c r="B6" s="15" t="s">
        <v>44</v>
      </c>
      <c r="C6" s="5" t="s">
        <v>45</v>
      </c>
      <c r="D6" s="5" t="s">
        <v>46</v>
      </c>
    </row>
    <row r="7">
      <c r="A7" s="5" t="s">
        <v>47</v>
      </c>
      <c r="B7" s="15" t="s">
        <v>48</v>
      </c>
      <c r="C7" s="5" t="s">
        <v>49</v>
      </c>
      <c r="D7" s="5" t="s">
        <v>50</v>
      </c>
    </row>
    <row r="8">
      <c r="A8" s="5" t="s">
        <v>51</v>
      </c>
      <c r="B8" s="15" t="s">
        <v>52</v>
      </c>
      <c r="C8" s="5" t="s">
        <v>53</v>
      </c>
      <c r="D8" s="5" t="s">
        <v>54</v>
      </c>
    </row>
    <row r="9">
      <c r="A9" s="5" t="s">
        <v>55</v>
      </c>
      <c r="B9" s="5" t="s">
        <v>56</v>
      </c>
      <c r="C9" s="5" t="s">
        <v>57</v>
      </c>
      <c r="D9" s="5" t="s">
        <v>58</v>
      </c>
      <c r="E9" s="5" t="s">
        <v>59</v>
      </c>
    </row>
    <row r="10">
      <c r="A10" s="12" t="s">
        <v>60</v>
      </c>
      <c r="B10" s="13"/>
      <c r="C10" s="14"/>
      <c r="D10" s="14"/>
    </row>
    <row r="11">
      <c r="A11" s="5" t="s">
        <v>61</v>
      </c>
      <c r="B11" s="5" t="s">
        <v>62</v>
      </c>
      <c r="C11" s="5" t="s">
        <v>63</v>
      </c>
      <c r="D11" s="5" t="s">
        <v>64</v>
      </c>
    </row>
    <row r="12">
      <c r="A12" s="5" t="s">
        <v>65</v>
      </c>
      <c r="B12" s="5" t="s">
        <v>66</v>
      </c>
      <c r="C12" s="5" t="s">
        <v>67</v>
      </c>
      <c r="D12" s="5" t="s">
        <v>68</v>
      </c>
    </row>
    <row r="13">
      <c r="A13" s="5" t="s">
        <v>69</v>
      </c>
      <c r="B13" s="5" t="s">
        <v>70</v>
      </c>
      <c r="C13" s="5" t="s">
        <v>71</v>
      </c>
      <c r="D13" s="5" t="s">
        <v>72</v>
      </c>
    </row>
    <row r="14">
      <c r="A14" s="5" t="s">
        <v>73</v>
      </c>
      <c r="B14" s="5" t="s">
        <v>74</v>
      </c>
      <c r="C14" s="5" t="s">
        <v>75</v>
      </c>
      <c r="D14" s="5" t="s">
        <v>76</v>
      </c>
    </row>
    <row r="15">
      <c r="A15" s="5" t="s">
        <v>77</v>
      </c>
      <c r="B15" s="5" t="s">
        <v>78</v>
      </c>
      <c r="C15" s="5" t="s">
        <v>79</v>
      </c>
      <c r="D15" s="5" t="s">
        <v>80</v>
      </c>
    </row>
    <row r="16">
      <c r="A16" s="5" t="s">
        <v>81</v>
      </c>
      <c r="B16" s="5" t="s">
        <v>82</v>
      </c>
      <c r="C16" s="5" t="s">
        <v>83</v>
      </c>
      <c r="D16" s="5" t="s">
        <v>84</v>
      </c>
    </row>
    <row r="17">
      <c r="A17" s="12" t="s">
        <v>85</v>
      </c>
      <c r="B17" s="13"/>
      <c r="C17" s="14"/>
      <c r="D17" s="14"/>
    </row>
    <row r="18">
      <c r="A18" s="5" t="s">
        <v>86</v>
      </c>
      <c r="B18" s="5" t="s">
        <v>87</v>
      </c>
      <c r="C18" s="5" t="s">
        <v>88</v>
      </c>
      <c r="D18" s="5" t="s">
        <v>89</v>
      </c>
    </row>
  </sheetData>
  <hyperlinks>
    <hyperlink r:id="rId1" ref="B3"/>
    <hyperlink r:id="rId2" ref="B4"/>
    <hyperlink r:id="rId3" ref="B5"/>
    <hyperlink r:id="rId4" ref="B6"/>
    <hyperlink r:id="rId5" ref="B7"/>
    <hyperlink r:id="rId6" ref="B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6.25"/>
  </cols>
  <sheetData>
    <row r="1">
      <c r="A1" s="17" t="s">
        <v>90</v>
      </c>
      <c r="B1" s="17" t="s">
        <v>86</v>
      </c>
      <c r="C1" s="6"/>
      <c r="D1" s="3"/>
      <c r="E1" s="3"/>
      <c r="F1" s="3"/>
      <c r="G1" s="3"/>
      <c r="H1" s="3"/>
      <c r="I1" s="3"/>
      <c r="J1" s="3"/>
      <c r="K1" s="3"/>
      <c r="L1" s="3"/>
      <c r="M1" s="3"/>
      <c r="N1" s="3"/>
      <c r="O1" s="3"/>
      <c r="P1" s="3"/>
      <c r="Q1" s="3"/>
      <c r="R1" s="3"/>
      <c r="S1" s="3"/>
      <c r="T1" s="3"/>
      <c r="U1" s="3"/>
      <c r="V1" s="3"/>
      <c r="W1" s="3"/>
      <c r="X1" s="3"/>
      <c r="Y1" s="3"/>
      <c r="Z1" s="3"/>
    </row>
    <row r="2">
      <c r="A2" s="18" t="s">
        <v>91</v>
      </c>
      <c r="B2" s="19" t="s">
        <v>88</v>
      </c>
      <c r="C2" s="6"/>
      <c r="D2" s="3"/>
      <c r="E2" s="3"/>
      <c r="F2" s="3"/>
      <c r="G2" s="3"/>
      <c r="H2" s="3"/>
      <c r="I2" s="3"/>
      <c r="J2" s="3"/>
      <c r="K2" s="3"/>
      <c r="L2" s="3"/>
      <c r="M2" s="3"/>
      <c r="N2" s="3"/>
      <c r="O2" s="3"/>
      <c r="P2" s="3"/>
      <c r="Q2" s="3"/>
      <c r="R2" s="3"/>
      <c r="S2" s="3"/>
      <c r="T2" s="3"/>
      <c r="U2" s="3"/>
      <c r="V2" s="3"/>
      <c r="W2" s="3"/>
      <c r="X2" s="3"/>
      <c r="Y2" s="3"/>
      <c r="Z2" s="3"/>
    </row>
    <row r="3">
      <c r="A3" s="18" t="s">
        <v>92</v>
      </c>
      <c r="B3" s="17" t="s">
        <v>89</v>
      </c>
      <c r="C3" s="6"/>
      <c r="D3" s="3"/>
      <c r="E3" s="3"/>
      <c r="F3" s="3"/>
      <c r="G3" s="3"/>
      <c r="H3" s="3"/>
      <c r="I3" s="3"/>
      <c r="J3" s="3"/>
      <c r="K3" s="3"/>
      <c r="L3" s="3"/>
      <c r="M3" s="3"/>
      <c r="N3" s="3"/>
      <c r="O3" s="3"/>
      <c r="P3" s="3"/>
      <c r="Q3" s="3"/>
      <c r="R3" s="3"/>
      <c r="S3" s="3"/>
      <c r="T3" s="3"/>
      <c r="U3" s="3"/>
      <c r="V3" s="3"/>
      <c r="W3" s="3"/>
      <c r="X3" s="3"/>
      <c r="Y3" s="3"/>
      <c r="Z3" s="3"/>
    </row>
    <row r="4">
      <c r="A4" s="1"/>
      <c r="B4" s="2"/>
      <c r="C4" s="6"/>
      <c r="D4" s="3"/>
      <c r="E4" s="3"/>
      <c r="F4" s="3"/>
      <c r="G4" s="3"/>
      <c r="H4" s="3"/>
      <c r="I4" s="3"/>
      <c r="J4" s="3"/>
      <c r="K4" s="3"/>
      <c r="L4" s="3"/>
      <c r="M4" s="3"/>
      <c r="N4" s="3"/>
      <c r="O4" s="3"/>
      <c r="P4" s="3"/>
      <c r="Q4" s="3"/>
      <c r="R4" s="3"/>
      <c r="S4" s="3"/>
      <c r="T4" s="3"/>
      <c r="U4" s="3"/>
      <c r="V4" s="3"/>
      <c r="W4" s="3"/>
      <c r="X4" s="3"/>
      <c r="Y4" s="3"/>
      <c r="Z4" s="3"/>
    </row>
    <row r="5">
      <c r="A5" s="1" t="s">
        <v>0</v>
      </c>
      <c r="B5" s="2"/>
      <c r="C5" s="6" t="s">
        <v>1</v>
      </c>
      <c r="D5" s="3"/>
      <c r="E5" s="3"/>
      <c r="F5" s="3"/>
      <c r="G5" s="3"/>
      <c r="H5" s="3"/>
      <c r="I5" s="3"/>
      <c r="J5" s="3"/>
      <c r="K5" s="3"/>
      <c r="L5" s="3"/>
      <c r="M5" s="3"/>
      <c r="N5" s="3"/>
      <c r="O5" s="3"/>
      <c r="P5" s="3"/>
      <c r="Q5" s="3"/>
      <c r="R5" s="3"/>
      <c r="S5" s="3"/>
      <c r="T5" s="3"/>
      <c r="U5" s="3"/>
      <c r="V5" s="3"/>
      <c r="W5" s="3"/>
      <c r="X5" s="3"/>
      <c r="Y5" s="3"/>
      <c r="Z5" s="3"/>
    </row>
    <row r="6">
      <c r="A6" s="2" t="s">
        <v>2</v>
      </c>
      <c r="B6" s="4">
        <v>4272.0</v>
      </c>
      <c r="C6" s="20"/>
      <c r="D6" s="3"/>
      <c r="E6" s="3"/>
      <c r="F6" s="3"/>
      <c r="G6" s="3"/>
      <c r="H6" s="3"/>
      <c r="I6" s="3"/>
      <c r="J6" s="3"/>
      <c r="K6" s="3"/>
      <c r="L6" s="3"/>
      <c r="M6" s="3"/>
      <c r="N6" s="3"/>
      <c r="O6" s="3"/>
      <c r="P6" s="3"/>
      <c r="Q6" s="3"/>
      <c r="R6" s="3"/>
      <c r="S6" s="3"/>
      <c r="T6" s="3"/>
      <c r="U6" s="3"/>
      <c r="V6" s="3"/>
      <c r="W6" s="3"/>
      <c r="X6" s="3"/>
      <c r="Y6" s="3"/>
      <c r="Z6" s="3"/>
    </row>
    <row r="7">
      <c r="A7" s="2" t="s">
        <v>3</v>
      </c>
      <c r="B7" s="5">
        <v>0.2</v>
      </c>
      <c r="C7" s="6" t="s">
        <v>93</v>
      </c>
      <c r="D7" s="3"/>
      <c r="E7" s="3"/>
      <c r="F7" s="3"/>
      <c r="G7" s="3"/>
      <c r="H7" s="3"/>
      <c r="I7" s="3"/>
      <c r="J7" s="3"/>
      <c r="K7" s="3"/>
      <c r="L7" s="3"/>
      <c r="M7" s="3"/>
      <c r="N7" s="3"/>
      <c r="O7" s="3"/>
      <c r="P7" s="3"/>
      <c r="Q7" s="3"/>
      <c r="R7" s="3"/>
      <c r="S7" s="3"/>
      <c r="T7" s="3"/>
      <c r="U7" s="3"/>
      <c r="V7" s="3"/>
      <c r="W7" s="3"/>
      <c r="X7" s="3"/>
      <c r="Y7" s="3"/>
      <c r="Z7" s="3"/>
    </row>
    <row r="8">
      <c r="A8" s="2" t="s">
        <v>5</v>
      </c>
      <c r="B8" s="2">
        <v>0.3</v>
      </c>
      <c r="C8" s="6" t="s">
        <v>94</v>
      </c>
      <c r="D8" s="3"/>
      <c r="E8" s="3"/>
      <c r="F8" s="3"/>
      <c r="G8" s="3"/>
      <c r="H8" s="3"/>
      <c r="I8" s="3"/>
      <c r="J8" s="3"/>
      <c r="K8" s="3"/>
      <c r="L8" s="3"/>
      <c r="M8" s="3"/>
      <c r="N8" s="3"/>
      <c r="O8" s="3"/>
      <c r="P8" s="3"/>
      <c r="Q8" s="3"/>
      <c r="R8" s="3"/>
      <c r="S8" s="3"/>
      <c r="T8" s="3"/>
      <c r="U8" s="3"/>
      <c r="V8" s="3"/>
      <c r="W8" s="3"/>
      <c r="X8" s="3"/>
      <c r="Y8" s="3"/>
      <c r="Z8" s="3"/>
    </row>
    <row r="9">
      <c r="A9" s="2" t="s">
        <v>6</v>
      </c>
      <c r="B9" s="4">
        <v>0.0</v>
      </c>
      <c r="C9" s="2" t="s">
        <v>95</v>
      </c>
      <c r="D9" s="3"/>
      <c r="E9" s="3"/>
      <c r="F9" s="3"/>
      <c r="G9" s="3"/>
      <c r="H9" s="3"/>
      <c r="I9" s="3"/>
      <c r="J9" s="3"/>
      <c r="K9" s="3"/>
      <c r="L9" s="3"/>
      <c r="M9" s="3"/>
      <c r="N9" s="3"/>
      <c r="O9" s="3"/>
      <c r="P9" s="3"/>
      <c r="Q9" s="3"/>
      <c r="R9" s="3"/>
      <c r="S9" s="3"/>
      <c r="T9" s="3"/>
      <c r="U9" s="3"/>
      <c r="V9" s="3"/>
      <c r="W9" s="3"/>
      <c r="X9" s="3"/>
      <c r="Y9" s="3"/>
      <c r="Z9" s="3"/>
    </row>
    <row r="10">
      <c r="A10" s="2" t="s">
        <v>7</v>
      </c>
      <c r="B10" s="4">
        <v>7500.0</v>
      </c>
      <c r="C10" s="3"/>
      <c r="D10" s="3"/>
      <c r="E10" s="3"/>
      <c r="F10" s="3"/>
      <c r="G10" s="3"/>
      <c r="H10" s="3"/>
      <c r="I10" s="3"/>
      <c r="J10" s="3"/>
      <c r="K10" s="3"/>
      <c r="L10" s="3"/>
      <c r="M10" s="3"/>
      <c r="N10" s="3"/>
      <c r="O10" s="3"/>
      <c r="P10" s="3"/>
      <c r="Q10" s="3"/>
      <c r="R10" s="3"/>
      <c r="S10" s="3"/>
      <c r="T10" s="3"/>
      <c r="U10" s="3"/>
      <c r="V10" s="3"/>
      <c r="W10" s="3"/>
      <c r="X10" s="3"/>
      <c r="Y10" s="3"/>
      <c r="Z10" s="3"/>
    </row>
    <row r="11">
      <c r="A11" s="2" t="s">
        <v>8</v>
      </c>
      <c r="B11" s="2">
        <v>4.0</v>
      </c>
      <c r="C11" s="3"/>
      <c r="D11" s="3"/>
      <c r="E11" s="3"/>
      <c r="F11" s="3"/>
      <c r="G11" s="3"/>
      <c r="H11" s="3"/>
      <c r="I11" s="3"/>
      <c r="J11" s="3"/>
      <c r="K11" s="3"/>
      <c r="L11" s="3"/>
      <c r="M11" s="3"/>
      <c r="N11" s="3"/>
      <c r="O11" s="3"/>
      <c r="P11" s="3"/>
      <c r="Q11" s="3"/>
      <c r="R11" s="3"/>
      <c r="S11" s="3"/>
      <c r="T11" s="3"/>
      <c r="U11" s="3"/>
      <c r="V11" s="3"/>
      <c r="W11" s="3"/>
      <c r="X11" s="3"/>
      <c r="Y11" s="3"/>
      <c r="Z11" s="3"/>
    </row>
    <row r="12">
      <c r="A12" s="2" t="s">
        <v>9</v>
      </c>
      <c r="B12" s="2">
        <f>0.07</f>
        <v>0.07</v>
      </c>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7" t="s">
        <v>10</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11</v>
      </c>
      <c r="B15" s="2">
        <v>1.0</v>
      </c>
      <c r="C15" s="2">
        <v>2.0</v>
      </c>
      <c r="D15" s="2">
        <v>3.0</v>
      </c>
      <c r="E15" s="2">
        <v>4.0</v>
      </c>
      <c r="F15" s="2">
        <v>5.0</v>
      </c>
      <c r="G15" s="2">
        <v>6.0</v>
      </c>
      <c r="H15" s="2">
        <v>7.0</v>
      </c>
      <c r="I15" s="3"/>
      <c r="J15" s="3"/>
      <c r="K15" s="3"/>
      <c r="L15" s="3"/>
      <c r="M15" s="3"/>
      <c r="N15" s="3"/>
      <c r="O15" s="3"/>
      <c r="P15" s="3"/>
      <c r="Q15" s="3"/>
      <c r="R15" s="3"/>
      <c r="S15" s="3"/>
      <c r="T15" s="3"/>
      <c r="U15" s="3"/>
      <c r="V15" s="3"/>
      <c r="W15" s="3"/>
      <c r="X15" s="3"/>
      <c r="Y15" s="3"/>
      <c r="Z15" s="3"/>
    </row>
    <row r="16">
      <c r="A16" s="2" t="s">
        <v>12</v>
      </c>
      <c r="B16" s="8">
        <f t="shared" ref="B16:H16" si="1">(1+$B8) * $B$6 *(1-$B7)^B15</f>
        <v>4442.88</v>
      </c>
      <c r="C16" s="8">
        <f t="shared" si="1"/>
        <v>3554.304</v>
      </c>
      <c r="D16" s="8">
        <f t="shared" si="1"/>
        <v>2843.4432</v>
      </c>
      <c r="E16" s="8">
        <f t="shared" si="1"/>
        <v>2274.75456</v>
      </c>
      <c r="F16" s="8">
        <f t="shared" si="1"/>
        <v>1819.803648</v>
      </c>
      <c r="G16" s="8">
        <f t="shared" si="1"/>
        <v>1455.842918</v>
      </c>
      <c r="H16" s="8">
        <f t="shared" si="1"/>
        <v>1164.674335</v>
      </c>
      <c r="I16" s="3"/>
      <c r="J16" s="3"/>
      <c r="K16" s="3"/>
      <c r="L16" s="3"/>
      <c r="M16" s="3"/>
      <c r="N16" s="3"/>
      <c r="O16" s="3"/>
      <c r="P16" s="3"/>
      <c r="Q16" s="3"/>
      <c r="R16" s="3"/>
      <c r="S16" s="3"/>
      <c r="T16" s="3"/>
      <c r="U16" s="3"/>
      <c r="V16" s="3"/>
      <c r="W16" s="3"/>
      <c r="X16" s="3"/>
      <c r="Y16" s="3"/>
      <c r="Z16" s="3"/>
    </row>
    <row r="17">
      <c r="A17" s="2" t="s">
        <v>13</v>
      </c>
      <c r="B17" s="8">
        <f>B9</f>
        <v>0</v>
      </c>
      <c r="C17" s="4">
        <v>0.0</v>
      </c>
      <c r="D17" s="4">
        <v>0.0</v>
      </c>
      <c r="E17" s="4">
        <v>0.0</v>
      </c>
      <c r="F17" s="4">
        <v>0.0</v>
      </c>
      <c r="G17" s="4">
        <v>0.0</v>
      </c>
      <c r="H17" s="4">
        <v>0.0</v>
      </c>
      <c r="I17" s="3"/>
      <c r="J17" s="3"/>
      <c r="K17" s="3"/>
      <c r="L17" s="3"/>
      <c r="M17" s="3"/>
      <c r="N17" s="3"/>
      <c r="O17" s="3"/>
      <c r="P17" s="3"/>
      <c r="Q17" s="3"/>
      <c r="R17" s="3"/>
      <c r="S17" s="3"/>
      <c r="T17" s="3"/>
      <c r="U17" s="3"/>
      <c r="V17" s="3"/>
      <c r="W17" s="3"/>
      <c r="X17" s="3"/>
      <c r="Y17" s="3"/>
      <c r="Z17" s="3"/>
    </row>
    <row r="18">
      <c r="A18" s="2" t="s">
        <v>10</v>
      </c>
      <c r="B18" s="8">
        <f t="shared" ref="B18:H18" si="2">B16+B17</f>
        <v>4442.88</v>
      </c>
      <c r="C18" s="8">
        <f t="shared" si="2"/>
        <v>3554.304</v>
      </c>
      <c r="D18" s="8">
        <f t="shared" si="2"/>
        <v>2843.4432</v>
      </c>
      <c r="E18" s="8">
        <f t="shared" si="2"/>
        <v>2274.75456</v>
      </c>
      <c r="F18" s="8">
        <f t="shared" si="2"/>
        <v>1819.803648</v>
      </c>
      <c r="G18" s="8">
        <f t="shared" si="2"/>
        <v>1455.842918</v>
      </c>
      <c r="H18" s="8">
        <f t="shared" si="2"/>
        <v>1164.674335</v>
      </c>
      <c r="I18" s="3"/>
      <c r="J18" s="3"/>
      <c r="K18" s="3"/>
      <c r="L18" s="3"/>
      <c r="M18" s="3"/>
      <c r="N18" s="3"/>
      <c r="O18" s="3"/>
      <c r="P18" s="3"/>
      <c r="Q18" s="3"/>
      <c r="R18" s="3"/>
      <c r="S18" s="3"/>
      <c r="T18" s="3"/>
      <c r="U18" s="3"/>
      <c r="V18" s="3"/>
      <c r="W18" s="3"/>
      <c r="X18" s="3"/>
      <c r="Y18" s="3"/>
      <c r="Z18" s="3"/>
    </row>
    <row r="19">
      <c r="A19" s="2"/>
      <c r="B19" s="8"/>
      <c r="C19" s="8"/>
      <c r="D19" s="8"/>
      <c r="E19" s="8"/>
      <c r="F19" s="8"/>
      <c r="G19" s="8"/>
      <c r="H19" s="8"/>
      <c r="I19" s="3"/>
      <c r="J19" s="3"/>
      <c r="K19" s="3"/>
      <c r="L19" s="3"/>
      <c r="M19" s="3"/>
      <c r="N19" s="3"/>
      <c r="O19" s="3"/>
      <c r="P19" s="3"/>
      <c r="Q19" s="3"/>
      <c r="R19" s="3"/>
      <c r="S19" s="3"/>
      <c r="T19" s="3"/>
      <c r="U19" s="3"/>
      <c r="V19" s="3"/>
      <c r="W19" s="3"/>
      <c r="X19" s="3"/>
      <c r="Y19" s="3"/>
      <c r="Z19" s="3"/>
    </row>
    <row r="20">
      <c r="A20" s="9" t="s">
        <v>14</v>
      </c>
      <c r="B20" s="8"/>
      <c r="C20" s="8"/>
      <c r="D20" s="8"/>
      <c r="E20" s="8"/>
      <c r="F20" s="8"/>
      <c r="G20" s="8"/>
      <c r="H20" s="8"/>
      <c r="I20" s="3"/>
      <c r="J20" s="3"/>
      <c r="K20" s="3"/>
      <c r="L20" s="3"/>
      <c r="M20" s="3"/>
      <c r="N20" s="3"/>
      <c r="O20" s="3"/>
      <c r="P20" s="3"/>
      <c r="Q20" s="3"/>
      <c r="R20" s="3"/>
      <c r="S20" s="3"/>
      <c r="T20" s="3"/>
      <c r="U20" s="3"/>
      <c r="V20" s="3"/>
      <c r="W20" s="3"/>
      <c r="X20" s="3"/>
      <c r="Y20" s="3"/>
      <c r="Z20" s="3"/>
    </row>
    <row r="21">
      <c r="A21" s="2" t="s">
        <v>15</v>
      </c>
      <c r="B21" s="8">
        <f t="shared" ref="B21:H21" si="3">$B$11*(1+$B$12*B$15)</f>
        <v>4.28</v>
      </c>
      <c r="C21" s="8">
        <f t="shared" si="3"/>
        <v>4.56</v>
      </c>
      <c r="D21" s="8">
        <f t="shared" si="3"/>
        <v>4.84</v>
      </c>
      <c r="E21" s="8">
        <f t="shared" si="3"/>
        <v>5.12</v>
      </c>
      <c r="F21" s="8">
        <f t="shared" si="3"/>
        <v>5.4</v>
      </c>
      <c r="G21" s="8">
        <f t="shared" si="3"/>
        <v>5.68</v>
      </c>
      <c r="H21" s="8">
        <f t="shared" si="3"/>
        <v>5.96</v>
      </c>
      <c r="I21" s="3"/>
      <c r="J21" s="3"/>
      <c r="K21" s="3"/>
      <c r="L21" s="3"/>
      <c r="M21" s="3"/>
      <c r="N21" s="3"/>
      <c r="O21" s="3"/>
      <c r="P21" s="3"/>
      <c r="Q21" s="3"/>
      <c r="R21" s="3"/>
      <c r="S21" s="3"/>
      <c r="T21" s="3"/>
      <c r="U21" s="3"/>
      <c r="V21" s="3"/>
      <c r="W21" s="3"/>
      <c r="X21" s="3"/>
      <c r="Y21" s="3"/>
      <c r="Z21" s="3"/>
    </row>
    <row r="22">
      <c r="A22" s="2" t="s">
        <v>16</v>
      </c>
      <c r="B22" s="8">
        <f t="shared" ref="B22:H22" si="4">B21*B16</f>
        <v>19015.5264</v>
      </c>
      <c r="C22" s="8">
        <f t="shared" si="4"/>
        <v>16207.62624</v>
      </c>
      <c r="D22" s="8">
        <f t="shared" si="4"/>
        <v>13762.26509</v>
      </c>
      <c r="E22" s="8">
        <f t="shared" si="4"/>
        <v>11646.74335</v>
      </c>
      <c r="F22" s="8">
        <f t="shared" si="4"/>
        <v>9826.939699</v>
      </c>
      <c r="G22" s="8">
        <f t="shared" si="4"/>
        <v>8269.187777</v>
      </c>
      <c r="H22" s="8">
        <f t="shared" si="4"/>
        <v>6941.459035</v>
      </c>
      <c r="I22" s="3"/>
      <c r="J22" s="3"/>
      <c r="K22" s="3"/>
      <c r="L22" s="3"/>
      <c r="M22" s="3"/>
      <c r="N22" s="3"/>
      <c r="O22" s="3"/>
      <c r="P22" s="3"/>
      <c r="Q22" s="3"/>
      <c r="R22" s="3"/>
      <c r="S22" s="3"/>
      <c r="T22" s="3"/>
      <c r="U22" s="3"/>
      <c r="V22" s="3"/>
      <c r="W22" s="3"/>
      <c r="X22" s="3"/>
      <c r="Y22" s="3"/>
      <c r="Z22" s="3"/>
    </row>
    <row r="23">
      <c r="A23" s="2" t="s">
        <v>17</v>
      </c>
      <c r="B23" s="8">
        <f t="shared" ref="B23:H23" si="5">0.05 * B$22</f>
        <v>950.77632</v>
      </c>
      <c r="C23" s="8">
        <f t="shared" si="5"/>
        <v>810.381312</v>
      </c>
      <c r="D23" s="8">
        <f t="shared" si="5"/>
        <v>688.1132544</v>
      </c>
      <c r="E23" s="8">
        <f t="shared" si="5"/>
        <v>582.3371674</v>
      </c>
      <c r="F23" s="8">
        <f t="shared" si="5"/>
        <v>491.346985</v>
      </c>
      <c r="G23" s="8">
        <f t="shared" si="5"/>
        <v>413.4593888</v>
      </c>
      <c r="H23" s="8">
        <f t="shared" si="5"/>
        <v>347.0729517</v>
      </c>
      <c r="I23" s="3"/>
      <c r="J23" s="3"/>
      <c r="K23" s="3"/>
      <c r="L23" s="3"/>
      <c r="M23" s="3"/>
      <c r="N23" s="3"/>
      <c r="O23" s="3"/>
      <c r="P23" s="3"/>
      <c r="Q23" s="3"/>
      <c r="R23" s="3"/>
      <c r="S23" s="3"/>
      <c r="T23" s="3"/>
      <c r="U23" s="3"/>
      <c r="V23" s="3"/>
      <c r="W23" s="3"/>
      <c r="X23" s="3"/>
      <c r="Y23" s="3"/>
      <c r="Z23" s="3"/>
    </row>
    <row r="24">
      <c r="A24" s="2" t="s">
        <v>18</v>
      </c>
      <c r="B24" s="8">
        <f t="shared" ref="B24:H24" si="6">B22-B23</f>
        <v>18064.75008</v>
      </c>
      <c r="C24" s="8">
        <f t="shared" si="6"/>
        <v>15397.24493</v>
      </c>
      <c r="D24" s="8">
        <f t="shared" si="6"/>
        <v>13074.15183</v>
      </c>
      <c r="E24" s="8">
        <f t="shared" si="6"/>
        <v>11064.40618</v>
      </c>
      <c r="F24" s="8">
        <f t="shared" si="6"/>
        <v>9335.592714</v>
      </c>
      <c r="G24" s="8">
        <f t="shared" si="6"/>
        <v>7855.728388</v>
      </c>
      <c r="H24" s="8">
        <f t="shared" si="6"/>
        <v>6594.386083</v>
      </c>
      <c r="I24" s="3"/>
      <c r="J24" s="3"/>
      <c r="K24" s="3"/>
      <c r="L24" s="3"/>
      <c r="M24" s="3"/>
      <c r="N24" s="3"/>
      <c r="O24" s="3"/>
      <c r="P24" s="3"/>
      <c r="Q24" s="3"/>
      <c r="R24" s="3"/>
      <c r="S24" s="3"/>
      <c r="T24" s="3"/>
      <c r="U24" s="3"/>
      <c r="V24" s="3"/>
      <c r="W24" s="3"/>
      <c r="X24" s="3"/>
      <c r="Y24" s="3"/>
      <c r="Z24" s="3"/>
    </row>
    <row r="25">
      <c r="A25" s="2" t="s">
        <v>19</v>
      </c>
      <c r="B25" s="8">
        <f>B18</f>
        <v>4442.88</v>
      </c>
      <c r="C25" s="8">
        <f t="shared" ref="C25:H25" si="7">C18+B25</f>
        <v>7997.184</v>
      </c>
      <c r="D25" s="8">
        <f t="shared" si="7"/>
        <v>10840.6272</v>
      </c>
      <c r="E25" s="8">
        <f t="shared" si="7"/>
        <v>13115.38176</v>
      </c>
      <c r="F25" s="8">
        <f t="shared" si="7"/>
        <v>14935.18541</v>
      </c>
      <c r="G25" s="8">
        <f t="shared" si="7"/>
        <v>16391.02833</v>
      </c>
      <c r="H25" s="8">
        <f t="shared" si="7"/>
        <v>17555.70266</v>
      </c>
      <c r="I25" s="3"/>
      <c r="J25" s="3"/>
      <c r="K25" s="3"/>
      <c r="L25" s="3"/>
      <c r="M25" s="3"/>
      <c r="N25" s="3"/>
      <c r="O25" s="3"/>
      <c r="P25" s="3"/>
      <c r="Q25" s="3"/>
      <c r="R25" s="3"/>
      <c r="S25" s="3"/>
      <c r="T25" s="3"/>
      <c r="U25" s="3"/>
      <c r="V25" s="3"/>
      <c r="W25" s="3"/>
      <c r="X25" s="3"/>
      <c r="Y25" s="3"/>
      <c r="Z25" s="3"/>
    </row>
    <row r="26">
      <c r="A26" s="2" t="s">
        <v>20</v>
      </c>
      <c r="B26" s="8">
        <f t="shared" ref="B26:H26" si="8">B24+B25-$B10</f>
        <v>15007.63008</v>
      </c>
      <c r="C26" s="8">
        <f t="shared" si="8"/>
        <v>15894.42893</v>
      </c>
      <c r="D26" s="8">
        <f t="shared" si="8"/>
        <v>16414.77903</v>
      </c>
      <c r="E26" s="8">
        <f t="shared" si="8"/>
        <v>16679.78794</v>
      </c>
      <c r="F26" s="8">
        <f t="shared" si="8"/>
        <v>16770.77812</v>
      </c>
      <c r="G26" s="8">
        <f t="shared" si="8"/>
        <v>16746.75671</v>
      </c>
      <c r="H26" s="8">
        <f t="shared" si="8"/>
        <v>16650.08874</v>
      </c>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9" t="s">
        <v>21</v>
      </c>
      <c r="B28" s="3"/>
      <c r="C28" s="3"/>
      <c r="D28" s="3"/>
      <c r="E28" s="3"/>
      <c r="F28" s="3"/>
      <c r="G28" s="3"/>
      <c r="H28" s="3"/>
      <c r="I28" s="3"/>
      <c r="J28" s="3"/>
      <c r="K28" s="3"/>
      <c r="L28" s="3"/>
      <c r="M28" s="3"/>
      <c r="N28" s="3"/>
      <c r="O28" s="3"/>
      <c r="P28" s="3"/>
      <c r="Q28" s="3"/>
      <c r="R28" s="3"/>
      <c r="S28" s="3"/>
      <c r="T28" s="3"/>
      <c r="U28" s="3"/>
      <c r="V28" s="3"/>
      <c r="W28" s="3"/>
      <c r="X28" s="3"/>
      <c r="Y28" s="3"/>
      <c r="Z28" s="3"/>
    </row>
    <row r="29">
      <c r="A29" s="2" t="s">
        <v>22</v>
      </c>
      <c r="B29" s="10">
        <f t="shared" ref="B29:H29" si="9">B18/$B$10</f>
        <v>0.592384</v>
      </c>
      <c r="C29" s="10">
        <f t="shared" si="9"/>
        <v>0.4739072</v>
      </c>
      <c r="D29" s="10">
        <f t="shared" si="9"/>
        <v>0.37912576</v>
      </c>
      <c r="E29" s="10">
        <f t="shared" si="9"/>
        <v>0.303300608</v>
      </c>
      <c r="F29" s="10">
        <f t="shared" si="9"/>
        <v>0.2426404864</v>
      </c>
      <c r="G29" s="10">
        <f t="shared" si="9"/>
        <v>0.1941123891</v>
      </c>
      <c r="H29" s="10">
        <f t="shared" si="9"/>
        <v>0.1552899113</v>
      </c>
      <c r="I29" s="3"/>
      <c r="J29" s="3"/>
      <c r="K29" s="3"/>
      <c r="L29" s="3"/>
      <c r="M29" s="3"/>
      <c r="N29" s="3"/>
      <c r="O29" s="3"/>
      <c r="P29" s="3"/>
      <c r="Q29" s="3"/>
      <c r="R29" s="3"/>
      <c r="S29" s="3"/>
      <c r="T29" s="3"/>
      <c r="U29" s="3"/>
      <c r="V29" s="3"/>
      <c r="W29" s="3"/>
      <c r="X29" s="3"/>
      <c r="Y29" s="3"/>
      <c r="Z29" s="3"/>
    </row>
    <row r="30">
      <c r="A30" s="2" t="s">
        <v>23</v>
      </c>
      <c r="B30" s="10">
        <f t="shared" ref="B30:H30" si="10">B16/B22</f>
        <v>0.2336448598</v>
      </c>
      <c r="C30" s="10">
        <f t="shared" si="10"/>
        <v>0.2192982456</v>
      </c>
      <c r="D30" s="10">
        <f t="shared" si="10"/>
        <v>0.2066115702</v>
      </c>
      <c r="E30" s="10">
        <f t="shared" si="10"/>
        <v>0.1953125</v>
      </c>
      <c r="F30" s="10">
        <f t="shared" si="10"/>
        <v>0.1851851852</v>
      </c>
      <c r="G30" s="10">
        <f t="shared" si="10"/>
        <v>0.176056338</v>
      </c>
      <c r="H30" s="10">
        <f t="shared" si="10"/>
        <v>0.1677852349</v>
      </c>
      <c r="I30" s="3"/>
      <c r="J30" s="3"/>
      <c r="K30" s="3"/>
      <c r="L30" s="3"/>
      <c r="M30" s="3"/>
      <c r="N30" s="3"/>
      <c r="O30" s="3"/>
      <c r="P30" s="3"/>
      <c r="Q30" s="3"/>
      <c r="R30" s="3"/>
      <c r="S30" s="3"/>
      <c r="T30" s="3"/>
      <c r="U30" s="3"/>
      <c r="V30" s="3"/>
      <c r="W30" s="3"/>
      <c r="X30" s="3"/>
      <c r="Y30" s="3"/>
      <c r="Z30" s="3"/>
    </row>
    <row r="31">
      <c r="A31" s="2" t="s">
        <v>24</v>
      </c>
      <c r="B31" s="10">
        <f t="array" ref="B31">IRR({-$B$10,B18},0.2)</f>
        <v>-0.407616</v>
      </c>
      <c r="C31" s="10">
        <f t="array" ref="C31">IRR({-$B$10,B18,C18},0.2)</f>
        <v>0.04561637968</v>
      </c>
      <c r="D31" s="10">
        <f t="array" ref="D31">IRR({-$B$10,B18,C18,D18},0.2)</f>
        <v>0.2289949261</v>
      </c>
      <c r="E31" s="10">
        <f t="array" ref="E31">IRR({-$B$10,B18, C18, D18,E18},0.2)</f>
        <v>0.309991075</v>
      </c>
      <c r="F31" s="10">
        <f t="array" ref="F31">IRR({-$B$10,B18, C18, D18,E18,F18},0.2)</f>
        <v>0.3489208836</v>
      </c>
      <c r="G31" s="10">
        <f t="array" ref="G31">IRR({-$B$10,B18, C18, D18,E18, F18,G18},0.2)</f>
        <v>0.3687705571</v>
      </c>
      <c r="H31" s="10">
        <f t="array" ref="H31">IRR({-$B$10,B18, C18, D18,E18,F18,G18,H18},0.2)</f>
        <v>0.3793038221</v>
      </c>
      <c r="I31" s="3"/>
      <c r="J31" s="3"/>
      <c r="K31" s="3"/>
      <c r="L31" s="3"/>
      <c r="M31" s="3"/>
      <c r="N31" s="3"/>
      <c r="O31" s="3"/>
      <c r="P31" s="3"/>
      <c r="Q31" s="3"/>
      <c r="R31" s="3"/>
      <c r="S31" s="3"/>
      <c r="T31" s="3"/>
      <c r="U31" s="3"/>
      <c r="V31" s="3"/>
      <c r="W31" s="3"/>
      <c r="X31" s="3"/>
      <c r="Y31" s="3"/>
      <c r="Z31" s="3"/>
    </row>
    <row r="32">
      <c r="A32" s="2" t="s">
        <v>25</v>
      </c>
      <c r="B32" s="10">
        <f t="array" ref="B32">IRR({-$B$10,B26},0.2)</f>
        <v>1.001017344</v>
      </c>
      <c r="C32" s="10">
        <f t="array" ref="C32">IRR({-$B$10,$B18, C24},0.2)</f>
        <v>0.7593036469</v>
      </c>
      <c r="D32" s="10">
        <f t="array" ref="D32">IRR({-$B$10,$B18, $C18, D24},0.2)</f>
        <v>0.5851327607</v>
      </c>
      <c r="E32" s="10">
        <f t="array" ref="E32">IRR({-$B$10,$B18, $C18, $D18, E24},0.2)</f>
        <v>0.5060578184</v>
      </c>
      <c r="F32" s="10">
        <f t="array" ref="F32">IRR({-$B$10,$B18, $C18, $D18, $E18, F24},0.2)</f>
        <v>0.4625889326</v>
      </c>
      <c r="G32" s="10">
        <f t="array" ref="G32">IRR({-$B$10,$B18, $C18, $D18, $E18, $F18, G24},0.2)</f>
        <v>0.4365215474</v>
      </c>
      <c r="H32" s="10">
        <f t="array" ref="H32">IRR({-$B$10,$B18, $C18, $D18, $E18, $F18, $G18, H24},0.2)</f>
        <v>0.4202496896</v>
      </c>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16.25"/>
  </cols>
  <sheetData>
    <row r="1">
      <c r="A1" s="17" t="s">
        <v>90</v>
      </c>
      <c r="B1" s="17" t="s">
        <v>86</v>
      </c>
      <c r="C1" s="6"/>
      <c r="D1" s="3"/>
      <c r="E1" s="3"/>
      <c r="F1" s="3"/>
      <c r="G1" s="3"/>
      <c r="H1" s="3"/>
      <c r="I1" s="3"/>
      <c r="J1" s="3"/>
      <c r="K1" s="3"/>
      <c r="L1" s="3"/>
      <c r="M1" s="3"/>
      <c r="N1" s="3"/>
      <c r="O1" s="3"/>
      <c r="P1" s="3"/>
      <c r="Q1" s="3"/>
      <c r="R1" s="3"/>
      <c r="S1" s="3"/>
      <c r="T1" s="3"/>
      <c r="U1" s="3"/>
      <c r="V1" s="3"/>
      <c r="W1" s="3"/>
      <c r="X1" s="3"/>
      <c r="Y1" s="3"/>
      <c r="Z1" s="3"/>
    </row>
    <row r="2">
      <c r="A2" s="18" t="s">
        <v>91</v>
      </c>
      <c r="B2" s="19" t="s">
        <v>88</v>
      </c>
      <c r="C2" s="6"/>
      <c r="D2" s="3"/>
      <c r="E2" s="3"/>
      <c r="F2" s="3"/>
      <c r="G2" s="3"/>
      <c r="H2" s="3"/>
      <c r="I2" s="3"/>
      <c r="J2" s="3"/>
      <c r="K2" s="3"/>
      <c r="L2" s="3"/>
      <c r="M2" s="3"/>
      <c r="N2" s="3"/>
      <c r="O2" s="3"/>
      <c r="P2" s="3"/>
      <c r="Q2" s="3"/>
      <c r="R2" s="3"/>
      <c r="S2" s="3"/>
      <c r="T2" s="3"/>
      <c r="U2" s="3"/>
      <c r="V2" s="3"/>
      <c r="W2" s="3"/>
      <c r="X2" s="3"/>
      <c r="Y2" s="3"/>
      <c r="Z2" s="3"/>
    </row>
    <row r="3">
      <c r="A3" s="18" t="s">
        <v>92</v>
      </c>
      <c r="B3" s="17" t="s">
        <v>89</v>
      </c>
      <c r="C3" s="6"/>
      <c r="D3" s="3"/>
      <c r="E3" s="3"/>
      <c r="F3" s="3"/>
      <c r="G3" s="3"/>
      <c r="H3" s="3"/>
      <c r="I3" s="3"/>
      <c r="J3" s="3"/>
      <c r="K3" s="3"/>
      <c r="L3" s="3"/>
      <c r="M3" s="3"/>
      <c r="N3" s="3"/>
      <c r="O3" s="3"/>
      <c r="P3" s="3"/>
      <c r="Q3" s="3"/>
      <c r="R3" s="3"/>
      <c r="S3" s="3"/>
      <c r="T3" s="3"/>
      <c r="U3" s="3"/>
      <c r="V3" s="3"/>
      <c r="W3" s="3"/>
      <c r="X3" s="3"/>
      <c r="Y3" s="3"/>
      <c r="Z3" s="3"/>
    </row>
    <row r="4">
      <c r="A4" s="1"/>
      <c r="B4" s="2"/>
      <c r="C4" s="6"/>
      <c r="D4" s="3"/>
      <c r="E4" s="3"/>
      <c r="F4" s="3"/>
      <c r="G4" s="3"/>
      <c r="H4" s="3"/>
      <c r="I4" s="3"/>
      <c r="J4" s="3"/>
      <c r="K4" s="3"/>
      <c r="L4" s="3"/>
      <c r="M4" s="3"/>
      <c r="N4" s="3"/>
      <c r="O4" s="3"/>
      <c r="P4" s="3"/>
      <c r="Q4" s="3"/>
      <c r="R4" s="3"/>
      <c r="S4" s="3"/>
      <c r="T4" s="3"/>
      <c r="U4" s="3"/>
      <c r="V4" s="3"/>
      <c r="W4" s="3"/>
      <c r="X4" s="3"/>
      <c r="Y4" s="3"/>
      <c r="Z4" s="3"/>
    </row>
    <row r="5">
      <c r="A5" s="1" t="s">
        <v>0</v>
      </c>
      <c r="B5" s="2"/>
      <c r="C5" s="6" t="s">
        <v>1</v>
      </c>
      <c r="D5" s="3"/>
      <c r="E5" s="3"/>
      <c r="F5" s="3"/>
      <c r="G5" s="3"/>
      <c r="H5" s="3"/>
      <c r="I5" s="3"/>
      <c r="J5" s="3"/>
      <c r="K5" s="3"/>
      <c r="L5" s="3"/>
      <c r="M5" s="3"/>
      <c r="N5" s="3"/>
      <c r="O5" s="3"/>
      <c r="P5" s="3"/>
      <c r="Q5" s="3"/>
      <c r="R5" s="3"/>
      <c r="S5" s="3"/>
      <c r="T5" s="3"/>
      <c r="U5" s="3"/>
      <c r="V5" s="3"/>
      <c r="W5" s="3"/>
      <c r="X5" s="3"/>
      <c r="Y5" s="3"/>
      <c r="Z5" s="3"/>
    </row>
    <row r="6">
      <c r="A6" s="2" t="s">
        <v>2</v>
      </c>
      <c r="B6" s="4">
        <v>4272.0</v>
      </c>
      <c r="C6" s="20"/>
      <c r="D6" s="3"/>
      <c r="E6" s="3"/>
      <c r="F6" s="3"/>
      <c r="G6" s="3"/>
      <c r="H6" s="3"/>
      <c r="I6" s="3"/>
      <c r="J6" s="3"/>
      <c r="K6" s="3"/>
      <c r="L6" s="3"/>
      <c r="M6" s="3"/>
      <c r="N6" s="3"/>
      <c r="O6" s="3"/>
      <c r="P6" s="3"/>
      <c r="Q6" s="3"/>
      <c r="R6" s="3"/>
      <c r="S6" s="3"/>
      <c r="T6" s="3"/>
      <c r="U6" s="3"/>
      <c r="V6" s="3"/>
      <c r="W6" s="3"/>
      <c r="X6" s="3"/>
      <c r="Y6" s="3"/>
      <c r="Z6" s="3"/>
    </row>
    <row r="7">
      <c r="A7" s="2" t="s">
        <v>3</v>
      </c>
      <c r="B7" s="5">
        <v>0.2</v>
      </c>
      <c r="C7" s="6" t="s">
        <v>93</v>
      </c>
      <c r="D7" s="3"/>
      <c r="E7" s="3"/>
      <c r="F7" s="3"/>
      <c r="G7" s="3"/>
      <c r="H7" s="3"/>
      <c r="I7" s="3"/>
      <c r="J7" s="3"/>
      <c r="K7" s="3"/>
      <c r="L7" s="3"/>
      <c r="M7" s="3"/>
      <c r="N7" s="3"/>
      <c r="O7" s="3"/>
      <c r="P7" s="3"/>
      <c r="Q7" s="3"/>
      <c r="R7" s="3"/>
      <c r="S7" s="3"/>
      <c r="T7" s="3"/>
      <c r="U7" s="3"/>
      <c r="V7" s="3"/>
      <c r="W7" s="3"/>
      <c r="X7" s="3"/>
      <c r="Y7" s="3"/>
      <c r="Z7" s="3"/>
    </row>
    <row r="8">
      <c r="A8" s="2" t="s">
        <v>5</v>
      </c>
      <c r="B8" s="2">
        <v>0.55</v>
      </c>
      <c r="C8" s="6" t="s">
        <v>96</v>
      </c>
      <c r="D8" s="3"/>
      <c r="E8" s="3"/>
      <c r="F8" s="3"/>
      <c r="G8" s="3"/>
      <c r="H8" s="3"/>
      <c r="I8" s="3"/>
      <c r="J8" s="3"/>
      <c r="K8" s="3"/>
      <c r="L8" s="3"/>
      <c r="M8" s="3"/>
      <c r="N8" s="3"/>
      <c r="O8" s="3"/>
      <c r="P8" s="3"/>
      <c r="Q8" s="3"/>
      <c r="R8" s="3"/>
      <c r="S8" s="3"/>
      <c r="T8" s="3"/>
      <c r="U8" s="3"/>
      <c r="V8" s="3"/>
      <c r="W8" s="3"/>
      <c r="X8" s="3"/>
      <c r="Y8" s="3"/>
      <c r="Z8" s="3"/>
    </row>
    <row r="9">
      <c r="A9" s="2" t="s">
        <v>6</v>
      </c>
      <c r="B9" s="4">
        <v>3500.0</v>
      </c>
      <c r="C9" s="2" t="s">
        <v>97</v>
      </c>
      <c r="D9" s="3"/>
      <c r="E9" s="3"/>
      <c r="F9" s="3"/>
      <c r="G9" s="3"/>
      <c r="H9" s="3"/>
      <c r="I9" s="3"/>
      <c r="J9" s="3"/>
      <c r="K9" s="3"/>
      <c r="L9" s="3"/>
      <c r="M9" s="3"/>
      <c r="N9" s="3"/>
      <c r="O9" s="3"/>
      <c r="P9" s="3"/>
      <c r="Q9" s="3"/>
      <c r="R9" s="3"/>
      <c r="S9" s="3"/>
      <c r="T9" s="3"/>
      <c r="U9" s="3"/>
      <c r="V9" s="3"/>
      <c r="W9" s="3"/>
      <c r="X9" s="3"/>
      <c r="Y9" s="3"/>
      <c r="Z9" s="3"/>
    </row>
    <row r="10">
      <c r="A10" s="2" t="s">
        <v>7</v>
      </c>
      <c r="B10" s="4">
        <v>10000.0</v>
      </c>
      <c r="C10" s="3"/>
      <c r="D10" s="3"/>
      <c r="E10" s="3"/>
      <c r="F10" s="3"/>
      <c r="G10" s="3"/>
      <c r="H10" s="3"/>
      <c r="I10" s="3"/>
      <c r="J10" s="3"/>
      <c r="K10" s="3"/>
      <c r="L10" s="3"/>
      <c r="M10" s="3"/>
      <c r="N10" s="3"/>
      <c r="O10" s="3"/>
      <c r="P10" s="3"/>
      <c r="Q10" s="3"/>
      <c r="R10" s="3"/>
      <c r="S10" s="3"/>
      <c r="T10" s="3"/>
      <c r="U10" s="3"/>
      <c r="V10" s="3"/>
      <c r="W10" s="3"/>
      <c r="X10" s="3"/>
      <c r="Y10" s="3"/>
      <c r="Z10" s="3"/>
    </row>
    <row r="11">
      <c r="A11" s="2" t="s">
        <v>8</v>
      </c>
      <c r="B11" s="2">
        <v>4.0</v>
      </c>
      <c r="C11" s="3"/>
      <c r="D11" s="3"/>
      <c r="E11" s="3"/>
      <c r="F11" s="3"/>
      <c r="G11" s="3"/>
      <c r="H11" s="3"/>
      <c r="I11" s="3"/>
      <c r="J11" s="3"/>
      <c r="K11" s="3"/>
      <c r="L11" s="3"/>
      <c r="M11" s="3"/>
      <c r="N11" s="3"/>
      <c r="O11" s="3"/>
      <c r="P11" s="3"/>
      <c r="Q11" s="3"/>
      <c r="R11" s="3"/>
      <c r="S11" s="3"/>
      <c r="T11" s="3"/>
      <c r="U11" s="3"/>
      <c r="V11" s="3"/>
      <c r="W11" s="3"/>
      <c r="X11" s="3"/>
      <c r="Y11" s="3"/>
      <c r="Z11" s="3"/>
    </row>
    <row r="12">
      <c r="A12" s="2" t="s">
        <v>9</v>
      </c>
      <c r="B12" s="2">
        <f>0.07</f>
        <v>0.07</v>
      </c>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7" t="s">
        <v>10</v>
      </c>
      <c r="B14" s="3"/>
      <c r="C14" s="3"/>
      <c r="D14" s="3"/>
      <c r="E14" s="3"/>
      <c r="F14" s="3"/>
      <c r="G14" s="3"/>
      <c r="H14" s="3"/>
      <c r="I14" s="3"/>
      <c r="J14" s="3"/>
      <c r="K14" s="3"/>
      <c r="L14" s="3"/>
      <c r="M14" s="3"/>
      <c r="N14" s="3"/>
      <c r="O14" s="3"/>
      <c r="P14" s="3"/>
      <c r="Q14" s="3"/>
      <c r="R14" s="3"/>
      <c r="S14" s="3"/>
      <c r="T14" s="3"/>
      <c r="U14" s="3"/>
      <c r="V14" s="3"/>
      <c r="W14" s="3"/>
      <c r="X14" s="3"/>
      <c r="Y14" s="3"/>
      <c r="Z14" s="3"/>
    </row>
    <row r="15">
      <c r="A15" s="2" t="s">
        <v>11</v>
      </c>
      <c r="B15" s="2">
        <v>1.0</v>
      </c>
      <c r="C15" s="2">
        <v>2.0</v>
      </c>
      <c r="D15" s="2">
        <v>3.0</v>
      </c>
      <c r="E15" s="2">
        <v>4.0</v>
      </c>
      <c r="F15" s="2">
        <v>5.0</v>
      </c>
      <c r="G15" s="2">
        <v>6.0</v>
      </c>
      <c r="H15" s="2">
        <v>7.0</v>
      </c>
      <c r="I15" s="3"/>
      <c r="J15" s="3"/>
      <c r="K15" s="3"/>
      <c r="L15" s="3"/>
      <c r="M15" s="3"/>
      <c r="N15" s="3"/>
      <c r="O15" s="3"/>
      <c r="P15" s="3"/>
      <c r="Q15" s="3"/>
      <c r="R15" s="3"/>
      <c r="S15" s="3"/>
      <c r="T15" s="3"/>
      <c r="U15" s="3"/>
      <c r="V15" s="3"/>
      <c r="W15" s="3"/>
      <c r="X15" s="3"/>
      <c r="Y15" s="3"/>
      <c r="Z15" s="3"/>
    </row>
    <row r="16">
      <c r="A16" s="2" t="s">
        <v>12</v>
      </c>
      <c r="B16" s="8">
        <f t="shared" ref="B16:H16" si="1">(1+$B8) * $B$6 *(1-$B7)^B15</f>
        <v>5297.28</v>
      </c>
      <c r="C16" s="8">
        <f t="shared" si="1"/>
        <v>4237.824</v>
      </c>
      <c r="D16" s="8">
        <f t="shared" si="1"/>
        <v>3390.2592</v>
      </c>
      <c r="E16" s="8">
        <f t="shared" si="1"/>
        <v>2712.20736</v>
      </c>
      <c r="F16" s="8">
        <f t="shared" si="1"/>
        <v>2169.765888</v>
      </c>
      <c r="G16" s="8">
        <f t="shared" si="1"/>
        <v>1735.81271</v>
      </c>
      <c r="H16" s="8">
        <f t="shared" si="1"/>
        <v>1388.650168</v>
      </c>
      <c r="I16" s="3"/>
      <c r="J16" s="3"/>
      <c r="K16" s="3"/>
      <c r="L16" s="3"/>
      <c r="M16" s="3"/>
      <c r="N16" s="3"/>
      <c r="O16" s="3"/>
      <c r="P16" s="3"/>
      <c r="Q16" s="3"/>
      <c r="R16" s="3"/>
      <c r="S16" s="3"/>
      <c r="T16" s="3"/>
      <c r="U16" s="3"/>
      <c r="V16" s="3"/>
      <c r="W16" s="3"/>
      <c r="X16" s="3"/>
      <c r="Y16" s="3"/>
      <c r="Z16" s="3"/>
    </row>
    <row r="17">
      <c r="A17" s="2" t="s">
        <v>13</v>
      </c>
      <c r="B17" s="8">
        <f>B9</f>
        <v>3500</v>
      </c>
      <c r="C17" s="4">
        <v>0.0</v>
      </c>
      <c r="D17" s="4">
        <v>0.0</v>
      </c>
      <c r="E17" s="4">
        <v>0.0</v>
      </c>
      <c r="F17" s="4">
        <v>0.0</v>
      </c>
      <c r="G17" s="4">
        <v>0.0</v>
      </c>
      <c r="H17" s="4">
        <v>0.0</v>
      </c>
      <c r="I17" s="3"/>
      <c r="J17" s="3"/>
      <c r="K17" s="3"/>
      <c r="L17" s="3"/>
      <c r="M17" s="3"/>
      <c r="N17" s="3"/>
      <c r="O17" s="3"/>
      <c r="P17" s="3"/>
      <c r="Q17" s="3"/>
      <c r="R17" s="3"/>
      <c r="S17" s="3"/>
      <c r="T17" s="3"/>
      <c r="U17" s="3"/>
      <c r="V17" s="3"/>
      <c r="W17" s="3"/>
      <c r="X17" s="3"/>
      <c r="Y17" s="3"/>
      <c r="Z17" s="3"/>
    </row>
    <row r="18">
      <c r="A18" s="2" t="s">
        <v>10</v>
      </c>
      <c r="B18" s="8">
        <f t="shared" ref="B18:H18" si="2">B16+B17</f>
        <v>8797.28</v>
      </c>
      <c r="C18" s="8">
        <f t="shared" si="2"/>
        <v>4237.824</v>
      </c>
      <c r="D18" s="8">
        <f t="shared" si="2"/>
        <v>3390.2592</v>
      </c>
      <c r="E18" s="8">
        <f t="shared" si="2"/>
        <v>2712.20736</v>
      </c>
      <c r="F18" s="8">
        <f t="shared" si="2"/>
        <v>2169.765888</v>
      </c>
      <c r="G18" s="8">
        <f t="shared" si="2"/>
        <v>1735.81271</v>
      </c>
      <c r="H18" s="8">
        <f t="shared" si="2"/>
        <v>1388.650168</v>
      </c>
      <c r="I18" s="3"/>
      <c r="J18" s="3"/>
      <c r="K18" s="3"/>
      <c r="L18" s="3"/>
      <c r="M18" s="3"/>
      <c r="N18" s="3"/>
      <c r="O18" s="3"/>
      <c r="P18" s="3"/>
      <c r="Q18" s="3"/>
      <c r="R18" s="3"/>
      <c r="S18" s="3"/>
      <c r="T18" s="3"/>
      <c r="U18" s="3"/>
      <c r="V18" s="3"/>
      <c r="W18" s="3"/>
      <c r="X18" s="3"/>
      <c r="Y18" s="3"/>
      <c r="Z18" s="3"/>
    </row>
    <row r="19">
      <c r="A19" s="2"/>
      <c r="B19" s="8"/>
      <c r="C19" s="8"/>
      <c r="D19" s="8"/>
      <c r="E19" s="8"/>
      <c r="F19" s="8"/>
      <c r="G19" s="8"/>
      <c r="H19" s="8"/>
      <c r="I19" s="3"/>
      <c r="J19" s="3"/>
      <c r="K19" s="3"/>
      <c r="L19" s="3"/>
      <c r="M19" s="3"/>
      <c r="N19" s="3"/>
      <c r="O19" s="3"/>
      <c r="P19" s="3"/>
      <c r="Q19" s="3"/>
      <c r="R19" s="3"/>
      <c r="S19" s="3"/>
      <c r="T19" s="3"/>
      <c r="U19" s="3"/>
      <c r="V19" s="3"/>
      <c r="W19" s="3"/>
      <c r="X19" s="3"/>
      <c r="Y19" s="3"/>
      <c r="Z19" s="3"/>
    </row>
    <row r="20">
      <c r="A20" s="9" t="s">
        <v>14</v>
      </c>
      <c r="B20" s="8"/>
      <c r="C20" s="8"/>
      <c r="D20" s="8"/>
      <c r="E20" s="8"/>
      <c r="F20" s="8"/>
      <c r="G20" s="8"/>
      <c r="H20" s="8"/>
      <c r="I20" s="3"/>
      <c r="J20" s="3"/>
      <c r="K20" s="3"/>
      <c r="L20" s="3"/>
      <c r="M20" s="3"/>
      <c r="N20" s="3"/>
      <c r="O20" s="3"/>
      <c r="P20" s="3"/>
      <c r="Q20" s="3"/>
      <c r="R20" s="3"/>
      <c r="S20" s="3"/>
      <c r="T20" s="3"/>
      <c r="U20" s="3"/>
      <c r="V20" s="3"/>
      <c r="W20" s="3"/>
      <c r="X20" s="3"/>
      <c r="Y20" s="3"/>
      <c r="Z20" s="3"/>
    </row>
    <row r="21">
      <c r="A21" s="2" t="s">
        <v>15</v>
      </c>
      <c r="B21" s="8">
        <f t="shared" ref="B21:H21" si="3">$B$11*(1+$B$12*B$15)</f>
        <v>4.28</v>
      </c>
      <c r="C21" s="8">
        <f t="shared" si="3"/>
        <v>4.56</v>
      </c>
      <c r="D21" s="8">
        <f t="shared" si="3"/>
        <v>4.84</v>
      </c>
      <c r="E21" s="8">
        <f t="shared" si="3"/>
        <v>5.12</v>
      </c>
      <c r="F21" s="8">
        <f t="shared" si="3"/>
        <v>5.4</v>
      </c>
      <c r="G21" s="8">
        <f t="shared" si="3"/>
        <v>5.68</v>
      </c>
      <c r="H21" s="8">
        <f t="shared" si="3"/>
        <v>5.96</v>
      </c>
      <c r="I21" s="3"/>
      <c r="J21" s="3"/>
      <c r="K21" s="3"/>
      <c r="L21" s="3"/>
      <c r="M21" s="3"/>
      <c r="N21" s="3"/>
      <c r="O21" s="3"/>
      <c r="P21" s="3"/>
      <c r="Q21" s="3"/>
      <c r="R21" s="3"/>
      <c r="S21" s="3"/>
      <c r="T21" s="3"/>
      <c r="U21" s="3"/>
      <c r="V21" s="3"/>
      <c r="W21" s="3"/>
      <c r="X21" s="3"/>
      <c r="Y21" s="3"/>
      <c r="Z21" s="3"/>
    </row>
    <row r="22">
      <c r="A22" s="2" t="s">
        <v>16</v>
      </c>
      <c r="B22" s="8">
        <f t="shared" ref="B22:H22" si="4">B21*B16</f>
        <v>22672.3584</v>
      </c>
      <c r="C22" s="8">
        <f t="shared" si="4"/>
        <v>19324.47744</v>
      </c>
      <c r="D22" s="8">
        <f t="shared" si="4"/>
        <v>16408.85453</v>
      </c>
      <c r="E22" s="8">
        <f t="shared" si="4"/>
        <v>13886.50168</v>
      </c>
      <c r="F22" s="8">
        <f t="shared" si="4"/>
        <v>11716.7358</v>
      </c>
      <c r="G22" s="8">
        <f t="shared" si="4"/>
        <v>9859.416195</v>
      </c>
      <c r="H22" s="8">
        <f t="shared" si="4"/>
        <v>8276.355003</v>
      </c>
      <c r="I22" s="3"/>
      <c r="J22" s="3"/>
      <c r="K22" s="3"/>
      <c r="L22" s="3"/>
      <c r="M22" s="3"/>
      <c r="N22" s="3"/>
      <c r="O22" s="3"/>
      <c r="P22" s="3"/>
      <c r="Q22" s="3"/>
      <c r="R22" s="3"/>
      <c r="S22" s="3"/>
      <c r="T22" s="3"/>
      <c r="U22" s="3"/>
      <c r="V22" s="3"/>
      <c r="W22" s="3"/>
      <c r="X22" s="3"/>
      <c r="Y22" s="3"/>
      <c r="Z22" s="3"/>
    </row>
    <row r="23">
      <c r="A23" s="2" t="s">
        <v>17</v>
      </c>
      <c r="B23" s="8">
        <f t="shared" ref="B23:H23" si="5">0.05 * B$22</f>
        <v>1133.61792</v>
      </c>
      <c r="C23" s="8">
        <f t="shared" si="5"/>
        <v>966.223872</v>
      </c>
      <c r="D23" s="8">
        <f t="shared" si="5"/>
        <v>820.4427264</v>
      </c>
      <c r="E23" s="8">
        <f t="shared" si="5"/>
        <v>694.3250842</v>
      </c>
      <c r="F23" s="8">
        <f t="shared" si="5"/>
        <v>585.8367898</v>
      </c>
      <c r="G23" s="8">
        <f t="shared" si="5"/>
        <v>492.9708098</v>
      </c>
      <c r="H23" s="8">
        <f t="shared" si="5"/>
        <v>413.8177502</v>
      </c>
      <c r="I23" s="3"/>
      <c r="J23" s="3"/>
      <c r="K23" s="3"/>
      <c r="L23" s="3"/>
      <c r="M23" s="3"/>
      <c r="N23" s="3"/>
      <c r="O23" s="3"/>
      <c r="P23" s="3"/>
      <c r="Q23" s="3"/>
      <c r="R23" s="3"/>
      <c r="S23" s="3"/>
      <c r="T23" s="3"/>
      <c r="U23" s="3"/>
      <c r="V23" s="3"/>
      <c r="W23" s="3"/>
      <c r="X23" s="3"/>
      <c r="Y23" s="3"/>
      <c r="Z23" s="3"/>
    </row>
    <row r="24">
      <c r="A24" s="2" t="s">
        <v>18</v>
      </c>
      <c r="B24" s="8">
        <f t="shared" ref="B24:H24" si="6">B22-B23</f>
        <v>21538.74048</v>
      </c>
      <c r="C24" s="8">
        <f t="shared" si="6"/>
        <v>18358.25357</v>
      </c>
      <c r="D24" s="8">
        <f t="shared" si="6"/>
        <v>15588.4118</v>
      </c>
      <c r="E24" s="8">
        <f t="shared" si="6"/>
        <v>13192.1766</v>
      </c>
      <c r="F24" s="8">
        <f t="shared" si="6"/>
        <v>11130.89901</v>
      </c>
      <c r="G24" s="8">
        <f t="shared" si="6"/>
        <v>9366.445385</v>
      </c>
      <c r="H24" s="8">
        <f t="shared" si="6"/>
        <v>7862.537253</v>
      </c>
      <c r="I24" s="3"/>
      <c r="J24" s="3"/>
      <c r="K24" s="3"/>
      <c r="L24" s="3"/>
      <c r="M24" s="3"/>
      <c r="N24" s="3"/>
      <c r="O24" s="3"/>
      <c r="P24" s="3"/>
      <c r="Q24" s="3"/>
      <c r="R24" s="3"/>
      <c r="S24" s="3"/>
      <c r="T24" s="3"/>
      <c r="U24" s="3"/>
      <c r="V24" s="3"/>
      <c r="W24" s="3"/>
      <c r="X24" s="3"/>
      <c r="Y24" s="3"/>
      <c r="Z24" s="3"/>
    </row>
    <row r="25">
      <c r="A25" s="2" t="s">
        <v>19</v>
      </c>
      <c r="B25" s="8">
        <f>B18</f>
        <v>8797.28</v>
      </c>
      <c r="C25" s="8">
        <f t="shared" ref="C25:H25" si="7">C18+B25</f>
        <v>13035.104</v>
      </c>
      <c r="D25" s="8">
        <f t="shared" si="7"/>
        <v>16425.3632</v>
      </c>
      <c r="E25" s="8">
        <f t="shared" si="7"/>
        <v>19137.57056</v>
      </c>
      <c r="F25" s="8">
        <f t="shared" si="7"/>
        <v>21307.33645</v>
      </c>
      <c r="G25" s="8">
        <f t="shared" si="7"/>
        <v>23043.14916</v>
      </c>
      <c r="H25" s="8">
        <f t="shared" si="7"/>
        <v>24431.79933</v>
      </c>
      <c r="I25" s="3"/>
      <c r="J25" s="3"/>
      <c r="K25" s="3"/>
      <c r="L25" s="3"/>
      <c r="M25" s="3"/>
      <c r="N25" s="3"/>
      <c r="O25" s="3"/>
      <c r="P25" s="3"/>
      <c r="Q25" s="3"/>
      <c r="R25" s="3"/>
      <c r="S25" s="3"/>
      <c r="T25" s="3"/>
      <c r="U25" s="3"/>
      <c r="V25" s="3"/>
      <c r="W25" s="3"/>
      <c r="X25" s="3"/>
      <c r="Y25" s="3"/>
      <c r="Z25" s="3"/>
    </row>
    <row r="26">
      <c r="A26" s="2" t="s">
        <v>20</v>
      </c>
      <c r="B26" s="8">
        <f t="shared" ref="B26:H26" si="8">B24+B25-$B10</f>
        <v>20336.02048</v>
      </c>
      <c r="C26" s="8">
        <f t="shared" si="8"/>
        <v>21393.35757</v>
      </c>
      <c r="D26" s="8">
        <f t="shared" si="8"/>
        <v>22013.775</v>
      </c>
      <c r="E26" s="8">
        <f t="shared" si="8"/>
        <v>22329.74716</v>
      </c>
      <c r="F26" s="8">
        <f t="shared" si="8"/>
        <v>22438.23545</v>
      </c>
      <c r="G26" s="8">
        <f t="shared" si="8"/>
        <v>22409.59454</v>
      </c>
      <c r="H26" s="8">
        <f t="shared" si="8"/>
        <v>22294.33658</v>
      </c>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9" t="s">
        <v>21</v>
      </c>
      <c r="B28" s="3"/>
      <c r="C28" s="3"/>
      <c r="D28" s="3"/>
      <c r="E28" s="3"/>
      <c r="F28" s="3"/>
      <c r="G28" s="3"/>
      <c r="H28" s="3"/>
      <c r="I28" s="3"/>
      <c r="J28" s="3"/>
      <c r="K28" s="3"/>
      <c r="L28" s="3"/>
      <c r="M28" s="3"/>
      <c r="N28" s="3"/>
      <c r="O28" s="3"/>
      <c r="P28" s="3"/>
      <c r="Q28" s="3"/>
      <c r="R28" s="3"/>
      <c r="S28" s="3"/>
      <c r="T28" s="3"/>
      <c r="U28" s="3"/>
      <c r="V28" s="3"/>
      <c r="W28" s="3"/>
      <c r="X28" s="3"/>
      <c r="Y28" s="3"/>
      <c r="Z28" s="3"/>
    </row>
    <row r="29">
      <c r="A29" s="2" t="s">
        <v>22</v>
      </c>
      <c r="B29" s="10">
        <f t="shared" ref="B29:H29" si="9">B18/$B$10</f>
        <v>0.879728</v>
      </c>
      <c r="C29" s="10">
        <f t="shared" si="9"/>
        <v>0.4237824</v>
      </c>
      <c r="D29" s="10">
        <f t="shared" si="9"/>
        <v>0.33902592</v>
      </c>
      <c r="E29" s="10">
        <f t="shared" si="9"/>
        <v>0.271220736</v>
      </c>
      <c r="F29" s="10">
        <f t="shared" si="9"/>
        <v>0.2169765888</v>
      </c>
      <c r="G29" s="10">
        <f t="shared" si="9"/>
        <v>0.173581271</v>
      </c>
      <c r="H29" s="10">
        <f t="shared" si="9"/>
        <v>0.1388650168</v>
      </c>
      <c r="I29" s="3"/>
      <c r="J29" s="3"/>
      <c r="K29" s="3"/>
      <c r="L29" s="3"/>
      <c r="M29" s="3"/>
      <c r="N29" s="3"/>
      <c r="O29" s="3"/>
      <c r="P29" s="3"/>
      <c r="Q29" s="3"/>
      <c r="R29" s="3"/>
      <c r="S29" s="3"/>
      <c r="T29" s="3"/>
      <c r="U29" s="3"/>
      <c r="V29" s="3"/>
      <c r="W29" s="3"/>
      <c r="X29" s="3"/>
      <c r="Y29" s="3"/>
      <c r="Z29" s="3"/>
    </row>
    <row r="30">
      <c r="A30" s="2" t="s">
        <v>23</v>
      </c>
      <c r="B30" s="10">
        <f t="shared" ref="B30:H30" si="10">B16/B22</f>
        <v>0.2336448598</v>
      </c>
      <c r="C30" s="10">
        <f t="shared" si="10"/>
        <v>0.2192982456</v>
      </c>
      <c r="D30" s="10">
        <f t="shared" si="10"/>
        <v>0.2066115702</v>
      </c>
      <c r="E30" s="10">
        <f t="shared" si="10"/>
        <v>0.1953125</v>
      </c>
      <c r="F30" s="10">
        <f t="shared" si="10"/>
        <v>0.1851851852</v>
      </c>
      <c r="G30" s="10">
        <f t="shared" si="10"/>
        <v>0.176056338</v>
      </c>
      <c r="H30" s="10">
        <f t="shared" si="10"/>
        <v>0.1677852349</v>
      </c>
      <c r="I30" s="3"/>
      <c r="J30" s="3"/>
      <c r="K30" s="3"/>
      <c r="L30" s="3"/>
      <c r="M30" s="3"/>
      <c r="N30" s="3"/>
      <c r="O30" s="3"/>
      <c r="P30" s="3"/>
      <c r="Q30" s="3"/>
      <c r="R30" s="3"/>
      <c r="S30" s="3"/>
      <c r="T30" s="3"/>
      <c r="U30" s="3"/>
      <c r="V30" s="3"/>
      <c r="W30" s="3"/>
      <c r="X30" s="3"/>
      <c r="Y30" s="3"/>
      <c r="Z30" s="3"/>
    </row>
    <row r="31">
      <c r="A31" s="2" t="s">
        <v>24</v>
      </c>
      <c r="B31" s="10">
        <f t="array" ref="B31">IRR({-$B$10,B18},0.2)</f>
        <v>-0.120272</v>
      </c>
      <c r="C31" s="10">
        <f t="array" ref="C31">IRR({-$B$10,B18,C18},0.2)</f>
        <v>0.2255247019</v>
      </c>
      <c r="D31" s="10">
        <f t="array" ref="D31">IRR({-$B$10,B18,C18,D18},0.2)</f>
        <v>0.3697912185</v>
      </c>
      <c r="E31" s="10">
        <f t="array" ref="E31">IRR({-$B$10,B18, C18, D18,E18},0.2)</f>
        <v>0.4328314615</v>
      </c>
      <c r="F31" s="10">
        <f t="array" ref="F31">IRR({-$B$10,B18, C18, D18,E18,F18},0.2)</f>
        <v>0.4622844676</v>
      </c>
      <c r="G31" s="10">
        <f t="array" ref="G31">IRR({-$B$10,B18, C18, D18,E18, F18,G18},0.2)</f>
        <v>0.4767296378</v>
      </c>
      <c r="H31" s="10">
        <f t="array" ref="H31">IRR({-$B$10,B18, C18, D18,E18,F18,G18,H18},0.2)</f>
        <v>0.4840475403</v>
      </c>
      <c r="I31" s="3"/>
      <c r="J31" s="3"/>
      <c r="K31" s="3"/>
      <c r="L31" s="3"/>
      <c r="M31" s="3"/>
      <c r="N31" s="3"/>
      <c r="O31" s="3"/>
      <c r="P31" s="3"/>
      <c r="Q31" s="3"/>
      <c r="R31" s="3"/>
      <c r="S31" s="3"/>
      <c r="T31" s="3"/>
      <c r="U31" s="3"/>
      <c r="V31" s="3"/>
      <c r="W31" s="3"/>
      <c r="X31" s="3"/>
      <c r="Y31" s="3"/>
      <c r="Z31" s="3"/>
    </row>
    <row r="32">
      <c r="A32" s="2" t="s">
        <v>25</v>
      </c>
      <c r="B32" s="10">
        <f t="array" ref="B32">IRR({-$B$10,B26},0.2)</f>
        <v>1.033602048</v>
      </c>
      <c r="C32" s="10">
        <f t="array" ref="C32">IRR({-$B$10,$B18, C24},0.2)</f>
        <v>0.8644010109</v>
      </c>
      <c r="D32" s="10">
        <f t="array" ref="D32">IRR({-$B$10,$B18, $C18, D24},0.2)</f>
        <v>0.6823753039</v>
      </c>
      <c r="E32" s="10">
        <f t="array" ref="E32">IRR({-$B$10,$B18, $C18, $D18, E24},0.2)</f>
        <v>0.599534279</v>
      </c>
      <c r="F32" s="10">
        <f t="array" ref="F32">IRR({-$B$10,$B18, $C18, $D18, $E18, F24},0.2)</f>
        <v>0.5549857542</v>
      </c>
      <c r="G32" s="10">
        <f t="array" ref="G32">IRR({-$B$10,$B18, $C18, $D18, $E18, $F18, G24},0.2)</f>
        <v>0.5292838369</v>
      </c>
      <c r="H32" s="10">
        <f t="array" ref="H32">IRR({-$B$10,$B18, $C18, $D18, $E18, $F18, $G18, H24},0.2)</f>
        <v>0.5140484294</v>
      </c>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sheetData>
  <drawing r:id="rId1"/>
</worksheet>
</file>