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is\Excel\"/>
    </mc:Choice>
  </mc:AlternateContent>
  <xr:revisionPtr revIDLastSave="0" documentId="13_ncr:1_{F64214EB-2F25-44A1-8C5A-14E2F9ABBAFB}" xr6:coauthVersionLast="47" xr6:coauthVersionMax="47" xr10:uidLastSave="{00000000-0000-0000-0000-000000000000}"/>
  <bookViews>
    <workbookView xWindow="-108" yWindow="-108" windowWidth="23256" windowHeight="12456" xr2:uid="{9FE58695-5B5B-4D2D-9435-6C057D0B60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9" i="1" l="1"/>
  <c r="D171" i="1"/>
  <c r="C171" i="1"/>
  <c r="B171" i="1"/>
  <c r="D189" i="1"/>
  <c r="C189" i="1"/>
  <c r="C185" i="1"/>
  <c r="C191" i="1" s="1"/>
  <c r="C193" i="1" s="1"/>
  <c r="C195" i="1" s="1"/>
  <c r="B185" i="1"/>
  <c r="B191" i="1" s="1"/>
  <c r="D183" i="1"/>
  <c r="D177" i="1" s="1"/>
  <c r="C183" i="1"/>
  <c r="B183" i="1"/>
  <c r="C177" i="1"/>
  <c r="B177" i="1"/>
  <c r="C164" i="1"/>
  <c r="D164" i="1"/>
  <c r="B164" i="1"/>
  <c r="C162" i="1"/>
  <c r="D162" i="1"/>
  <c r="B162" i="1"/>
  <c r="C160" i="1"/>
  <c r="D160" i="1"/>
  <c r="B160" i="1"/>
  <c r="D158" i="1"/>
  <c r="C158" i="1"/>
  <c r="B158" i="1"/>
  <c r="C152" i="1"/>
  <c r="C146" i="1" s="1"/>
  <c r="D152" i="1"/>
  <c r="D154" i="1" s="1"/>
  <c r="B152" i="1"/>
  <c r="B154" i="1" s="1"/>
  <c r="B126" i="1"/>
  <c r="B125" i="1"/>
  <c r="D124" i="1"/>
  <c r="D128" i="1" s="1"/>
  <c r="C124" i="1"/>
  <c r="C128" i="1" s="1"/>
  <c r="B124" i="1"/>
  <c r="D115" i="1"/>
  <c r="C115" i="1"/>
  <c r="B116" i="1"/>
  <c r="B113" i="1"/>
  <c r="D113" i="1"/>
  <c r="D119" i="1" s="1"/>
  <c r="C113" i="1"/>
  <c r="C119" i="1" s="1"/>
  <c r="B115" i="1"/>
  <c r="B114" i="1"/>
  <c r="C93" i="1"/>
  <c r="D93" i="1" s="1"/>
  <c r="E93" i="1" s="1"/>
  <c r="B99" i="1" s="1"/>
  <c r="C89" i="1"/>
  <c r="C85" i="1"/>
  <c r="D85" i="1" s="1"/>
  <c r="E85" i="1" s="1"/>
  <c r="B97" i="1" s="1"/>
  <c r="C73" i="1"/>
  <c r="D73" i="1" s="1"/>
  <c r="E73" i="1" s="1"/>
  <c r="B79" i="1" s="1"/>
  <c r="C69" i="1"/>
  <c r="D69" i="1" s="1"/>
  <c r="E69" i="1" s="1"/>
  <c r="B78" i="1" s="1"/>
  <c r="C65" i="1"/>
  <c r="D65" i="1" s="1"/>
  <c r="E65" i="1" s="1"/>
  <c r="B77" i="1" s="1"/>
  <c r="G45" i="1"/>
  <c r="C46" i="1"/>
  <c r="C45" i="1"/>
  <c r="C47" i="1"/>
  <c r="B55" i="1" s="1"/>
  <c r="K51" i="1"/>
  <c r="K46" i="1"/>
  <c r="K47" i="1"/>
  <c r="K48" i="1"/>
  <c r="K49" i="1"/>
  <c r="K45" i="1"/>
  <c r="G46" i="1"/>
  <c r="G47" i="1"/>
  <c r="G48" i="1"/>
  <c r="G49" i="1"/>
  <c r="J52" i="1"/>
  <c r="K52" i="1" s="1"/>
  <c r="J51" i="1"/>
  <c r="F51" i="1"/>
  <c r="G51" i="1" s="1"/>
  <c r="J50" i="1"/>
  <c r="K50" i="1" s="1"/>
  <c r="F50" i="1"/>
  <c r="G50" i="1" s="1"/>
  <c r="K26" i="1"/>
  <c r="F32" i="1"/>
  <c r="G32" i="1" s="1"/>
  <c r="J33" i="1"/>
  <c r="K33" i="1" s="1"/>
  <c r="J32" i="1"/>
  <c r="K32" i="1" s="1"/>
  <c r="J31" i="1"/>
  <c r="K31" i="1" s="1"/>
  <c r="K27" i="1"/>
  <c r="K28" i="1"/>
  <c r="K29" i="1"/>
  <c r="K30" i="1"/>
  <c r="G26" i="1"/>
  <c r="C27" i="1"/>
  <c r="C26" i="1"/>
  <c r="G27" i="1"/>
  <c r="G28" i="1"/>
  <c r="G29" i="1"/>
  <c r="G30" i="1"/>
  <c r="F31" i="1"/>
  <c r="G31" i="1" s="1"/>
  <c r="C15" i="1"/>
  <c r="C16" i="1" s="1"/>
  <c r="B15" i="1"/>
  <c r="B16" i="1" s="1"/>
  <c r="C9" i="1"/>
  <c r="B9" i="1"/>
  <c r="B193" i="1" l="1"/>
  <c r="B195" i="1" s="1"/>
  <c r="D185" i="1"/>
  <c r="D191" i="1" s="1"/>
  <c r="D193" i="1" s="1"/>
  <c r="D195" i="1" s="1"/>
  <c r="B128" i="1"/>
  <c r="C154" i="1"/>
  <c r="D146" i="1"/>
  <c r="B146" i="1"/>
  <c r="B119" i="1"/>
  <c r="C28" i="1"/>
  <c r="B36" i="1" s="1"/>
  <c r="D89" i="1"/>
  <c r="E89" i="1" s="1"/>
  <c r="B98" i="1" s="1"/>
  <c r="G52" i="1"/>
  <c r="B56" i="1" s="1"/>
  <c r="B18" i="1"/>
  <c r="C18" i="1"/>
  <c r="K53" i="1"/>
  <c r="B57" i="1" s="1"/>
  <c r="K34" i="1"/>
  <c r="B38" i="1" s="1"/>
  <c r="G33" i="1"/>
  <c r="B37" i="1" s="1"/>
</calcChain>
</file>

<file path=xl/sharedStrings.xml><?xml version="1.0" encoding="utf-8"?>
<sst xmlns="http://schemas.openxmlformats.org/spreadsheetml/2006/main" count="203" uniqueCount="90">
  <si>
    <t>Dog</t>
  </si>
  <si>
    <t>Cat</t>
  </si>
  <si>
    <t>Initial</t>
  </si>
  <si>
    <t>Purchase</t>
  </si>
  <si>
    <t>Collar</t>
  </si>
  <si>
    <t>Tag</t>
  </si>
  <si>
    <t>Bowl</t>
  </si>
  <si>
    <t>Leash</t>
  </si>
  <si>
    <t>Monthly</t>
  </si>
  <si>
    <t>Food</t>
  </si>
  <si>
    <t>Litter</t>
  </si>
  <si>
    <t>Treats</t>
  </si>
  <si>
    <t>Subtotal</t>
  </si>
  <si>
    <t>Monthly Total</t>
  </si>
  <si>
    <t>One year Cost</t>
  </si>
  <si>
    <t>Initial Total</t>
  </si>
  <si>
    <t>3. Three vacations</t>
  </si>
  <si>
    <t>Caribean Cruise</t>
  </si>
  <si>
    <t>Oriando Theme Park</t>
  </si>
  <si>
    <t>Disnley land</t>
  </si>
  <si>
    <t>Universal Studios</t>
  </si>
  <si>
    <t>Sea World</t>
  </si>
  <si>
    <t>Busch Gardens</t>
  </si>
  <si>
    <t>Hotel</t>
  </si>
  <si>
    <t>Food Estimate</t>
  </si>
  <si>
    <t>Total</t>
  </si>
  <si>
    <t>Air Fare</t>
  </si>
  <si>
    <t>Aire Fare</t>
  </si>
  <si>
    <t>Susan:</t>
  </si>
  <si>
    <t>Total:</t>
  </si>
  <si>
    <t>Rate for 2 Person</t>
  </si>
  <si>
    <t>Rate for 1 Person</t>
  </si>
  <si>
    <t>Ratefor 2 person</t>
  </si>
  <si>
    <t>Chicago Museum Tour</t>
  </si>
  <si>
    <t>Natural History</t>
  </si>
  <si>
    <t>Chicago Museum of Art</t>
  </si>
  <si>
    <t>Science Museum</t>
  </si>
  <si>
    <t>Museum of Broadcast History</t>
  </si>
  <si>
    <t>Totals of three Vacation</t>
  </si>
  <si>
    <t xml:space="preserve">Car Rental </t>
  </si>
  <si>
    <t>Rate for 2 person</t>
  </si>
  <si>
    <t>Food estimate</t>
  </si>
  <si>
    <t>Tim:</t>
  </si>
  <si>
    <t>Rate for 4 Person</t>
  </si>
  <si>
    <t>Ratefor 4 person</t>
  </si>
  <si>
    <t>Rate for 4 person</t>
  </si>
  <si>
    <t>4. Clear up the printer confusion!</t>
  </si>
  <si>
    <t xml:space="preserve">Epsilon Ink Set </t>
  </si>
  <si>
    <t>No. of pages in a Year</t>
  </si>
  <si>
    <t>Epsilon Cost</t>
  </si>
  <si>
    <t>Price for total printing</t>
  </si>
  <si>
    <t>Total Cost</t>
  </si>
  <si>
    <t>Heavy Package</t>
  </si>
  <si>
    <t>HP Toner Set</t>
  </si>
  <si>
    <t>Zero</t>
  </si>
  <si>
    <t>5. Untangle the Cell Phone Bill!</t>
  </si>
  <si>
    <t>X-Mobile</t>
  </si>
  <si>
    <t>Veritium</t>
  </si>
  <si>
    <t>ABC</t>
  </si>
  <si>
    <t>Taxes &amp; Fees For 2 Years</t>
  </si>
  <si>
    <t>Pack For 2 Years</t>
  </si>
  <si>
    <t>Phone Purchase for 2 Years</t>
  </si>
  <si>
    <t>Total of all three companies:</t>
  </si>
  <si>
    <t>Susan's Comparisions:</t>
  </si>
  <si>
    <t>Cost of 2 GB Extra/month in 2 Years</t>
  </si>
  <si>
    <t>Tim's Comparisions:</t>
  </si>
  <si>
    <t xml:space="preserve">Susan </t>
  </si>
  <si>
    <t>Spark</t>
  </si>
  <si>
    <t>Mustang</t>
  </si>
  <si>
    <t>Escalade</t>
  </si>
  <si>
    <t>Purchase Price</t>
  </si>
  <si>
    <t>Taxes</t>
  </si>
  <si>
    <t>Insurance</t>
  </si>
  <si>
    <t>License</t>
  </si>
  <si>
    <t>Gas</t>
  </si>
  <si>
    <t>Miles per year driven</t>
  </si>
  <si>
    <t>MPG</t>
  </si>
  <si>
    <t>Price per gal of gas</t>
  </si>
  <si>
    <t>Total Annual Gas Purchase</t>
  </si>
  <si>
    <t>Miles to drive each year</t>
  </si>
  <si>
    <t>Susan's goal for maximum miles</t>
  </si>
  <si>
    <t>Total Life of the Car (Years)</t>
  </si>
  <si>
    <t>Annual Costs X Years of Life</t>
  </si>
  <si>
    <t>Total Lifetime Costs</t>
  </si>
  <si>
    <t>Avg Cost / Year</t>
  </si>
  <si>
    <t>Initial Costs:</t>
  </si>
  <si>
    <t>Gas Cost Calculation:</t>
  </si>
  <si>
    <t>Yearly Cost:</t>
  </si>
  <si>
    <t>Total Annual Costs (Ins + Lic + Gas)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</si>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</sst>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2" fillId="6" borderId="0" xfId="0" applyFon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64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00666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First year’s total price for a dog and a cat</a:t>
            </a:r>
            <a:endParaRPr lang="en-IN"/>
          </a:p>
        </c:rich>
      </c:tx>
      <c:layout>
        <c:manualLayout>
          <c:xMode val="edge"/>
          <c:yMode val="edge"/>
          <c:x val="0.234958223972003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Sheet1!$B$18:$C$18</c:f>
              <c:numCache>
                <c:formatCode>_-[$$-409]* #,##0.00_ ;_-[$$-409]* \-#,##0.00\ ;_-[$$-409]* "-"??_ ;_-@_ </c:formatCode>
                <c:ptCount val="2"/>
                <c:pt idx="0">
                  <c:v>116</c:v>
                </c:pt>
                <c:pt idx="1">
                  <c:v>141.5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0-42DE-A67A-0E72A9F2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318640"/>
        <c:axId val="1687317808"/>
      </c:barChart>
      <c:catAx>
        <c:axId val="16873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17808"/>
        <c:crosses val="autoZero"/>
        <c:auto val="1"/>
        <c:lblAlgn val="ctr"/>
        <c:lblOffset val="100"/>
        <c:noMultiLvlLbl val="0"/>
      </c:catAx>
      <c:valAx>
        <c:axId val="16873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Three company’s total price for Susan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Sheet1!$A$36:$A$38</c:f>
              <c:strCache>
                <c:ptCount val="3"/>
                <c:pt idx="0">
                  <c:v>Caribean Cruise</c:v>
                </c:pt>
                <c:pt idx="1">
                  <c:v>Oriando Theme Park</c:v>
                </c:pt>
                <c:pt idx="2">
                  <c:v>Chicago Museum Tour</c:v>
                </c:pt>
              </c:strCache>
            </c:strRef>
          </c:cat>
          <c:val>
            <c:numRef>
              <c:f>Sheet1!$B$36:$B$38</c:f>
              <c:numCache>
                <c:formatCode>_-[$$-409]* #,##0.00_ ;_-[$$-409]* \-#,##0.00\ ;_-[$$-409]* "-"??_ ;_-@_ </c:formatCode>
                <c:ptCount val="3"/>
                <c:pt idx="0">
                  <c:v>1810</c:v>
                </c:pt>
                <c:pt idx="1">
                  <c:v>1853</c:v>
                </c:pt>
                <c:pt idx="2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F-40F8-9DAC-BE7BEC97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968864"/>
        <c:axId val="1655970112"/>
      </c:barChart>
      <c:catAx>
        <c:axId val="16559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70112"/>
        <c:crosses val="autoZero"/>
        <c:auto val="1"/>
        <c:lblAlgn val="ctr"/>
        <c:lblOffset val="100"/>
        <c:noMultiLvlLbl val="0"/>
      </c:catAx>
      <c:valAx>
        <c:axId val="16559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Three company’s total price for Tim</a:t>
            </a:r>
          </a:p>
        </c:rich>
      </c:tx>
      <c:layout>
        <c:manualLayout>
          <c:xMode val="edge"/>
          <c:yMode val="edge"/>
          <c:x val="0.17488213506022024"/>
          <c:y val="3.8095238095238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Sheet1!$A$55:$A$57</c:f>
              <c:strCache>
                <c:ptCount val="3"/>
                <c:pt idx="0">
                  <c:v>Caribean Cruise</c:v>
                </c:pt>
                <c:pt idx="1">
                  <c:v>Oriando Theme Park</c:v>
                </c:pt>
                <c:pt idx="2">
                  <c:v>Chicago Museum Tour</c:v>
                </c:pt>
              </c:strCache>
            </c:strRef>
          </c:cat>
          <c:val>
            <c:numRef>
              <c:f>Sheet1!$B$55:$B$57</c:f>
              <c:numCache>
                <c:formatCode>_-[$$-409]* #,##0.00_ ;_-[$$-409]* \-#,##0.00\ ;_-[$$-409]* "-"??_ ;_-@_ </c:formatCode>
                <c:ptCount val="3"/>
                <c:pt idx="0">
                  <c:v>3620</c:v>
                </c:pt>
                <c:pt idx="1">
                  <c:v>3181</c:v>
                </c:pt>
                <c:pt idx="2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0-4BC3-A580-8E547078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35391"/>
        <c:axId val="932066783"/>
      </c:barChart>
      <c:catAx>
        <c:axId val="5762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6783"/>
        <c:crosses val="autoZero"/>
        <c:auto val="1"/>
        <c:lblAlgn val="ctr"/>
        <c:lblOffset val="100"/>
        <c:noMultiLvlLbl val="0"/>
      </c:catAx>
      <c:valAx>
        <c:axId val="9320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3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Three company’s total price for Susan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Sheet1!$A$77:$A$79</c:f>
              <c:strCache>
                <c:ptCount val="3"/>
                <c:pt idx="0">
                  <c:v>Epsilon Cost</c:v>
                </c:pt>
                <c:pt idx="1">
                  <c:v>Heavy Package</c:v>
                </c:pt>
                <c:pt idx="2">
                  <c:v>HP Toner Set</c:v>
                </c:pt>
              </c:strCache>
            </c:strRef>
          </c:cat>
          <c:val>
            <c:numRef>
              <c:f>Sheet1!$B$77:$B$79</c:f>
              <c:numCache>
                <c:formatCode>_-[$$-409]* #,##0.00_ ;_-[$$-409]* \-#,##0.00\ ;_-[$$-409]* "-"??_ ;_-@_ </c:formatCode>
                <c:ptCount val="3"/>
                <c:pt idx="0">
                  <c:v>779</c:v>
                </c:pt>
                <c:pt idx="1">
                  <c:v>486.5</c:v>
                </c:pt>
                <c:pt idx="2">
                  <c:v>675.13636363636363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C-46CF-8177-5B15E05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720447"/>
        <c:axId val="927717535"/>
      </c:barChart>
      <c:catAx>
        <c:axId val="9277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17535"/>
        <c:crosses val="autoZero"/>
        <c:auto val="1"/>
        <c:lblAlgn val="ctr"/>
        <c:lblOffset val="100"/>
        <c:noMultiLvlLbl val="0"/>
      </c:catAx>
      <c:valAx>
        <c:axId val="9277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2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Three company’s total price for Tim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6050009625362124"/>
          <c:y val="4.7310591392171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Sheet1!$A$97:$A$99</c:f>
              <c:strCache>
                <c:ptCount val="3"/>
                <c:pt idx="0">
                  <c:v>Epsilon Cost</c:v>
                </c:pt>
                <c:pt idx="1">
                  <c:v>Heavy Package</c:v>
                </c:pt>
                <c:pt idx="2">
                  <c:v>HP Toner Set</c:v>
                </c:pt>
              </c:strCache>
            </c:strRef>
          </c:cat>
          <c:val>
            <c:numRef>
              <c:f>Sheet1!$B$97:$B$99</c:f>
              <c:numCache>
                <c:formatCode>_-[$$-409]* #,##0.00_ ;_-[$$-409]* \-#,##0.00\ ;_-[$$-409]* "-"??_ ;_-@_ </c:formatCode>
                <c:ptCount val="3"/>
                <c:pt idx="0">
                  <c:v>25029</c:v>
                </c:pt>
                <c:pt idx="1">
                  <c:v>11399</c:v>
                </c:pt>
                <c:pt idx="2">
                  <c:v>4753.545454545454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7-4B4B-9149-851462C9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908288"/>
        <c:axId val="1274907456"/>
      </c:barChart>
      <c:catAx>
        <c:axId val="12749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07456"/>
        <c:crosses val="autoZero"/>
        <c:auto val="1"/>
        <c:lblAlgn val="ctr"/>
        <c:lblOffset val="100"/>
        <c:noMultiLvlLbl val="0"/>
      </c:catAx>
      <c:valAx>
        <c:axId val="1274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Three company’s total price for Susan</a:t>
            </a:r>
            <a:endParaRPr lang="en-IN"/>
          </a:p>
        </c:rich>
      </c:tx>
      <c:layout>
        <c:manualLayout>
          <c:xMode val="edge"/>
          <c:yMode val="edge"/>
          <c:x val="0.16838796313251542"/>
          <c:y val="5.9393901891929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Sheet1!$B$118:$D$118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Sheet1!$B$119:$D$119</c:f>
              <c:numCache>
                <c:formatCode>_-[$$-409]* #,##0.00_ ;_-[$$-409]* \-#,##0.00\ ;_-[$$-409]* "-"??_ ;_-@_ 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1-4781-BEF5-44BA7424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823024"/>
        <c:axId val="919824272"/>
      </c:barChart>
      <c:catAx>
        <c:axId val="9198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24272"/>
        <c:crosses val="autoZero"/>
        <c:auto val="1"/>
        <c:lblAlgn val="ctr"/>
        <c:lblOffset val="100"/>
        <c:noMultiLvlLbl val="0"/>
      </c:catAx>
      <c:valAx>
        <c:axId val="9198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Three company’s total price for Tim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Sheet1!$B$127:$D$127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Sheet1!$B$128:$D$128</c:f>
              <c:numCache>
                <c:formatCode>_-[$$-409]* #,##0.00_ ;_-[$$-409]* \-#,##0.00\ ;_-[$$-409]* "-"??_ ;_-@_ 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7-4BD6-845B-F17E15CA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495888"/>
        <c:axId val="1016498384"/>
      </c:barChart>
      <c:catAx>
        <c:axId val="10164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98384"/>
        <c:crosses val="autoZero"/>
        <c:auto val="1"/>
        <c:lblAlgn val="ctr"/>
        <c:lblOffset val="100"/>
        <c:noMultiLvlLbl val="0"/>
      </c:catAx>
      <c:valAx>
        <c:axId val="10164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Three car’s total price for Susan</a:t>
            </a:r>
            <a:endParaRPr lang="en-IN"/>
          </a:p>
        </c:rich>
      </c:tx>
      <c:layout>
        <c:manualLayout>
          <c:xMode val="edge"/>
          <c:yMode val="edge"/>
          <c:x val="0.2178263342082240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Sheet1!$B$163:$D$163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Sheet1!$B$162:$D$162</c:f>
              <c:numCache>
                <c:formatCode>_-[$$-409]* #,##0.00_ ;_-[$$-409]* \-#,##0.00\ ;_-[$$-409]* "-"??_ ;_-@_ </c:formatCode>
                <c:ptCount val="3"/>
                <c:pt idx="0">
                  <c:v>58700</c:v>
                </c:pt>
                <c:pt idx="1">
                  <c:v>109933.33333333334</c:v>
                </c:pt>
                <c:pt idx="2">
                  <c:v>167459.80392156864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6-4EF5-90B2-B2F2A4E8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634848"/>
        <c:axId val="2022635264"/>
      </c:barChart>
      <c:catAx>
        <c:axId val="2022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35264"/>
        <c:crosses val="autoZero"/>
        <c:auto val="1"/>
        <c:lblAlgn val="ctr"/>
        <c:lblOffset val="100"/>
        <c:noMultiLvlLbl val="0"/>
      </c:catAx>
      <c:valAx>
        <c:axId val="20226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Three car’s total price for Tim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Sheet1!$B$194:$D$194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Sheet1!$B$193:$D$193</c:f>
              <c:numCache>
                <c:formatCode>_-[$$-409]* #,##0.00_ ;_-[$$-409]* \-#,##0.00\ ;_-[$$-409]* "-"??_ ;_-@_ </c:formatCode>
                <c:ptCount val="3"/>
                <c:pt idx="0">
                  <c:v>64500</c:v>
                </c:pt>
                <c:pt idx="1">
                  <c:v>114273.33333333334</c:v>
                </c:pt>
                <c:pt idx="2">
                  <c:v>177539.80392156864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4-45A3-9A85-E2027AFF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910992"/>
        <c:axId val="2019911408"/>
      </c:barChart>
      <c:catAx>
        <c:axId val="20199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11408"/>
        <c:crosses val="autoZero"/>
        <c:auto val="1"/>
        <c:lblAlgn val="ctr"/>
        <c:lblOffset val="100"/>
        <c:noMultiLvlLbl val="0"/>
      </c:catAx>
      <c:valAx>
        <c:axId val="20199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477715</xdr:colOff>
      <xdr:row>2</xdr:row>
      <xdr:rowOff>99647</xdr:rowOff>
    </xdr:from>
    <xdr:to>
      <xdr:col>11</xdr:col>
      <xdr:colOff>58615</xdr:colOff>
      <xdr:row>13</xdr:row>
      <xdr:rowOff>99646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BC946-10F9-449D-8074-E241C5D43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348761</xdr:colOff>
      <xdr:row>25</xdr:row>
      <xdr:rowOff>14066</xdr:rowOff>
    </xdr:from>
    <xdr:to>
      <xdr:col>18</xdr:col>
      <xdr:colOff>452511</xdr:colOff>
      <xdr:row>37</xdr:row>
      <xdr:rowOff>50408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23F7A-1BD4-4479-9D9E-36090C4E3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42</xdr:row>
      <xdr:rowOff>72390</xdr:rowOff>
    </xdr:from>
    <xdr:to>
      <xdr:col>19</xdr:col>
      <xdr:colOff>297180</xdr:colOff>
      <xdr:row>54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4442DF-349A-4118-9C0D-796943E11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205740</xdr:colOff>
      <xdr:row>61</xdr:row>
      <xdr:rowOff>156210</xdr:rowOff>
    </xdr:from>
    <xdr:to>
      <xdr:col>9</xdr:col>
      <xdr:colOff>335280</xdr:colOff>
      <xdr:row>76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F59F6-8E42-4288-919F-06EBBBAE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82</xdr:row>
      <xdr:rowOff>171450</xdr:rowOff>
    </xdr:from>
    <xdr:to>
      <xdr:col>9</xdr:col>
      <xdr:colOff>53340</xdr:colOff>
      <xdr:row>96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C333FD-3D74-43DE-A3FD-EBE88081F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1082040</xdr:colOff>
      <xdr:row>109</xdr:row>
      <xdr:rowOff>163830</xdr:rowOff>
    </xdr:from>
    <xdr:to>
      <xdr:col>8</xdr:col>
      <xdr:colOff>1158240</xdr:colOff>
      <xdr:row>118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4E5678-1974-4321-BBF1-76B4DD3B3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1028700</xdr:colOff>
      <xdr:row>122</xdr:row>
      <xdr:rowOff>102870</xdr:rowOff>
    </xdr:from>
    <xdr:to>
      <xdr:col>8</xdr:col>
      <xdr:colOff>1325880</xdr:colOff>
      <xdr:row>130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F58426-91FD-4CA6-BC48-7F86F639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1051560</xdr:colOff>
      <xdr:row>143</xdr:row>
      <xdr:rowOff>76200</xdr:rowOff>
    </xdr:from>
    <xdr:to>
      <xdr:col>8</xdr:col>
      <xdr:colOff>1752600</xdr:colOff>
      <xdr:row>157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E76733-D88D-4593-B99A-00BA5216C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906780</xdr:colOff>
      <xdr:row>175</xdr:row>
      <xdr:rowOff>3810</xdr:rowOff>
    </xdr:from>
    <xdr:to>
      <xdr:col>8</xdr:col>
      <xdr:colOff>1562100</xdr:colOff>
      <xdr:row>190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4EE923-D3EF-4CCA-AC38-393E1D5FC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CAA5-6968-44A7-936D-0BBA16E15108}">
  <dimension ref="A1:K195"/>
  <sheetViews>
    <sheetView tabSelected="1" topLeftCell="A163" zoomScaleNormal="100" workbookViewId="0">
      <selection activeCell="I194" sqref="I194"/>
    </sheetView>
  </sheetViews>
  <sheetFormatPr defaultRowHeight="14.4" x14ac:dyDescent="0.3"/>
  <cols>
    <col min="1" max="1" width="30.6640625" bestFit="1" customWidth="1"/>
    <col min="2" max="2" width="13.77734375" bestFit="1" customWidth="1"/>
    <col min="3" max="3" width="20" bestFit="1" customWidth="1"/>
    <col min="4" max="4" width="19" bestFit="1" customWidth="1"/>
    <col min="5" max="5" width="18.21875" bestFit="1" customWidth="1"/>
    <col min="6" max="6" width="15.21875" bestFit="1" customWidth="1"/>
    <col min="7" max="7" width="14.77734375" bestFit="1" customWidth="1"/>
    <col min="9" max="9" width="25.88671875" bestFit="1" customWidth="1"/>
    <col min="11" max="11" width="14.77734375" bestFit="1" customWidth="1"/>
  </cols>
  <sheetData>
    <row r="1" spans="1:3" x14ac:dyDescent="0.3">
      <c r="A1" s="1"/>
    </row>
    <row r="2" spans="1:3" x14ac:dyDescent="0.3">
      <c r="B2" t="s">
        <v>0</v>
      </c>
      <c r="C2" t="s">
        <v>1</v>
      </c>
    </row>
    <row r="3" spans="1:3" x14ac:dyDescent="0.3">
      <c r="A3" s="2" t="s">
        <v>2</v>
      </c>
      <c r="B3" s="3"/>
      <c r="C3" s="3"/>
    </row>
    <row r="4" spans="1:3" x14ac:dyDescent="0.3">
      <c r="A4" s="3" t="s">
        <v>3</v>
      </c>
      <c r="B4" s="6">
        <v>50</v>
      </c>
      <c r="C4" s="6">
        <v>90</v>
      </c>
    </row>
    <row r="5" spans="1:3" x14ac:dyDescent="0.3">
      <c r="A5" s="3" t="s">
        <v>4</v>
      </c>
      <c r="B5" s="6">
        <v>2.5</v>
      </c>
      <c r="C5" s="6">
        <v>2</v>
      </c>
    </row>
    <row r="6" spans="1:3" x14ac:dyDescent="0.3">
      <c r="A6" s="3" t="s">
        <v>5</v>
      </c>
      <c r="B6" s="6">
        <v>5.5</v>
      </c>
      <c r="C6" s="6">
        <v>4.5</v>
      </c>
    </row>
    <row r="7" spans="1:3" x14ac:dyDescent="0.3">
      <c r="A7" s="3" t="s">
        <v>6</v>
      </c>
      <c r="B7" s="6">
        <v>7</v>
      </c>
      <c r="C7" s="6">
        <v>7</v>
      </c>
    </row>
    <row r="8" spans="1:3" x14ac:dyDescent="0.3">
      <c r="A8" s="3" t="s">
        <v>7</v>
      </c>
      <c r="B8" s="6">
        <v>3</v>
      </c>
      <c r="C8" s="6">
        <v>0</v>
      </c>
    </row>
    <row r="9" spans="1:3" x14ac:dyDescent="0.3">
      <c r="A9" s="3" t="s">
        <v>15</v>
      </c>
      <c r="B9" s="6">
        <f>SUM(B4:B8)</f>
        <v>68</v>
      </c>
      <c r="C9" s="6">
        <f>SUM(C4:C8)</f>
        <v>103.5</v>
      </c>
    </row>
    <row r="11" spans="1:3" x14ac:dyDescent="0.3">
      <c r="A11" s="4" t="s">
        <v>8</v>
      </c>
      <c r="B11" s="5"/>
      <c r="C11" s="5"/>
    </row>
    <row r="12" spans="1:3" x14ac:dyDescent="0.3">
      <c r="A12" s="5" t="s">
        <v>9</v>
      </c>
      <c r="B12" s="7">
        <v>21</v>
      </c>
      <c r="C12" s="7">
        <v>11</v>
      </c>
    </row>
    <row r="13" spans="1:3" x14ac:dyDescent="0.3">
      <c r="A13" s="5" t="s">
        <v>10</v>
      </c>
      <c r="B13" s="7">
        <v>0</v>
      </c>
      <c r="C13" s="7">
        <v>8</v>
      </c>
    </row>
    <row r="14" spans="1:3" x14ac:dyDescent="0.3">
      <c r="A14" s="5" t="s">
        <v>11</v>
      </c>
      <c r="B14" s="7">
        <v>3</v>
      </c>
      <c r="C14" s="7">
        <v>0</v>
      </c>
    </row>
    <row r="15" spans="1:3" x14ac:dyDescent="0.3">
      <c r="A15" s="5" t="s">
        <v>12</v>
      </c>
      <c r="B15" s="7">
        <f>SUM(B12:B14)</f>
        <v>24</v>
      </c>
      <c r="C15" s="7">
        <f>SUM(C12:C14)</f>
        <v>19</v>
      </c>
    </row>
    <row r="16" spans="1:3" x14ac:dyDescent="0.3">
      <c r="A16" s="5" t="s">
        <v>13</v>
      </c>
      <c r="B16" s="7">
        <f>B15*2</f>
        <v>48</v>
      </c>
      <c r="C16" s="7">
        <f>C15*2</f>
        <v>38</v>
      </c>
    </row>
    <row r="17" spans="1:11" x14ac:dyDescent="0.3">
      <c r="B17" t="s">
        <v>0</v>
      </c>
      <c r="C17" t="s">
        <v>1</v>
      </c>
    </row>
    <row r="18" spans="1:11" x14ac:dyDescent="0.3">
      <c r="A18" s="3" t="s">
        <v>14</v>
      </c>
      <c r="B18" s="6">
        <f>B16+B9</f>
        <v>116</v>
      </c>
      <c r="C18" s="6">
        <f>C16+C9</f>
        <v>141.5</v>
      </c>
    </row>
    <row r="23" spans="1:11" x14ac:dyDescent="0.3">
      <c r="A23" s="8" t="s">
        <v>16</v>
      </c>
    </row>
    <row r="24" spans="1:11" x14ac:dyDescent="0.3">
      <c r="A24" s="11" t="s">
        <v>28</v>
      </c>
    </row>
    <row r="25" spans="1:11" x14ac:dyDescent="0.3">
      <c r="B25" t="s">
        <v>31</v>
      </c>
      <c r="C25" t="s">
        <v>30</v>
      </c>
      <c r="E25" s="9" t="s">
        <v>18</v>
      </c>
      <c r="F25" t="s">
        <v>31</v>
      </c>
      <c r="G25" t="s">
        <v>32</v>
      </c>
      <c r="I25" s="12" t="s">
        <v>33</v>
      </c>
      <c r="J25" t="s">
        <v>31</v>
      </c>
      <c r="K25" t="s">
        <v>40</v>
      </c>
    </row>
    <row r="26" spans="1:11" x14ac:dyDescent="0.3">
      <c r="A26" s="12" t="s">
        <v>17</v>
      </c>
      <c r="B26" s="10">
        <v>555</v>
      </c>
      <c r="C26" s="10">
        <f>B26*2</f>
        <v>1110</v>
      </c>
      <c r="E26" t="s">
        <v>26</v>
      </c>
      <c r="F26" s="10">
        <v>100</v>
      </c>
      <c r="G26" s="10">
        <f>F26*2</f>
        <v>200</v>
      </c>
      <c r="I26" t="s">
        <v>26</v>
      </c>
      <c r="J26" s="10">
        <v>280</v>
      </c>
      <c r="K26" s="10">
        <f>J26*2</f>
        <v>560</v>
      </c>
    </row>
    <row r="27" spans="1:11" x14ac:dyDescent="0.3">
      <c r="A27" t="s">
        <v>27</v>
      </c>
      <c r="B27" s="10">
        <v>350</v>
      </c>
      <c r="C27" s="10">
        <f>B27*2</f>
        <v>700</v>
      </c>
      <c r="E27" t="s">
        <v>19</v>
      </c>
      <c r="F27" s="10">
        <v>99</v>
      </c>
      <c r="G27" s="10">
        <f>F27*2</f>
        <v>198</v>
      </c>
      <c r="I27" t="s">
        <v>34</v>
      </c>
      <c r="J27" s="10">
        <v>18</v>
      </c>
      <c r="K27" s="10">
        <f t="shared" ref="K27:K30" si="0">J27*2</f>
        <v>36</v>
      </c>
    </row>
    <row r="28" spans="1:11" x14ac:dyDescent="0.3">
      <c r="B28" t="s">
        <v>29</v>
      </c>
      <c r="C28" s="10">
        <f>SUM(C26:C27)</f>
        <v>1810</v>
      </c>
      <c r="E28" t="s">
        <v>20</v>
      </c>
      <c r="F28" s="10">
        <v>95</v>
      </c>
      <c r="G28" s="10">
        <f t="shared" ref="G28:G32" si="1">F28*2</f>
        <v>190</v>
      </c>
      <c r="I28" t="s">
        <v>35</v>
      </c>
      <c r="J28" s="10">
        <v>25</v>
      </c>
      <c r="K28" s="10">
        <f t="shared" si="0"/>
        <v>50</v>
      </c>
    </row>
    <row r="29" spans="1:11" x14ac:dyDescent="0.3">
      <c r="E29" t="s">
        <v>21</v>
      </c>
      <c r="F29" s="10">
        <v>85</v>
      </c>
      <c r="G29" s="10">
        <f t="shared" si="1"/>
        <v>170</v>
      </c>
      <c r="I29" t="s">
        <v>36</v>
      </c>
      <c r="J29" s="10">
        <v>15</v>
      </c>
      <c r="K29" s="10">
        <f t="shared" si="0"/>
        <v>30</v>
      </c>
    </row>
    <row r="30" spans="1:11" x14ac:dyDescent="0.3">
      <c r="E30" t="s">
        <v>22</v>
      </c>
      <c r="F30" s="10">
        <v>85</v>
      </c>
      <c r="G30" s="10">
        <f t="shared" si="1"/>
        <v>170</v>
      </c>
      <c r="I30" t="s">
        <v>37</v>
      </c>
      <c r="J30" s="10">
        <v>9</v>
      </c>
      <c r="K30" s="10">
        <f t="shared" si="0"/>
        <v>18</v>
      </c>
    </row>
    <row r="31" spans="1:11" x14ac:dyDescent="0.3">
      <c r="E31" t="s">
        <v>23</v>
      </c>
      <c r="F31" s="10">
        <f>105*5</f>
        <v>525</v>
      </c>
      <c r="G31" s="10">
        <f>F31</f>
        <v>525</v>
      </c>
      <c r="I31" t="s">
        <v>39</v>
      </c>
      <c r="J31" s="10">
        <f>40*4</f>
        <v>160</v>
      </c>
      <c r="K31" s="10">
        <f>J31</f>
        <v>160</v>
      </c>
    </row>
    <row r="32" spans="1:11" x14ac:dyDescent="0.3">
      <c r="E32" t="s">
        <v>24</v>
      </c>
      <c r="F32" s="10">
        <f>50*4</f>
        <v>200</v>
      </c>
      <c r="G32" s="10">
        <f t="shared" si="1"/>
        <v>400</v>
      </c>
      <c r="I32" t="s">
        <v>23</v>
      </c>
      <c r="J32" s="10">
        <f>120*5</f>
        <v>600</v>
      </c>
      <c r="K32" s="10">
        <f>J32</f>
        <v>600</v>
      </c>
    </row>
    <row r="33" spans="1:11" x14ac:dyDescent="0.3">
      <c r="F33" t="s">
        <v>25</v>
      </c>
      <c r="G33" s="10">
        <f>SUM(G26:G32)</f>
        <v>1853</v>
      </c>
      <c r="I33" t="s">
        <v>41</v>
      </c>
      <c r="J33" s="10">
        <f>50*4</f>
        <v>200</v>
      </c>
      <c r="K33" s="10">
        <f>J33*2</f>
        <v>400</v>
      </c>
    </row>
    <row r="34" spans="1:11" x14ac:dyDescent="0.3">
      <c r="J34" t="s">
        <v>25</v>
      </c>
      <c r="K34" s="10">
        <f>SUM(K26:K33)</f>
        <v>1854</v>
      </c>
    </row>
    <row r="35" spans="1:11" x14ac:dyDescent="0.3">
      <c r="A35" t="s">
        <v>38</v>
      </c>
    </row>
    <row r="36" spans="1:11" x14ac:dyDescent="0.3">
      <c r="A36" s="12" t="s">
        <v>17</v>
      </c>
      <c r="B36" s="10">
        <f>$C$28</f>
        <v>1810</v>
      </c>
    </row>
    <row r="37" spans="1:11" x14ac:dyDescent="0.3">
      <c r="A37" s="9" t="s">
        <v>18</v>
      </c>
      <c r="B37" s="10">
        <f>$G$33</f>
        <v>1853</v>
      </c>
    </row>
    <row r="38" spans="1:11" x14ac:dyDescent="0.3">
      <c r="A38" s="12" t="s">
        <v>33</v>
      </c>
      <c r="B38" s="10">
        <f>$K$34</f>
        <v>1854</v>
      </c>
    </row>
    <row r="42" spans="1:11" x14ac:dyDescent="0.3">
      <c r="A42" s="8" t="s">
        <v>16</v>
      </c>
    </row>
    <row r="43" spans="1:11" x14ac:dyDescent="0.3">
      <c r="A43" s="11" t="s">
        <v>42</v>
      </c>
    </row>
    <row r="44" spans="1:11" x14ac:dyDescent="0.3">
      <c r="B44" t="s">
        <v>31</v>
      </c>
      <c r="C44" t="s">
        <v>43</v>
      </c>
      <c r="E44" s="9" t="s">
        <v>18</v>
      </c>
      <c r="F44" t="s">
        <v>31</v>
      </c>
      <c r="G44" t="s">
        <v>44</v>
      </c>
      <c r="I44" s="12" t="s">
        <v>33</v>
      </c>
      <c r="J44" t="s">
        <v>31</v>
      </c>
      <c r="K44" t="s">
        <v>45</v>
      </c>
    </row>
    <row r="45" spans="1:11" x14ac:dyDescent="0.3">
      <c r="A45" s="12" t="s">
        <v>17</v>
      </c>
      <c r="B45" s="10">
        <v>555</v>
      </c>
      <c r="C45" s="10">
        <f>B45*4</f>
        <v>2220</v>
      </c>
      <c r="E45" t="s">
        <v>26</v>
      </c>
      <c r="F45" s="10">
        <v>100</v>
      </c>
      <c r="G45" s="10">
        <f>F45*4</f>
        <v>400</v>
      </c>
      <c r="I45" t="s">
        <v>26</v>
      </c>
      <c r="J45" s="10">
        <v>280</v>
      </c>
      <c r="K45" s="10">
        <f>J45*4</f>
        <v>1120</v>
      </c>
    </row>
    <row r="46" spans="1:11" x14ac:dyDescent="0.3">
      <c r="A46" t="s">
        <v>27</v>
      </c>
      <c r="B46" s="10">
        <v>350</v>
      </c>
      <c r="C46" s="10">
        <f>B46*4</f>
        <v>1400</v>
      </c>
      <c r="E46" t="s">
        <v>19</v>
      </c>
      <c r="F46" s="10">
        <v>99</v>
      </c>
      <c r="G46" s="10">
        <f t="shared" ref="G46:G49" si="2">F46*4</f>
        <v>396</v>
      </c>
      <c r="I46" t="s">
        <v>34</v>
      </c>
      <c r="J46" s="10">
        <v>18</v>
      </c>
      <c r="K46" s="10">
        <f t="shared" ref="K46:K49" si="3">J46*4</f>
        <v>72</v>
      </c>
    </row>
    <row r="47" spans="1:11" x14ac:dyDescent="0.3">
      <c r="B47" t="s">
        <v>29</v>
      </c>
      <c r="C47" s="10">
        <f>SUM(C45:C46)</f>
        <v>3620</v>
      </c>
      <c r="E47" t="s">
        <v>20</v>
      </c>
      <c r="F47" s="10">
        <v>95</v>
      </c>
      <c r="G47" s="10">
        <f t="shared" si="2"/>
        <v>380</v>
      </c>
      <c r="I47" t="s">
        <v>35</v>
      </c>
      <c r="J47" s="10">
        <v>25</v>
      </c>
      <c r="K47" s="10">
        <f t="shared" si="3"/>
        <v>100</v>
      </c>
    </row>
    <row r="48" spans="1:11" x14ac:dyDescent="0.3">
      <c r="E48" t="s">
        <v>21</v>
      </c>
      <c r="F48" s="10">
        <v>85</v>
      </c>
      <c r="G48" s="10">
        <f t="shared" si="2"/>
        <v>340</v>
      </c>
      <c r="I48" t="s">
        <v>36</v>
      </c>
      <c r="J48" s="10">
        <v>15</v>
      </c>
      <c r="K48" s="10">
        <f t="shared" si="3"/>
        <v>60</v>
      </c>
    </row>
    <row r="49" spans="1:11" x14ac:dyDescent="0.3">
      <c r="E49" t="s">
        <v>22</v>
      </c>
      <c r="F49" s="10">
        <v>85</v>
      </c>
      <c r="G49" s="10">
        <f t="shared" si="2"/>
        <v>340</v>
      </c>
      <c r="I49" t="s">
        <v>37</v>
      </c>
      <c r="J49" s="10">
        <v>9</v>
      </c>
      <c r="K49" s="10">
        <f t="shared" si="3"/>
        <v>36</v>
      </c>
    </row>
    <row r="50" spans="1:11" x14ac:dyDescent="0.3">
      <c r="E50" t="s">
        <v>23</v>
      </c>
      <c r="F50" s="10">
        <f>105*5</f>
        <v>525</v>
      </c>
      <c r="G50" s="10">
        <f>F50</f>
        <v>525</v>
      </c>
      <c r="I50" t="s">
        <v>39</v>
      </c>
      <c r="J50" s="10">
        <f>40*4</f>
        <v>160</v>
      </c>
      <c r="K50" s="10">
        <f>J50</f>
        <v>160</v>
      </c>
    </row>
    <row r="51" spans="1:11" x14ac:dyDescent="0.3">
      <c r="E51" t="s">
        <v>24</v>
      </c>
      <c r="F51" s="10">
        <f>50*4</f>
        <v>200</v>
      </c>
      <c r="G51" s="10">
        <f>F51*4</f>
        <v>800</v>
      </c>
      <c r="I51" t="s">
        <v>23</v>
      </c>
      <c r="J51" s="10">
        <f>120*5</f>
        <v>600</v>
      </c>
      <c r="K51" s="10">
        <f>J51</f>
        <v>600</v>
      </c>
    </row>
    <row r="52" spans="1:11" x14ac:dyDescent="0.3">
      <c r="F52" t="s">
        <v>25</v>
      </c>
      <c r="G52" s="10">
        <f>SUM(G45:G51)</f>
        <v>3181</v>
      </c>
      <c r="I52" t="s">
        <v>41</v>
      </c>
      <c r="J52" s="10">
        <f>50*4</f>
        <v>200</v>
      </c>
      <c r="K52" s="10">
        <f>J52*4</f>
        <v>800</v>
      </c>
    </row>
    <row r="53" spans="1:11" x14ac:dyDescent="0.3">
      <c r="J53" t="s">
        <v>25</v>
      </c>
      <c r="K53" s="10">
        <f>SUM(K45:K52)</f>
        <v>2948</v>
      </c>
    </row>
    <row r="54" spans="1:11" x14ac:dyDescent="0.3">
      <c r="A54" t="s">
        <v>38</v>
      </c>
    </row>
    <row r="55" spans="1:11" x14ac:dyDescent="0.3">
      <c r="A55" s="12" t="s">
        <v>17</v>
      </c>
      <c r="B55" s="10">
        <f>$C$47</f>
        <v>3620</v>
      </c>
    </row>
    <row r="56" spans="1:11" x14ac:dyDescent="0.3">
      <c r="A56" s="9" t="s">
        <v>18</v>
      </c>
      <c r="B56" s="10">
        <f>$G$52</f>
        <v>3181</v>
      </c>
    </row>
    <row r="57" spans="1:11" x14ac:dyDescent="0.3">
      <c r="A57" s="12" t="s">
        <v>33</v>
      </c>
      <c r="B57" s="10">
        <f>$K$53</f>
        <v>2948</v>
      </c>
    </row>
    <row r="61" spans="1:11" x14ac:dyDescent="0.3">
      <c r="A61" s="8" t="s">
        <v>46</v>
      </c>
    </row>
    <row r="62" spans="1:11" x14ac:dyDescent="0.3">
      <c r="A62" s="11" t="s">
        <v>28</v>
      </c>
    </row>
    <row r="63" spans="1:11" x14ac:dyDescent="0.3">
      <c r="C63" t="s">
        <v>48</v>
      </c>
      <c r="D63" t="s">
        <v>50</v>
      </c>
      <c r="E63" t="s">
        <v>51</v>
      </c>
    </row>
    <row r="64" spans="1:11" x14ac:dyDescent="0.3">
      <c r="A64" t="s">
        <v>49</v>
      </c>
      <c r="B64" s="10">
        <v>29</v>
      </c>
    </row>
    <row r="65" spans="1:5" x14ac:dyDescent="0.3">
      <c r="A65" t="s">
        <v>47</v>
      </c>
      <c r="B65" s="10">
        <v>40</v>
      </c>
      <c r="C65">
        <f>15*5*50</f>
        <v>3750</v>
      </c>
      <c r="D65" s="10">
        <f>C65/200*B65</f>
        <v>750</v>
      </c>
      <c r="E65" s="10">
        <f>B64+D65</f>
        <v>779</v>
      </c>
    </row>
    <row r="67" spans="1:5" x14ac:dyDescent="0.3">
      <c r="C67" t="s">
        <v>48</v>
      </c>
      <c r="D67" t="s">
        <v>50</v>
      </c>
      <c r="E67" t="s">
        <v>51</v>
      </c>
    </row>
    <row r="68" spans="1:5" x14ac:dyDescent="0.3">
      <c r="A68" t="s">
        <v>52</v>
      </c>
      <c r="B68" s="10">
        <v>149</v>
      </c>
    </row>
    <row r="69" spans="1:5" x14ac:dyDescent="0.3">
      <c r="A69" t="s">
        <v>53</v>
      </c>
      <c r="B69" s="10">
        <v>90</v>
      </c>
      <c r="C69">
        <f>15*5*50</f>
        <v>3750</v>
      </c>
      <c r="D69" s="10">
        <f>C69/1000*B69</f>
        <v>337.5</v>
      </c>
      <c r="E69" s="10">
        <f>B68+D69</f>
        <v>486.5</v>
      </c>
    </row>
    <row r="71" spans="1:5" x14ac:dyDescent="0.3">
      <c r="C71" t="s">
        <v>48</v>
      </c>
      <c r="D71" t="s">
        <v>50</v>
      </c>
      <c r="E71" t="s">
        <v>51</v>
      </c>
    </row>
    <row r="72" spans="1:5" x14ac:dyDescent="0.3">
      <c r="A72" t="s">
        <v>54</v>
      </c>
      <c r="B72" s="10">
        <v>549</v>
      </c>
    </row>
    <row r="73" spans="1:5" x14ac:dyDescent="0.3">
      <c r="A73" t="s">
        <v>53</v>
      </c>
      <c r="B73" s="10">
        <v>370</v>
      </c>
      <c r="C73">
        <f>15*5*50</f>
        <v>3750</v>
      </c>
      <c r="D73" s="10">
        <f>C73/11000*B73</f>
        <v>126.13636363636363</v>
      </c>
      <c r="E73" s="10">
        <f>B72+D73</f>
        <v>675.13636363636363</v>
      </c>
    </row>
    <row r="76" spans="1:5" x14ac:dyDescent="0.3">
      <c r="A76" s="5" t="s">
        <v>29</v>
      </c>
    </row>
    <row r="77" spans="1:5" x14ac:dyDescent="0.3">
      <c r="A77" s="12" t="s">
        <v>49</v>
      </c>
      <c r="B77" s="13">
        <f>$E$65</f>
        <v>779</v>
      </c>
    </row>
    <row r="78" spans="1:5" x14ac:dyDescent="0.3">
      <c r="A78" s="12" t="s">
        <v>52</v>
      </c>
      <c r="B78" s="13">
        <f>$E$69</f>
        <v>486.5</v>
      </c>
    </row>
    <row r="79" spans="1:5" x14ac:dyDescent="0.3">
      <c r="A79" s="12" t="s">
        <v>53</v>
      </c>
      <c r="B79" s="13">
        <f>$E$73</f>
        <v>675.13636363636363</v>
      </c>
    </row>
    <row r="82" spans="1:5" x14ac:dyDescent="0.3">
      <c r="A82" s="11" t="s">
        <v>42</v>
      </c>
    </row>
    <row r="83" spans="1:5" x14ac:dyDescent="0.3">
      <c r="C83" t="s">
        <v>48</v>
      </c>
      <c r="D83" t="s">
        <v>50</v>
      </c>
      <c r="E83" t="s">
        <v>51</v>
      </c>
    </row>
    <row r="84" spans="1:5" x14ac:dyDescent="0.3">
      <c r="A84" t="s">
        <v>49</v>
      </c>
      <c r="B84" s="10">
        <v>29</v>
      </c>
    </row>
    <row r="85" spans="1:5" x14ac:dyDescent="0.3">
      <c r="A85" t="s">
        <v>47</v>
      </c>
      <c r="B85" s="10">
        <v>40</v>
      </c>
      <c r="C85">
        <f>500*5*50</f>
        <v>125000</v>
      </c>
      <c r="D85" s="10">
        <f>C85/200*B85</f>
        <v>25000</v>
      </c>
      <c r="E85" s="10">
        <f>B84+D85</f>
        <v>25029</v>
      </c>
    </row>
    <row r="87" spans="1:5" x14ac:dyDescent="0.3">
      <c r="C87" t="s">
        <v>48</v>
      </c>
      <c r="D87" t="s">
        <v>50</v>
      </c>
      <c r="E87" t="s">
        <v>51</v>
      </c>
    </row>
    <row r="88" spans="1:5" x14ac:dyDescent="0.3">
      <c r="A88" t="s">
        <v>52</v>
      </c>
      <c r="B88" s="10">
        <v>149</v>
      </c>
    </row>
    <row r="89" spans="1:5" x14ac:dyDescent="0.3">
      <c r="A89" t="s">
        <v>53</v>
      </c>
      <c r="B89" s="10">
        <v>90</v>
      </c>
      <c r="C89">
        <f>500*5*50</f>
        <v>125000</v>
      </c>
      <c r="D89" s="10">
        <f>C89/1000*B89</f>
        <v>11250</v>
      </c>
      <c r="E89" s="10">
        <f>B88+D89</f>
        <v>11399</v>
      </c>
    </row>
    <row r="91" spans="1:5" x14ac:dyDescent="0.3">
      <c r="C91" t="s">
        <v>48</v>
      </c>
      <c r="D91" t="s">
        <v>50</v>
      </c>
      <c r="E91" t="s">
        <v>51</v>
      </c>
    </row>
    <row r="92" spans="1:5" x14ac:dyDescent="0.3">
      <c r="A92" t="s">
        <v>54</v>
      </c>
      <c r="B92" s="10">
        <v>549</v>
      </c>
    </row>
    <row r="93" spans="1:5" x14ac:dyDescent="0.3">
      <c r="A93" t="s">
        <v>53</v>
      </c>
      <c r="B93" s="10">
        <v>370</v>
      </c>
      <c r="C93">
        <f>500*5*50</f>
        <v>125000</v>
      </c>
      <c r="D93" s="10">
        <f>C93/11000*B93</f>
        <v>4204.545454545454</v>
      </c>
      <c r="E93" s="10">
        <f>B92+D93</f>
        <v>4753.545454545454</v>
      </c>
    </row>
    <row r="96" spans="1:5" x14ac:dyDescent="0.3">
      <c r="A96" s="5" t="s">
        <v>29</v>
      </c>
    </row>
    <row r="97" spans="1:4" x14ac:dyDescent="0.3">
      <c r="A97" s="12" t="s">
        <v>49</v>
      </c>
      <c r="B97" s="13">
        <f>$E$85</f>
        <v>25029</v>
      </c>
    </row>
    <row r="98" spans="1:4" x14ac:dyDescent="0.3">
      <c r="A98" s="12" t="s">
        <v>52</v>
      </c>
      <c r="B98" s="13">
        <f>$E$89</f>
        <v>11399</v>
      </c>
    </row>
    <row r="99" spans="1:4" x14ac:dyDescent="0.3">
      <c r="A99" s="12" t="s">
        <v>53</v>
      </c>
      <c r="B99" s="13">
        <f>$E$93</f>
        <v>4753.545454545454</v>
      </c>
    </row>
    <row r="111" spans="1:4" x14ac:dyDescent="0.3">
      <c r="A111" s="8" t="s">
        <v>55</v>
      </c>
    </row>
    <row r="112" spans="1:4" x14ac:dyDescent="0.3">
      <c r="A112" s="15" t="s">
        <v>63</v>
      </c>
      <c r="B112" s="16" t="s">
        <v>56</v>
      </c>
      <c r="C112" s="16" t="s">
        <v>57</v>
      </c>
      <c r="D112" s="16" t="s">
        <v>58</v>
      </c>
    </row>
    <row r="113" spans="1:4" x14ac:dyDescent="0.3">
      <c r="A113" t="s">
        <v>60</v>
      </c>
      <c r="B113" s="10">
        <f>19*24</f>
        <v>456</v>
      </c>
      <c r="C113" s="10">
        <f>35*24</f>
        <v>840</v>
      </c>
      <c r="D113" s="10">
        <f>55*24</f>
        <v>1320</v>
      </c>
    </row>
    <row r="114" spans="1:4" x14ac:dyDescent="0.3">
      <c r="A114" t="s">
        <v>59</v>
      </c>
      <c r="B114" s="10">
        <f>9.5*24</f>
        <v>228</v>
      </c>
      <c r="C114" s="10">
        <v>0</v>
      </c>
      <c r="D114" s="10">
        <v>0</v>
      </c>
    </row>
    <row r="115" spans="1:4" x14ac:dyDescent="0.3">
      <c r="A115" t="s">
        <v>64</v>
      </c>
      <c r="B115" s="10">
        <f>20*2*24</f>
        <v>960</v>
      </c>
      <c r="C115" s="10">
        <f>15*2*24</f>
        <v>720</v>
      </c>
      <c r="D115" s="10">
        <f>5*2*24</f>
        <v>240</v>
      </c>
    </row>
    <row r="116" spans="1:4" x14ac:dyDescent="0.3">
      <c r="A116" t="s">
        <v>61</v>
      </c>
      <c r="B116" s="10">
        <f>30*24</f>
        <v>720</v>
      </c>
      <c r="C116" s="10">
        <v>500</v>
      </c>
      <c r="D116" s="10">
        <v>0</v>
      </c>
    </row>
    <row r="118" spans="1:4" x14ac:dyDescent="0.3">
      <c r="A118" s="14" t="s">
        <v>62</v>
      </c>
      <c r="B118" s="12" t="s">
        <v>56</v>
      </c>
      <c r="C118" s="12" t="s">
        <v>57</v>
      </c>
      <c r="D118" s="12" t="s">
        <v>58</v>
      </c>
    </row>
    <row r="119" spans="1:4" x14ac:dyDescent="0.3">
      <c r="B119" s="13">
        <f>SUM(B113:B116)</f>
        <v>2364</v>
      </c>
      <c r="C119" s="13">
        <f>SUM(C113:C116)</f>
        <v>2060</v>
      </c>
      <c r="D119" s="13">
        <f>SUM(D113:D116)</f>
        <v>1560</v>
      </c>
    </row>
    <row r="123" spans="1:4" x14ac:dyDescent="0.3">
      <c r="A123" s="15" t="s">
        <v>65</v>
      </c>
      <c r="B123" s="16" t="s">
        <v>56</v>
      </c>
      <c r="C123" s="16" t="s">
        <v>57</v>
      </c>
      <c r="D123" s="16" t="s">
        <v>58</v>
      </c>
    </row>
    <row r="124" spans="1:4" x14ac:dyDescent="0.3">
      <c r="A124" t="s">
        <v>60</v>
      </c>
      <c r="B124" s="10">
        <f>19*24</f>
        <v>456</v>
      </c>
      <c r="C124" s="10">
        <f>35*24</f>
        <v>840</v>
      </c>
      <c r="D124" s="10">
        <f>55*24</f>
        <v>1320</v>
      </c>
    </row>
    <row r="125" spans="1:4" x14ac:dyDescent="0.3">
      <c r="A125" t="s">
        <v>59</v>
      </c>
      <c r="B125" s="10">
        <f>9.5*24</f>
        <v>228</v>
      </c>
      <c r="C125" s="10">
        <v>0</v>
      </c>
      <c r="D125" s="10">
        <v>0</v>
      </c>
    </row>
    <row r="126" spans="1:4" x14ac:dyDescent="0.3">
      <c r="A126" t="s">
        <v>61</v>
      </c>
      <c r="B126" s="10">
        <f>30*24</f>
        <v>720</v>
      </c>
      <c r="C126" s="10">
        <v>500</v>
      </c>
      <c r="D126" s="10">
        <v>0</v>
      </c>
    </row>
    <row r="127" spans="1:4" x14ac:dyDescent="0.3">
      <c r="A127" s="14" t="s">
        <v>62</v>
      </c>
      <c r="B127" s="12" t="s">
        <v>56</v>
      </c>
      <c r="C127" s="12" t="s">
        <v>57</v>
      </c>
      <c r="D127" s="12" t="s">
        <v>58</v>
      </c>
    </row>
    <row r="128" spans="1:4" x14ac:dyDescent="0.3">
      <c r="B128" s="13">
        <f>SUM(B124:B126)</f>
        <v>1404</v>
      </c>
      <c r="C128" s="13">
        <f>SUM(C124:C126)</f>
        <v>1340</v>
      </c>
      <c r="D128" s="13">
        <f>SUM(D124:D126)</f>
        <v>1320</v>
      </c>
    </row>
    <row r="138" spans="1:4" x14ac:dyDescent="0.3">
      <c r="A138" t="s">
        <v>66</v>
      </c>
      <c r="B138" t="s">
        <v>67</v>
      </c>
      <c r="C138" t="s">
        <v>68</v>
      </c>
      <c r="D138" t="s">
        <v>69</v>
      </c>
    </row>
    <row r="139" spans="1:4" x14ac:dyDescent="0.3">
      <c r="A139" s="17" t="s">
        <v>85</v>
      </c>
      <c r="B139" s="17"/>
      <c r="C139" s="17"/>
      <c r="D139" s="17"/>
    </row>
    <row r="140" spans="1:4" x14ac:dyDescent="0.3">
      <c r="A140" s="17" t="s">
        <v>70</v>
      </c>
      <c r="B140" s="22">
        <v>14500</v>
      </c>
      <c r="C140" s="22">
        <v>31000</v>
      </c>
      <c r="D140" s="22">
        <v>72000</v>
      </c>
    </row>
    <row r="141" spans="1:4" x14ac:dyDescent="0.3">
      <c r="A141" s="17" t="s">
        <v>71</v>
      </c>
      <c r="B141" s="22">
        <v>1450</v>
      </c>
      <c r="C141" s="22">
        <v>3100</v>
      </c>
      <c r="D141" s="22">
        <v>7200</v>
      </c>
    </row>
    <row r="142" spans="1:4" x14ac:dyDescent="0.3">
      <c r="B142" s="10"/>
      <c r="C142" s="10"/>
      <c r="D142" s="10"/>
    </row>
    <row r="143" spans="1:4" x14ac:dyDescent="0.3">
      <c r="A143" s="18" t="s">
        <v>87</v>
      </c>
      <c r="B143" s="18"/>
      <c r="C143" s="18"/>
      <c r="D143" s="18"/>
    </row>
    <row r="144" spans="1:4" x14ac:dyDescent="0.3">
      <c r="A144" s="18" t="s">
        <v>72</v>
      </c>
      <c r="B144" s="18">
        <v>1500</v>
      </c>
      <c r="C144" s="18">
        <v>2500</v>
      </c>
      <c r="D144" s="18">
        <v>3100</v>
      </c>
    </row>
    <row r="145" spans="1:4" x14ac:dyDescent="0.3">
      <c r="A145" s="18" t="s">
        <v>73</v>
      </c>
      <c r="B145" s="18">
        <v>210</v>
      </c>
      <c r="C145" s="18">
        <v>300</v>
      </c>
      <c r="D145" s="18">
        <v>450</v>
      </c>
    </row>
    <row r="146" spans="1:4" x14ac:dyDescent="0.3">
      <c r="A146" s="18" t="s">
        <v>74</v>
      </c>
      <c r="B146" s="18">
        <f>B152</f>
        <v>3420</v>
      </c>
      <c r="C146" s="18">
        <f t="shared" ref="C146:D146" si="4">C152</f>
        <v>6300.0000000000009</v>
      </c>
      <c r="D146" s="18">
        <f t="shared" si="4"/>
        <v>7041.176470588236</v>
      </c>
    </row>
    <row r="148" spans="1:4" x14ac:dyDescent="0.3">
      <c r="A148" s="19" t="s">
        <v>86</v>
      </c>
      <c r="B148" s="19"/>
      <c r="C148" s="19"/>
      <c r="D148" s="19"/>
    </row>
    <row r="149" spans="1:4" x14ac:dyDescent="0.3">
      <c r="A149" s="19" t="s">
        <v>75</v>
      </c>
      <c r="B149" s="19">
        <v>30000</v>
      </c>
      <c r="C149" s="19">
        <v>30000</v>
      </c>
      <c r="D149" s="19">
        <v>30000</v>
      </c>
    </row>
    <row r="150" spans="1:4" x14ac:dyDescent="0.3">
      <c r="A150" s="19" t="s">
        <v>76</v>
      </c>
      <c r="B150" s="19">
        <v>35</v>
      </c>
      <c r="C150" s="19">
        <v>19</v>
      </c>
      <c r="D150" s="19">
        <v>17</v>
      </c>
    </row>
    <row r="151" spans="1:4" x14ac:dyDescent="0.3">
      <c r="A151" s="19" t="s">
        <v>77</v>
      </c>
      <c r="B151" s="19">
        <v>3.99</v>
      </c>
      <c r="C151" s="19">
        <v>3.99</v>
      </c>
      <c r="D151" s="19">
        <v>3.99</v>
      </c>
    </row>
    <row r="152" spans="1:4" x14ac:dyDescent="0.3">
      <c r="A152" s="19" t="s">
        <v>78</v>
      </c>
      <c r="B152" s="19">
        <f>B149/B150*B151</f>
        <v>3420</v>
      </c>
      <c r="C152" s="19">
        <f>C149/C150*C151</f>
        <v>6300.0000000000009</v>
      </c>
      <c r="D152" s="19">
        <f t="shared" ref="D152" si="5">D149/D150*D151</f>
        <v>7041.176470588236</v>
      </c>
    </row>
    <row r="154" spans="1:4" x14ac:dyDescent="0.3">
      <c r="A154" t="s">
        <v>88</v>
      </c>
      <c r="B154">
        <f>B144+B145+B152</f>
        <v>5130</v>
      </c>
      <c r="C154">
        <f t="shared" ref="C154:D154" si="6">C144+C145+C152</f>
        <v>9100</v>
      </c>
      <c r="D154">
        <f t="shared" si="6"/>
        <v>10591.176470588236</v>
      </c>
    </row>
    <row r="156" spans="1:4" x14ac:dyDescent="0.3">
      <c r="A156" s="20" t="s">
        <v>79</v>
      </c>
      <c r="B156" s="20">
        <v>30000</v>
      </c>
      <c r="C156" s="20">
        <v>30000</v>
      </c>
      <c r="D156" s="20">
        <v>30000</v>
      </c>
    </row>
    <row r="157" spans="1:4" x14ac:dyDescent="0.3">
      <c r="A157" s="20" t="s">
        <v>80</v>
      </c>
      <c r="B157" s="20">
        <v>250000</v>
      </c>
      <c r="C157" s="20">
        <v>250000</v>
      </c>
      <c r="D157" s="20">
        <v>250000</v>
      </c>
    </row>
    <row r="158" spans="1:4" x14ac:dyDescent="0.3">
      <c r="A158" s="20" t="s">
        <v>81</v>
      </c>
      <c r="B158" s="20">
        <f>B157/B156</f>
        <v>8.3333333333333339</v>
      </c>
      <c r="C158" s="20">
        <f t="shared" ref="C158:D158" si="7">C157/C156</f>
        <v>8.3333333333333339</v>
      </c>
      <c r="D158" s="20">
        <f t="shared" si="7"/>
        <v>8.3333333333333339</v>
      </c>
    </row>
    <row r="160" spans="1:4" x14ac:dyDescent="0.3">
      <c r="A160" s="21" t="s">
        <v>82</v>
      </c>
      <c r="B160">
        <f>B154*B158</f>
        <v>42750</v>
      </c>
      <c r="C160">
        <f t="shared" ref="C160:D160" si="8">C154*C158</f>
        <v>75833.333333333343</v>
      </c>
      <c r="D160">
        <f t="shared" si="8"/>
        <v>88259.803921568644</v>
      </c>
    </row>
    <row r="162" spans="1:4" x14ac:dyDescent="0.3">
      <c r="A162" s="21" t="s">
        <v>83</v>
      </c>
      <c r="B162" s="10">
        <f>B160+B140+B141</f>
        <v>58700</v>
      </c>
      <c r="C162" s="10">
        <f t="shared" ref="C162:D162" si="9">C160+C140+C141</f>
        <v>109933.33333333334</v>
      </c>
      <c r="D162" s="10">
        <f t="shared" si="9"/>
        <v>167459.80392156864</v>
      </c>
    </row>
    <row r="163" spans="1:4" x14ac:dyDescent="0.3">
      <c r="B163" t="s">
        <v>67</v>
      </c>
      <c r="C163" t="s">
        <v>68</v>
      </c>
      <c r="D163" t="s">
        <v>69</v>
      </c>
    </row>
    <row r="164" spans="1:4" x14ac:dyDescent="0.3">
      <c r="A164" t="s">
        <v>84</v>
      </c>
      <c r="B164" s="10">
        <f>B162/B158</f>
        <v>7043.9999999999991</v>
      </c>
      <c r="C164" s="10">
        <f t="shared" ref="C164:D164" si="10">C162/C158</f>
        <v>13192</v>
      </c>
      <c r="D164" s="10">
        <f t="shared" si="10"/>
        <v>20095.176470588234</v>
      </c>
    </row>
    <row r="169" spans="1:4" x14ac:dyDescent="0.3">
      <c r="A169" t="s">
        <v>89</v>
      </c>
      <c r="B169" t="s">
        <v>67</v>
      </c>
      <c r="C169" t="s">
        <v>68</v>
      </c>
      <c r="D169" t="s">
        <v>69</v>
      </c>
    </row>
    <row r="170" spans="1:4" x14ac:dyDescent="0.3">
      <c r="A170" s="17" t="s">
        <v>85</v>
      </c>
      <c r="B170" s="17"/>
      <c r="C170" s="17"/>
      <c r="D170" s="17"/>
    </row>
    <row r="171" spans="1:4" x14ac:dyDescent="0.3">
      <c r="A171" s="17" t="s">
        <v>70</v>
      </c>
      <c r="B171" s="22">
        <f>14500+14500*40%</f>
        <v>20300</v>
      </c>
      <c r="C171" s="22">
        <f>31000+31000*14%</f>
        <v>35340</v>
      </c>
      <c r="D171" s="22">
        <f>72000+72000*14%</f>
        <v>82080</v>
      </c>
    </row>
    <row r="172" spans="1:4" x14ac:dyDescent="0.3">
      <c r="A172" s="17" t="s">
        <v>71</v>
      </c>
      <c r="B172" s="22">
        <v>1450</v>
      </c>
      <c r="C172" s="22">
        <v>3100</v>
      </c>
      <c r="D172" s="22">
        <v>7200</v>
      </c>
    </row>
    <row r="173" spans="1:4" x14ac:dyDescent="0.3">
      <c r="B173" s="10"/>
      <c r="C173" s="10"/>
      <c r="D173" s="10"/>
    </row>
    <row r="174" spans="1:4" x14ac:dyDescent="0.3">
      <c r="A174" s="18" t="s">
        <v>87</v>
      </c>
      <c r="B174" s="18"/>
      <c r="C174" s="18"/>
      <c r="D174" s="18"/>
    </row>
    <row r="175" spans="1:4" x14ac:dyDescent="0.3">
      <c r="A175" s="18" t="s">
        <v>72</v>
      </c>
      <c r="B175" s="18">
        <v>1500</v>
      </c>
      <c r="C175" s="18">
        <v>2500</v>
      </c>
      <c r="D175" s="18">
        <v>3100</v>
      </c>
    </row>
    <row r="176" spans="1:4" x14ac:dyDescent="0.3">
      <c r="A176" s="18" t="s">
        <v>73</v>
      </c>
      <c r="B176" s="18">
        <v>210</v>
      </c>
      <c r="C176" s="18">
        <v>300</v>
      </c>
      <c r="D176" s="18">
        <v>450</v>
      </c>
    </row>
    <row r="177" spans="1:4" x14ac:dyDescent="0.3">
      <c r="A177" s="18" t="s">
        <v>74</v>
      </c>
      <c r="B177" s="18">
        <f>B183</f>
        <v>3420</v>
      </c>
      <c r="C177" s="18">
        <f t="shared" ref="C177:D177" si="11">C183</f>
        <v>6300.0000000000009</v>
      </c>
      <c r="D177" s="18">
        <f t="shared" si="11"/>
        <v>7041.176470588236</v>
      </c>
    </row>
    <row r="179" spans="1:4" x14ac:dyDescent="0.3">
      <c r="A179" s="19" t="s">
        <v>86</v>
      </c>
      <c r="B179" s="19"/>
      <c r="C179" s="19"/>
      <c r="D179" s="19"/>
    </row>
    <row r="180" spans="1:4" x14ac:dyDescent="0.3">
      <c r="A180" s="19" t="s">
        <v>75</v>
      </c>
      <c r="B180" s="19">
        <v>30000</v>
      </c>
      <c r="C180" s="19">
        <v>30000</v>
      </c>
      <c r="D180" s="19">
        <v>30000</v>
      </c>
    </row>
    <row r="181" spans="1:4" x14ac:dyDescent="0.3">
      <c r="A181" s="19" t="s">
        <v>76</v>
      </c>
      <c r="B181" s="19">
        <v>35</v>
      </c>
      <c r="C181" s="19">
        <v>19</v>
      </c>
      <c r="D181" s="19">
        <v>17</v>
      </c>
    </row>
    <row r="182" spans="1:4" x14ac:dyDescent="0.3">
      <c r="A182" s="19" t="s">
        <v>77</v>
      </c>
      <c r="B182" s="19">
        <v>3.99</v>
      </c>
      <c r="C182" s="19">
        <v>3.99</v>
      </c>
      <c r="D182" s="19">
        <v>3.99</v>
      </c>
    </row>
    <row r="183" spans="1:4" x14ac:dyDescent="0.3">
      <c r="A183" s="19" t="s">
        <v>78</v>
      </c>
      <c r="B183" s="19">
        <f>B180/B181*B182</f>
        <v>3420</v>
      </c>
      <c r="C183" s="19">
        <f>C180/C181*C182</f>
        <v>6300.0000000000009</v>
      </c>
      <c r="D183" s="19">
        <f t="shared" ref="D183" si="12">D180/D181*D182</f>
        <v>7041.176470588236</v>
      </c>
    </row>
    <row r="185" spans="1:4" x14ac:dyDescent="0.3">
      <c r="A185" t="s">
        <v>88</v>
      </c>
      <c r="B185">
        <f>B175+B176+B183</f>
        <v>5130</v>
      </c>
      <c r="C185">
        <f t="shared" ref="C185:D185" si="13">C175+C176+C183</f>
        <v>9100</v>
      </c>
      <c r="D185">
        <f t="shared" si="13"/>
        <v>10591.176470588236</v>
      </c>
    </row>
    <row r="187" spans="1:4" x14ac:dyDescent="0.3">
      <c r="A187" s="20" t="s">
        <v>79</v>
      </c>
      <c r="B187" s="20">
        <v>30000</v>
      </c>
      <c r="C187" s="20">
        <v>30000</v>
      </c>
      <c r="D187" s="20">
        <v>30000</v>
      </c>
    </row>
    <row r="188" spans="1:4" x14ac:dyDescent="0.3">
      <c r="A188" s="20" t="s">
        <v>80</v>
      </c>
      <c r="B188" s="20">
        <v>250000</v>
      </c>
      <c r="C188" s="20">
        <v>250000</v>
      </c>
      <c r="D188" s="20">
        <v>250000</v>
      </c>
    </row>
    <row r="189" spans="1:4" x14ac:dyDescent="0.3">
      <c r="A189" s="20" t="s">
        <v>81</v>
      </c>
      <c r="B189" s="20">
        <f>B188/B187</f>
        <v>8.3333333333333339</v>
      </c>
      <c r="C189" s="20">
        <f t="shared" ref="C189" si="14">C188/C187</f>
        <v>8.3333333333333339</v>
      </c>
      <c r="D189" s="20">
        <f t="shared" ref="D189" si="15">D188/D187</f>
        <v>8.3333333333333339</v>
      </c>
    </row>
    <row r="191" spans="1:4" x14ac:dyDescent="0.3">
      <c r="A191" s="21" t="s">
        <v>82</v>
      </c>
      <c r="B191">
        <f>B185*B189</f>
        <v>42750</v>
      </c>
      <c r="C191">
        <f t="shared" ref="C191:D191" si="16">C185*C189</f>
        <v>75833.333333333343</v>
      </c>
      <c r="D191">
        <f t="shared" si="16"/>
        <v>88259.803921568644</v>
      </c>
    </row>
    <row r="193" spans="1:4" x14ac:dyDescent="0.3">
      <c r="A193" s="21" t="s">
        <v>83</v>
      </c>
      <c r="B193" s="10">
        <f>B191+B171+B172</f>
        <v>64500</v>
      </c>
      <c r="C193" s="10">
        <f t="shared" ref="C193:D193" si="17">C191+C171+C172</f>
        <v>114273.33333333334</v>
      </c>
      <c r="D193" s="10">
        <f t="shared" si="17"/>
        <v>177539.80392156864</v>
      </c>
    </row>
    <row r="194" spans="1:4" x14ac:dyDescent="0.3">
      <c r="B194" t="s">
        <v>67</v>
      </c>
      <c r="C194" t="s">
        <v>68</v>
      </c>
      <c r="D194" t="s">
        <v>69</v>
      </c>
    </row>
    <row r="195" spans="1:4" x14ac:dyDescent="0.3">
      <c r="A195" t="s">
        <v>84</v>
      </c>
      <c r="B195" s="10">
        <f>B193/B189</f>
        <v>7739.9999999999991</v>
      </c>
      <c r="C195" s="10">
        <f t="shared" ref="C195:D195" si="18">C193/C189</f>
        <v>13712.800000000001</v>
      </c>
      <c r="D195" s="10">
        <f t="shared" si="18"/>
        <v>21304.776470588236</v>
      </c>
    </row>
  </sheetData>
  <pageMargins left="0.7" right="0.7" top="0.75" bottom="0.75" header="0.3" footer="0.3"/>
  <pageSetup orientation="portrait" r:id="rId1"/>
  <ignoredErrors>
    <ignoredError sqref="G31 G5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Yadav</dc:creator>
  <cp:lastModifiedBy>Prafull Yadav</cp:lastModifiedBy>
  <cp:lastPrinted>2025-07-05T06:37:10Z</cp:lastPrinted>
  <dcterms:created xsi:type="dcterms:W3CDTF">2025-07-04T17:09:28Z</dcterms:created>
  <dcterms:modified xsi:type="dcterms:W3CDTF">2025-07-11T12:30:55Z</dcterms:modified>
</cp:coreProperties>
</file>