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Niroj\"/>
    </mc:Choice>
  </mc:AlternateContent>
  <xr:revisionPtr revIDLastSave="0" documentId="13_ncr:1_{6174F0A3-82FC-442C-B375-7170E932F89C}" xr6:coauthVersionLast="47" xr6:coauthVersionMax="47" xr10:uidLastSave="{00000000-0000-0000-0000-000000000000}"/>
  <bookViews>
    <workbookView xWindow="1560" yWindow="1560" windowWidth="14130" windowHeight="8685" activeTab="1" xr2:uid="{8C371DD5-0336-457C-BC73-330C715E238A}"/>
  </bookViews>
  <sheets>
    <sheet name="Pile (2)" sheetId="1" r:id="rId1"/>
    <sheet name="PileCP5" sheetId="2" r:id="rId2"/>
  </sheets>
  <definedNames>
    <definedName name="_xlnm.Print_Area" localSheetId="0">'Pile (2)'!$A$1:$H$47</definedName>
    <definedName name="_xlnm.Print_Area" localSheetId="1">PileCP5!$A$1:$H$47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7" i="2" s="1"/>
  <c r="D26" i="2" s="1"/>
  <c r="C8" i="2"/>
  <c r="C10" i="2" s="1"/>
  <c r="C17" i="1"/>
  <c r="C8" i="1"/>
  <c r="C10" i="1" s="1"/>
  <c r="C2" i="1"/>
  <c r="C7" i="1" s="1"/>
  <c r="D14" i="2" l="1"/>
  <c r="C9" i="2"/>
  <c r="D26" i="1"/>
  <c r="C9" i="1"/>
  <c r="C11" i="1" s="1"/>
  <c r="D14" i="1"/>
  <c r="D20" i="2" l="1"/>
  <c r="D19" i="2"/>
  <c r="D18" i="2"/>
  <c r="D17" i="2"/>
  <c r="D16" i="2"/>
  <c r="D15" i="2"/>
  <c r="C11" i="2"/>
  <c r="B17" i="1"/>
  <c r="A14" i="1"/>
  <c r="A26" i="1"/>
  <c r="B20" i="1"/>
  <c r="B16" i="1"/>
  <c r="B19" i="1"/>
  <c r="B15" i="1"/>
  <c r="B18" i="1"/>
  <c r="D19" i="1"/>
  <c r="D15" i="1"/>
  <c r="D18" i="1"/>
  <c r="D17" i="1"/>
  <c r="D20" i="1"/>
  <c r="D16" i="1"/>
  <c r="B20" i="2" l="1"/>
  <c r="C20" i="2" s="1"/>
  <c r="E20" i="2" s="1"/>
  <c r="B19" i="2"/>
  <c r="C19" i="2" s="1"/>
  <c r="B18" i="2"/>
  <c r="C18" i="2" s="1"/>
  <c r="B17" i="2"/>
  <c r="C17" i="2" s="1"/>
  <c r="B16" i="2"/>
  <c r="C16" i="2" s="1"/>
  <c r="B15" i="2"/>
  <c r="C15" i="2" s="1"/>
  <c r="A26" i="2"/>
  <c r="A14" i="2"/>
  <c r="D25" i="2"/>
  <c r="D21" i="2"/>
  <c r="D22" i="2" s="1"/>
  <c r="D23" i="2" s="1"/>
  <c r="D24" i="2" s="1"/>
  <c r="C18" i="1"/>
  <c r="C20" i="1"/>
  <c r="E20" i="1" s="1"/>
  <c r="C15" i="1"/>
  <c r="C19" i="1"/>
  <c r="D25" i="1"/>
  <c r="D21" i="1"/>
  <c r="D22" i="1" s="1"/>
  <c r="D23" i="1" s="1"/>
  <c r="D24" i="1" s="1"/>
  <c r="C16" i="1"/>
  <c r="E17" i="2" l="1"/>
  <c r="E23" i="2" s="1"/>
  <c r="C23" i="2"/>
  <c r="C22" i="2"/>
  <c r="E18" i="2"/>
  <c r="E22" i="2" s="1"/>
  <c r="C21" i="2"/>
  <c r="E19" i="2"/>
  <c r="E21" i="2" s="1"/>
  <c r="C25" i="2"/>
  <c r="E15" i="2"/>
  <c r="E25" i="2" s="1"/>
  <c r="E16" i="2"/>
  <c r="E24" i="2" s="1"/>
  <c r="C24" i="2"/>
  <c r="E17" i="1"/>
  <c r="E23" i="1" s="1"/>
  <c r="C23" i="1"/>
  <c r="C25" i="1"/>
  <c r="E15" i="1"/>
  <c r="E25" i="1" s="1"/>
  <c r="E16" i="1"/>
  <c r="E24" i="1" s="1"/>
  <c r="C24" i="1"/>
  <c r="C21" i="1"/>
  <c r="E19" i="1"/>
  <c r="E21" i="1" s="1"/>
  <c r="E18" i="1"/>
  <c r="E22" i="1" s="1"/>
  <c r="C22" i="1"/>
</calcChain>
</file>

<file path=xl/sharedStrings.xml><?xml version="1.0" encoding="utf-8"?>
<sst xmlns="http://schemas.openxmlformats.org/spreadsheetml/2006/main" count="96" uniqueCount="33">
  <si>
    <t>Circular Column M-N interaction curve</t>
  </si>
  <si>
    <t>fck</t>
  </si>
  <si>
    <t>=</t>
  </si>
  <si>
    <t>MPa</t>
  </si>
  <si>
    <t>Cylindrical compressive strength</t>
  </si>
  <si>
    <t>fy</t>
  </si>
  <si>
    <t>R</t>
  </si>
  <si>
    <t>mm</t>
  </si>
  <si>
    <t>c</t>
  </si>
  <si>
    <t>ρ</t>
  </si>
  <si>
    <t>%</t>
  </si>
  <si>
    <r>
      <t>f</t>
    </r>
    <r>
      <rPr>
        <vertAlign val="subscript"/>
        <sz val="11"/>
        <color theme="1"/>
        <rFont val="µ¸¿ò"/>
      </rPr>
      <t>cd</t>
    </r>
  </si>
  <si>
    <r>
      <t>f</t>
    </r>
    <r>
      <rPr>
        <vertAlign val="subscript"/>
        <sz val="11"/>
        <color theme="1"/>
        <rFont val="µ¸¿ò"/>
      </rPr>
      <t>yd</t>
    </r>
  </si>
  <si>
    <r>
      <t>f'</t>
    </r>
    <r>
      <rPr>
        <vertAlign val="subscript"/>
        <sz val="11"/>
        <color theme="1"/>
        <rFont val="µ¸¿ò"/>
      </rPr>
      <t>cd</t>
    </r>
  </si>
  <si>
    <r>
      <t>f'</t>
    </r>
    <r>
      <rPr>
        <vertAlign val="subscript"/>
        <sz val="11"/>
        <color theme="1"/>
        <rFont val="µ¸¿ò"/>
      </rPr>
      <t>yd</t>
    </r>
  </si>
  <si>
    <r>
      <rPr>
        <sz val="11"/>
        <color theme="1"/>
        <rFont val="µ¸¿ò"/>
        <charset val="1"/>
      </rPr>
      <t>ω</t>
    </r>
    <r>
      <rPr>
        <sz val="11"/>
        <color theme="1"/>
        <rFont val="µ¸¿ò"/>
        <family val="2"/>
      </rPr>
      <t>'</t>
    </r>
  </si>
  <si>
    <t>Mechanical steel ratio</t>
  </si>
  <si>
    <t>v'</t>
  </si>
  <si>
    <t>q</t>
  </si>
  <si>
    <r>
      <t>μ</t>
    </r>
    <r>
      <rPr>
        <vertAlign val="subscript"/>
        <sz val="11"/>
        <color theme="1"/>
        <rFont val="µ¸¿ò"/>
      </rPr>
      <t>Rd</t>
    </r>
  </si>
  <si>
    <r>
      <t>N</t>
    </r>
    <r>
      <rPr>
        <vertAlign val="subscript"/>
        <sz val="11"/>
        <color theme="1"/>
        <rFont val="µ¸¿ò"/>
      </rPr>
      <t>Rd</t>
    </r>
  </si>
  <si>
    <r>
      <t>M</t>
    </r>
    <r>
      <rPr>
        <vertAlign val="subscript"/>
        <sz val="11"/>
        <color theme="1"/>
        <rFont val="µ¸¿ò"/>
      </rPr>
      <t>Rd</t>
    </r>
  </si>
  <si>
    <t>Created By: Prafulla Malla</t>
  </si>
  <si>
    <t>Praf_malla@hotmail.com</t>
  </si>
  <si>
    <t>Com1</t>
  </si>
  <si>
    <t>Com2</t>
  </si>
  <si>
    <t>Strength of Reinforcement</t>
  </si>
  <si>
    <t>Radius of Column</t>
  </si>
  <si>
    <t>Concrete Cover</t>
  </si>
  <si>
    <t>M, kNm</t>
  </si>
  <si>
    <t>P, kN</t>
  </si>
  <si>
    <t>Input N-M</t>
  </si>
  <si>
    <t>% of reinforcement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</si>
</sst>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µ¸¿ò"/>
      <family val="2"/>
    </font>
    <font>
      <b/>
      <sz val="16"/>
      <color theme="1"/>
      <name val="µ¸¿ò"/>
    </font>
    <font>
      <sz val="11"/>
      <color theme="1"/>
      <name val="Calibri"/>
      <family val="2"/>
    </font>
    <font>
      <vertAlign val="subscript"/>
      <sz val="11"/>
      <color theme="1"/>
      <name val="µ¸¿ò"/>
    </font>
    <font>
      <sz val="11"/>
      <color theme="1"/>
      <name val="µ¸¿ò"/>
      <charset val="1"/>
    </font>
    <font>
      <sz val="11"/>
      <color theme="1"/>
      <name val="Symbol"/>
      <family val="1"/>
      <charset val="2"/>
    </font>
    <font>
      <u/>
      <sz val="11"/>
      <color theme="10"/>
      <name val="µ¸¿ò"/>
      <family val="2"/>
    </font>
    <font>
      <sz val="8"/>
      <name val="µ¸¿ò"/>
      <family val="2"/>
    </font>
    <font>
      <b/>
      <sz val="11"/>
      <color theme="1"/>
      <name val="µ¸¿ò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64" fontId="0" fillId="2" borderId="0" xfId="0" applyNumberFormat="1" applyFill="1"/>
    <xf numFmtId="2" fontId="0" fillId="0" borderId="0" xfId="0" applyNumberFormat="1"/>
    <xf numFmtId="0" fontId="4" fillId="0" borderId="0" xfId="0" applyFon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2" borderId="0" xfId="0" applyNumberFormat="1" applyFill="1" applyAlignment="1">
      <alignment horizontal="center"/>
    </xf>
    <xf numFmtId="0" fontId="8" fillId="0" borderId="0" xfId="0" applyFont="1"/>
    <xf numFmtId="0" fontId="8" fillId="0" borderId="1" xfId="0" applyFont="1" applyBorder="1" applyAlignment="1">
      <alignment horizontal="center"/>
    </xf>
    <xf numFmtId="2" fontId="0" fillId="0" borderId="1" xfId="0" applyNumberFormat="1" applyBorder="1" applyProtection="1"/>
    <xf numFmtId="0" fontId="0" fillId="0" borderId="1" xfId="0" applyBorder="1" applyProtection="1"/>
    <xf numFmtId="164" fontId="0" fillId="0" borderId="1" xfId="0" applyNumberForma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N-M curve</c:v>
          </c:tx>
          <c:spPr>
            <a:ln>
              <a:solidFill>
                <a:srgbClr val="FF0000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  <c:xVal>
            <c:numRef>
              <c:f>'Pile (2)'!$E$14:$E$26</c:f>
              <c:numCache>
                <c:formatCode>General</c:formatCode>
                <c:ptCount val="13"/>
                <c:pt idx="0">
                  <c:v>0</c:v>
                </c:pt>
                <c:pt idx="1">
                  <c:v>1727.9556739320722</c:v>
                </c:pt>
                <c:pt idx="2">
                  <c:v>2303.9887966305159</c:v>
                </c:pt>
                <c:pt idx="3">
                  <c:v>2746.8014938356528</c:v>
                </c:pt>
                <c:pt idx="4">
                  <c:v>3049.8266999816333</c:v>
                </c:pt>
                <c:pt idx="5">
                  <c:v>3220.5081690651937</c:v>
                </c:pt>
                <c:pt idx="6">
                  <c:v>3274.1291252867145</c:v>
                </c:pt>
                <c:pt idx="7">
                  <c:v>3220.5081690651937</c:v>
                </c:pt>
                <c:pt idx="8">
                  <c:v>3049.8266999816333</c:v>
                </c:pt>
                <c:pt idx="9">
                  <c:v>2746.8014938356528</c:v>
                </c:pt>
                <c:pt idx="10">
                  <c:v>2303.9887966305159</c:v>
                </c:pt>
                <c:pt idx="11">
                  <c:v>1727.9556739320722</c:v>
                </c:pt>
                <c:pt idx="12" formatCode="0.00">
                  <c:v>0</c:v>
                </c:pt>
              </c:numCache>
            </c:numRef>
          </c:xVal>
          <c:yVal>
            <c:numRef>
              <c:f>'Pile (2)'!$D$14:$D$26</c:f>
              <c:numCache>
                <c:formatCode>0.00</c:formatCode>
                <c:ptCount val="13"/>
                <c:pt idx="0" formatCode="General">
                  <c:v>-3643.7011142244055</c:v>
                </c:pt>
                <c:pt idx="1">
                  <c:v>0</c:v>
                </c:pt>
                <c:pt idx="2">
                  <c:v>1614.9309120000003</c:v>
                </c:pt>
                <c:pt idx="3">
                  <c:v>3229.8618240000005</c:v>
                </c:pt>
                <c:pt idx="4">
                  <c:v>4844.7927359999994</c:v>
                </c:pt>
                <c:pt idx="5">
                  <c:v>6459.723648000001</c:v>
                </c:pt>
                <c:pt idx="6">
                  <c:v>8074.6545600000009</c:v>
                </c:pt>
                <c:pt idx="7">
                  <c:v>9689.5854720000007</c:v>
                </c:pt>
                <c:pt idx="8">
                  <c:v>11304.516384000002</c:v>
                </c:pt>
                <c:pt idx="9">
                  <c:v>12919.447296000002</c:v>
                </c:pt>
                <c:pt idx="10">
                  <c:v>14534.378208000002</c:v>
                </c:pt>
                <c:pt idx="11">
                  <c:v>16149.309120000002</c:v>
                </c:pt>
                <c:pt idx="12">
                  <c:v>21588.478351529306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EC0-43C4-8497-858A85A23FF7}"/>
            </c:ext>
          </c:extLst>
        </c:ser>
        <c:ser>
          <c:idx val="0"/>
          <c:order val="1"/>
          <c:tx>
            <c:v>Load Combination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</c:spPr>
          </c:marker>
          <c:xVal>
            <c:numRef>
              <c:f>'Pile (2)'!$H$14:$H$15</c:f>
              <c:numCache>
                <c:formatCode>0</c:formatCode>
                <c:ptCount val="2"/>
                <c:pt idx="0">
                  <c:v>1000</c:v>
                </c:pt>
                <c:pt idx="1">
                  <c:v>1600</c:v>
                </c:pt>
              </c:numCache>
            </c:numRef>
          </c:xVal>
          <c:yVal>
            <c:numRef>
              <c:f>'Pile (2)'!$G$14:$G$15</c:f>
              <c:numCache>
                <c:formatCode>0</c:formatCode>
                <c:ptCount val="2"/>
                <c:pt idx="0">
                  <c:v>15000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EC0-43C4-8497-858A85A2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07728"/>
        <c:axId val="185208144"/>
      </c:scatterChart>
      <c:valAx>
        <c:axId val="1852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Bending Moment, kNm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8144"/>
        <c:crosses val="autoZero"/>
        <c:crossBetween val="midCat"/>
      </c:valAx>
      <c:valAx>
        <c:axId val="1852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 Force, kN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7728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  <c:extLst/>
  </c:chart>
  <c:spPr>
    <a:ln w="12700"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v' Vs μRd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xVal>
            <c:numRef>
              <c:f>'Pile (2)'!$C$14:$C$26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8.9165613891602824E-2</c:v>
                </c:pt>
                <c:pt idx="2">
                  <c:v>0.1188899568143732</c:v>
                </c:pt>
                <c:pt idx="3">
                  <c:v>0.14173988669448689</c:v>
                </c:pt>
                <c:pt idx="4">
                  <c:v>0.15737653116300584</c:v>
                </c:pt>
                <c:pt idx="5">
                  <c:v>0.16618400128527155</c:v>
                </c:pt>
                <c:pt idx="6">
                  <c:v>0.16895093885842521</c:v>
                </c:pt>
                <c:pt idx="7">
                  <c:v>0.16618400128527155</c:v>
                </c:pt>
                <c:pt idx="8">
                  <c:v>0.15737653116300584</c:v>
                </c:pt>
                <c:pt idx="9">
                  <c:v>0.14173988669448689</c:v>
                </c:pt>
                <c:pt idx="10">
                  <c:v>0.1188899568143732</c:v>
                </c:pt>
                <c:pt idx="11">
                  <c:v>8.9165613891602824E-2</c:v>
                </c:pt>
                <c:pt idx="12">
                  <c:v>0</c:v>
                </c:pt>
              </c:numCache>
            </c:numRef>
          </c:xVal>
          <c:yVal>
            <c:numRef>
              <c:f>'Pile (2)'!$A$14:$A$26</c:f>
              <c:numCache>
                <c:formatCode>General</c:formatCode>
                <c:ptCount val="13"/>
                <c:pt idx="0" formatCode="0.00">
                  <c:v>-0.22561198392400439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 formatCode="0.00">
                  <c:v>1.2256119839240043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F7-42E0-895D-90755E9C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312847"/>
        <c:axId val="1016315343"/>
      </c:scatterChart>
      <c:valAx>
        <c:axId val="101631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ln>
                      <a:solidFill>
                        <a:schemeClr val="tx1"/>
                      </a:solidFill>
                    </a:ln>
                    <a:noFill/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n>
                      <a:solidFill>
                        <a:schemeClr val="tx1"/>
                      </a:solidFill>
                    </a:ln>
                    <a:noFill/>
                  </a:rPr>
                  <a:t>μ</a:t>
                </a:r>
                <a:r>
                  <a:rPr lang="en-US" baseline="-25000">
                    <a:ln>
                      <a:solidFill>
                        <a:schemeClr val="tx1"/>
                      </a:solidFill>
                    </a:ln>
                    <a:noFill/>
                  </a:rPr>
                  <a:t>Rd</a:t>
                </a:r>
                <a:endParaRPr lang="en-GB" baseline="-25000">
                  <a:ln>
                    <a:solidFill>
                      <a:schemeClr val="tx1"/>
                    </a:solidFill>
                  </a:ln>
                  <a:noFill/>
                </a:endParaRPr>
              </a:p>
            </c:rich>
          </c:tx>
          <c:layout>
            <c:manualLayout>
              <c:xMode val="edge"/>
              <c:yMode val="edge"/>
              <c:x val="0.41588032603130232"/>
              <c:y val="0.92221903234172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ln>
                    <a:solidFill>
                      <a:schemeClr val="tx1"/>
                    </a:soli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15343"/>
        <c:crosses val="autoZero"/>
        <c:crossBetween val="midCat"/>
      </c:valAx>
      <c:valAx>
        <c:axId val="10163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ln>
                      <a:solidFill>
                        <a:schemeClr val="tx1"/>
                      </a:solidFill>
                    </a:ln>
                    <a:noFill/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n>
                      <a:solidFill>
                        <a:schemeClr val="tx1"/>
                      </a:solidFill>
                    </a:ln>
                    <a:noFill/>
                    <a:latin typeface="Calibri" panose="020F0502020204030204" pitchFamily="34" charset="0"/>
                    <a:cs typeface="Calibri" panose="020F0502020204030204" pitchFamily="34" charset="0"/>
                  </a:rPr>
                  <a:t>ν</a:t>
                </a:r>
                <a:r>
                  <a:rPr lang="en-US">
                    <a:ln>
                      <a:solidFill>
                        <a:schemeClr val="tx1"/>
                      </a:solidFill>
                    </a:ln>
                    <a:noFill/>
                    <a:latin typeface="Calibri" panose="020F0502020204030204" pitchFamily="34" charset="0"/>
                    <a:cs typeface="Calibri" panose="020F0502020204030204" pitchFamily="34" charset="0"/>
                  </a:rPr>
                  <a:t>'</a:t>
                </a:r>
                <a:endParaRPr lang="en-GB">
                  <a:ln>
                    <a:solidFill>
                      <a:schemeClr val="tx1"/>
                    </a:solidFill>
                  </a:ln>
                  <a:noFill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ln>
                    <a:solidFill>
                      <a:schemeClr val="tx1"/>
                    </a:soli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12847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N-M curve</c:v>
          </c:tx>
          <c:spPr>
            <a:ln>
              <a:solidFill>
                <a:srgbClr val="FF0000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  <c:xVal>
            <c:numRef>
              <c:f>PileCP5!$E$14:$E$26</c:f>
              <c:numCache>
                <c:formatCode>General</c:formatCode>
                <c:ptCount val="13"/>
                <c:pt idx="0">
                  <c:v>0</c:v>
                </c:pt>
                <c:pt idx="1">
                  <c:v>31708.522794411434</c:v>
                </c:pt>
                <c:pt idx="2">
                  <c:v>36854.335198734283</c:v>
                </c:pt>
                <c:pt idx="3">
                  <c:v>40779.366897979475</c:v>
                </c:pt>
                <c:pt idx="4">
                  <c:v>43480.479257645289</c:v>
                </c:pt>
                <c:pt idx="5">
                  <c:v>45022.665408398083</c:v>
                </c:pt>
                <c:pt idx="6">
                  <c:v>45516.205855022607</c:v>
                </c:pt>
                <c:pt idx="7">
                  <c:v>45022.665408398083</c:v>
                </c:pt>
                <c:pt idx="8">
                  <c:v>43480.479257645289</c:v>
                </c:pt>
                <c:pt idx="9">
                  <c:v>40779.366897979475</c:v>
                </c:pt>
                <c:pt idx="10">
                  <c:v>36854.335198734283</c:v>
                </c:pt>
                <c:pt idx="11">
                  <c:v>31708.522794411434</c:v>
                </c:pt>
                <c:pt idx="12" formatCode="0.00">
                  <c:v>0</c:v>
                </c:pt>
              </c:numCache>
            </c:numRef>
          </c:xVal>
          <c:yVal>
            <c:numRef>
              <c:f>PileCP5!$D$14:$D$26</c:f>
              <c:numCache>
                <c:formatCode>0.00</c:formatCode>
                <c:ptCount val="13"/>
                <c:pt idx="0" formatCode="General">
                  <c:v>-32440.358922938085</c:v>
                </c:pt>
                <c:pt idx="1">
                  <c:v>0</c:v>
                </c:pt>
                <c:pt idx="2">
                  <c:v>8010.5700000000006</c:v>
                </c:pt>
                <c:pt idx="3">
                  <c:v>16021.140000000001</c:v>
                </c:pt>
                <c:pt idx="4">
                  <c:v>24031.709999999995</c:v>
                </c:pt>
                <c:pt idx="5">
                  <c:v>32042.280000000002</c:v>
                </c:pt>
                <c:pt idx="6">
                  <c:v>40052.85</c:v>
                </c:pt>
                <c:pt idx="7">
                  <c:v>48063.42</c:v>
                </c:pt>
                <c:pt idx="8">
                  <c:v>56073.990000000005</c:v>
                </c:pt>
                <c:pt idx="9">
                  <c:v>64084.56</c:v>
                </c:pt>
                <c:pt idx="10">
                  <c:v>72095.13</c:v>
                </c:pt>
                <c:pt idx="11">
                  <c:v>80105.7</c:v>
                </c:pt>
                <c:pt idx="12">
                  <c:v>121452.15077464888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2-4117-AC4D-39DC84A7D463}"/>
            </c:ext>
          </c:extLst>
        </c:ser>
        <c:ser>
          <c:idx val="0"/>
          <c:order val="1"/>
          <c:tx>
            <c:v>Load Combination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</c:spPr>
          </c:marker>
          <c:xVal>
            <c:numRef>
              <c:f>PileCP5!$H$14:$H$15</c:f>
              <c:numCache>
                <c:formatCode>0</c:formatCode>
                <c:ptCount val="2"/>
                <c:pt idx="0">
                  <c:v>38544.800000000003</c:v>
                </c:pt>
                <c:pt idx="1">
                  <c:v>1600</c:v>
                </c:pt>
              </c:numCache>
            </c:numRef>
          </c:xVal>
          <c:yVal>
            <c:numRef>
              <c:f>PileCP5!$G$14:$G$15</c:f>
              <c:numCache>
                <c:formatCode>0</c:formatCode>
                <c:ptCount val="2"/>
                <c:pt idx="0">
                  <c:v>14403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F2-4117-AC4D-39DC84A7D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07728"/>
        <c:axId val="185208144"/>
      </c:scatterChart>
      <c:valAx>
        <c:axId val="1852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Bending Moment, kNm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8144"/>
        <c:crosses val="autoZero"/>
        <c:crossBetween val="midCat"/>
      </c:valAx>
      <c:valAx>
        <c:axId val="1852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 Force, kN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7728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  <c:extLst/>
  </c:chart>
  <c:spPr>
    <a:ln w="12700"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v' Vs μRd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xVal>
            <c:numRef>
              <c:f>PileCP5!$C$14:$C$26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0.1583334159462382</c:v>
                </c:pt>
                <c:pt idx="2">
                  <c:v>0.18402852830065419</c:v>
                </c:pt>
                <c:pt idx="3">
                  <c:v>0.20362779127068101</c:v>
                </c:pt>
                <c:pt idx="4">
                  <c:v>0.21711553239105474</c:v>
                </c:pt>
                <c:pt idx="5">
                  <c:v>0.22481628852078236</c:v>
                </c:pt>
                <c:pt idx="6">
                  <c:v>0.22728073460451681</c:v>
                </c:pt>
                <c:pt idx="7">
                  <c:v>0.22481628852078236</c:v>
                </c:pt>
                <c:pt idx="8">
                  <c:v>0.21711553239105474</c:v>
                </c:pt>
                <c:pt idx="9">
                  <c:v>0.20362779127068101</c:v>
                </c:pt>
                <c:pt idx="10">
                  <c:v>0.18402852830065419</c:v>
                </c:pt>
                <c:pt idx="11">
                  <c:v>0.1583334159462382</c:v>
                </c:pt>
                <c:pt idx="12">
                  <c:v>0</c:v>
                </c:pt>
              </c:numCache>
            </c:numRef>
          </c:xVal>
          <c:yVal>
            <c:numRef>
              <c:f>PileCP5!$A$14:$A$26</c:f>
              <c:numCache>
                <c:formatCode>General</c:formatCode>
                <c:ptCount val="13"/>
                <c:pt idx="0" formatCode="0.00">
                  <c:v>-0.40494458653026427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 formatCode="0.00">
                  <c:v>1.4049445865302643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C0-4CE4-A59D-208D6B32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312847"/>
        <c:axId val="1016315343"/>
      </c:scatterChart>
      <c:valAx>
        <c:axId val="101631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ln>
                      <a:solidFill>
                        <a:schemeClr val="tx1"/>
                      </a:solidFill>
                    </a:ln>
                    <a:noFill/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n>
                      <a:solidFill>
                        <a:schemeClr val="tx1"/>
                      </a:solidFill>
                    </a:ln>
                    <a:noFill/>
                  </a:rPr>
                  <a:t>μ</a:t>
                </a:r>
                <a:r>
                  <a:rPr lang="en-US" baseline="-25000">
                    <a:ln>
                      <a:solidFill>
                        <a:schemeClr val="tx1"/>
                      </a:solidFill>
                    </a:ln>
                    <a:noFill/>
                  </a:rPr>
                  <a:t>Rd</a:t>
                </a:r>
                <a:endParaRPr lang="en-GB" baseline="-25000">
                  <a:ln>
                    <a:solidFill>
                      <a:schemeClr val="tx1"/>
                    </a:solidFill>
                  </a:ln>
                  <a:noFill/>
                </a:endParaRPr>
              </a:p>
            </c:rich>
          </c:tx>
          <c:layout>
            <c:manualLayout>
              <c:xMode val="edge"/>
              <c:yMode val="edge"/>
              <c:x val="0.41588032603130232"/>
              <c:y val="0.92221903234172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ln>
                    <a:solidFill>
                      <a:schemeClr val="tx1"/>
                    </a:soli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15343"/>
        <c:crosses val="autoZero"/>
        <c:crossBetween val="midCat"/>
      </c:valAx>
      <c:valAx>
        <c:axId val="10163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ln>
                      <a:solidFill>
                        <a:schemeClr val="tx1"/>
                      </a:solidFill>
                    </a:ln>
                    <a:noFill/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n>
                      <a:solidFill>
                        <a:schemeClr val="tx1"/>
                      </a:solidFill>
                    </a:ln>
                    <a:noFill/>
                    <a:latin typeface="Calibri" panose="020F0502020204030204" pitchFamily="34" charset="0"/>
                    <a:cs typeface="Calibri" panose="020F0502020204030204" pitchFamily="34" charset="0"/>
                  </a:rPr>
                  <a:t>ν</a:t>
                </a:r>
                <a:r>
                  <a:rPr lang="en-US">
                    <a:ln>
                      <a:solidFill>
                        <a:schemeClr val="tx1"/>
                      </a:solidFill>
                    </a:ln>
                    <a:noFill/>
                    <a:latin typeface="Calibri" panose="020F0502020204030204" pitchFamily="34" charset="0"/>
                    <a:cs typeface="Calibri" panose="020F0502020204030204" pitchFamily="34" charset="0"/>
                  </a:rPr>
                  <a:t>'</a:t>
                </a:r>
                <a:endParaRPr lang="en-GB">
                  <a:ln>
                    <a:solidFill>
                      <a:schemeClr val="tx1"/>
                    </a:solidFill>
                  </a:ln>
                  <a:noFill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ln>
                    <a:solidFill>
                      <a:schemeClr val="tx1"/>
                    </a:soli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12847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26</xdr:row>
      <xdr:rowOff>179387</xdr:rowOff>
    </xdr:from>
    <xdr:to>
      <xdr:col>7</xdr:col>
      <xdr:colOff>266700</xdr:colOff>
      <xdr:row>46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4F295-FB1C-4076-953C-6FB9D1486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646699</xdr:colOff>
      <xdr:row>1</xdr:row>
      <xdr:rowOff>114634</xdr:rowOff>
    </xdr:from>
    <xdr:to>
      <xdr:col>17</xdr:col>
      <xdr:colOff>580023</xdr:colOff>
      <xdr:row>22</xdr:row>
      <xdr:rowOff>34173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96018-143D-48DD-9CDE-9C24D0089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138265</xdr:colOff>
      <xdr:row>0</xdr:row>
      <xdr:rowOff>243246</xdr:rowOff>
    </xdr:from>
    <xdr:to>
      <xdr:col>13</xdr:col>
      <xdr:colOff>93565</xdr:colOff>
      <xdr:row>1</xdr:row>
      <xdr:rowOff>141627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AE3E49-5298-4A78-84F6-ED61E98CA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2600" y="243246"/>
          <a:ext cx="2006247" cy="151869"/>
        </a:xfrm>
        <a:prstGeom prst="rect">
          <a:avLst/>
        </a:prstGeom>
      </xdr:spPr>
    </xdr:pic>
    <xdr:clientData/>
  </xdr:twoCellAnchor>
  <xdr:twoCellAnchor editAs="oneCell">
    <xdr:from>
      <xdr:col>9</xdr:col>
      <xdr:colOff>648704</xdr:colOff>
      <xdr:row>23</xdr:row>
      <xdr:rowOff>70185</xdr:rowOff>
    </xdr:from>
    <xdr:to>
      <xdr:col>18</xdr:col>
      <xdr:colOff>13645</xdr:colOff>
      <xdr:row>39</xdr:row>
      <xdr:rowOff>21390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A4A59E-EA68-41A0-A19C-8E645300F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40004" y="4604085"/>
          <a:ext cx="5537141" cy="2846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26</xdr:row>
      <xdr:rowOff>179387</xdr:rowOff>
    </xdr:from>
    <xdr:to>
      <xdr:col>7</xdr:col>
      <xdr:colOff>266700</xdr:colOff>
      <xdr:row>46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2C18D-9778-44CA-8B25-804018E50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646699</xdr:colOff>
      <xdr:row>4</xdr:row>
      <xdr:rowOff>334</xdr:rowOff>
    </xdr:from>
    <xdr:to>
      <xdr:col>17</xdr:col>
      <xdr:colOff>580023</xdr:colOff>
      <xdr:row>24</xdr:row>
      <xdr:rowOff>100848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D40537-F2D0-46D4-BAB9-DA53A2C02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281140</xdr:colOff>
      <xdr:row>2</xdr:row>
      <xdr:rowOff>167046</xdr:rowOff>
    </xdr:from>
    <xdr:to>
      <xdr:col>11</xdr:col>
      <xdr:colOff>236440</xdr:colOff>
      <xdr:row>3</xdr:row>
      <xdr:rowOff>141627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85B4BE-A7E6-4DB8-B734-C08FE0BB9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1390" y="605196"/>
          <a:ext cx="2012700" cy="155556"/>
        </a:xfrm>
        <a:prstGeom prst="rect">
          <a:avLst/>
        </a:prstGeom>
      </xdr:spPr>
    </xdr:pic>
    <xdr:clientData/>
  </xdr:twoCellAnchor>
  <xdr:twoCellAnchor editAs="oneCell">
    <xdr:from>
      <xdr:col>9</xdr:col>
      <xdr:colOff>648704</xdr:colOff>
      <xdr:row>23</xdr:row>
      <xdr:rowOff>70185</xdr:rowOff>
    </xdr:from>
    <xdr:to>
      <xdr:col>18</xdr:col>
      <xdr:colOff>13645</xdr:colOff>
      <xdr:row>39</xdr:row>
      <xdr:rowOff>21390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08751D-4BFC-44B6-8B61-7C2EA557D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44754" y="4604085"/>
          <a:ext cx="5537141" cy="2846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af_malla@hot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raf_mall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100A-F0C2-4A87-981F-6245CE9C0680}">
  <dimension ref="A1:I26"/>
  <sheetViews>
    <sheetView topLeftCell="A10" zoomScaleNormal="100" zoomScaleSheetLayoutView="100" workbookViewId="0">
      <selection activeCell="I19" sqref="I19"/>
    </sheetView>
  </sheetViews>
  <sheetFormatPr defaultRowHeight="14.25"/>
  <cols>
    <col min="1" max="1" width="9.125" bestFit="1" customWidth="1"/>
    <col min="3" max="3" width="10.875" customWidth="1"/>
    <col min="4" max="4" width="11" customWidth="1"/>
    <col min="5" max="5" width="10.375" customWidth="1"/>
    <col min="6" max="6" width="9.125" bestFit="1" customWidth="1"/>
    <col min="7" max="7" width="9.375" bestFit="1" customWidth="1"/>
    <col min="8" max="8" width="7.375" bestFit="1" customWidth="1"/>
  </cols>
  <sheetData>
    <row r="1" spans="1:9" ht="20.25">
      <c r="A1" s="1" t="s">
        <v>0</v>
      </c>
      <c r="I1" t="s">
        <v>22</v>
      </c>
    </row>
    <row r="2" spans="1:9">
      <c r="A2" t="s">
        <v>1</v>
      </c>
      <c r="B2" t="s">
        <v>2</v>
      </c>
      <c r="C2" s="2">
        <f>0.8*35</f>
        <v>28</v>
      </c>
      <c r="D2" t="s">
        <v>3</v>
      </c>
      <c r="E2" t="s">
        <v>4</v>
      </c>
      <c r="I2" s="11" t="s">
        <v>23</v>
      </c>
    </row>
    <row r="3" spans="1:9">
      <c r="A3" t="s">
        <v>5</v>
      </c>
      <c r="B3" t="s">
        <v>2</v>
      </c>
      <c r="C3" s="2">
        <v>500</v>
      </c>
      <c r="D3" t="s">
        <v>3</v>
      </c>
      <c r="E3" t="s">
        <v>26</v>
      </c>
    </row>
    <row r="4" spans="1:9">
      <c r="A4" t="s">
        <v>6</v>
      </c>
      <c r="B4" t="s">
        <v>2</v>
      </c>
      <c r="C4" s="2">
        <v>600</v>
      </c>
      <c r="D4" t="s">
        <v>7</v>
      </c>
      <c r="E4" t="s">
        <v>27</v>
      </c>
    </row>
    <row r="5" spans="1:9">
      <c r="A5" t="s">
        <v>8</v>
      </c>
      <c r="B5" t="s">
        <v>2</v>
      </c>
      <c r="C5" s="2">
        <v>75</v>
      </c>
      <c r="D5" t="s">
        <v>7</v>
      </c>
      <c r="E5" t="s">
        <v>28</v>
      </c>
    </row>
    <row r="6" spans="1:9" ht="15">
      <c r="A6" s="3" t="s">
        <v>9</v>
      </c>
      <c r="B6" t="s">
        <v>2</v>
      </c>
      <c r="C6" s="4">
        <v>0.78</v>
      </c>
      <c r="D6" t="s">
        <v>10</v>
      </c>
      <c r="E6" t="s">
        <v>32</v>
      </c>
    </row>
    <row r="7" spans="1:9" ht="18.75">
      <c r="A7" t="s">
        <v>11</v>
      </c>
      <c r="B7" t="s">
        <v>2</v>
      </c>
      <c r="C7" s="5">
        <f>0.85*C2/1.5</f>
        <v>15.866666666666667</v>
      </c>
      <c r="D7" t="s">
        <v>3</v>
      </c>
    </row>
    <row r="8" spans="1:9" ht="18.75">
      <c r="A8" t="s">
        <v>12</v>
      </c>
      <c r="B8" t="s">
        <v>2</v>
      </c>
      <c r="C8" s="5">
        <f>C3/1.15</f>
        <v>434.78260869565219</v>
      </c>
      <c r="D8" t="s">
        <v>3</v>
      </c>
    </row>
    <row r="9" spans="1:9" ht="18.75">
      <c r="A9" t="s">
        <v>13</v>
      </c>
      <c r="B9" t="s">
        <v>2</v>
      </c>
      <c r="C9" s="5">
        <f>0.9*C7</f>
        <v>14.280000000000001</v>
      </c>
      <c r="D9" t="s">
        <v>3</v>
      </c>
    </row>
    <row r="10" spans="1:9" ht="18.75">
      <c r="A10" t="s">
        <v>14</v>
      </c>
      <c r="B10" t="s">
        <v>2</v>
      </c>
      <c r="C10" s="5">
        <f>0.95*C8</f>
        <v>413.04347826086956</v>
      </c>
      <c r="D10" t="s">
        <v>3</v>
      </c>
    </row>
    <row r="11" spans="1:9">
      <c r="A11" s="6" t="s">
        <v>15</v>
      </c>
      <c r="B11" t="s">
        <v>2</v>
      </c>
      <c r="C11" s="7">
        <f>C6/100*$C$10/$C$9</f>
        <v>0.22561198392400439</v>
      </c>
      <c r="E11" t="s">
        <v>16</v>
      </c>
    </row>
    <row r="13" spans="1:9" ht="18.75">
      <c r="A13" s="8" t="s">
        <v>17</v>
      </c>
      <c r="B13" s="9" t="s">
        <v>18</v>
      </c>
      <c r="C13" s="10" t="s">
        <v>19</v>
      </c>
      <c r="D13" s="8" t="s">
        <v>20</v>
      </c>
      <c r="E13" s="8" t="s">
        <v>21</v>
      </c>
      <c r="F13" s="17" t="s">
        <v>31</v>
      </c>
      <c r="G13" s="18" t="s">
        <v>30</v>
      </c>
      <c r="H13" s="18" t="s">
        <v>29</v>
      </c>
    </row>
    <row r="14" spans="1:9">
      <c r="A14" s="19">
        <f>-C11</f>
        <v>-0.22561198392400439</v>
      </c>
      <c r="B14" s="20"/>
      <c r="C14" s="20">
        <v>0</v>
      </c>
      <c r="D14" s="20">
        <f>-C6/100*PI()*C4^2*C10/1000</f>
        <v>-3643.7011142244055</v>
      </c>
      <c r="E14" s="20">
        <v>0</v>
      </c>
      <c r="F14" s="12" t="s">
        <v>24</v>
      </c>
      <c r="G14" s="16">
        <v>15000</v>
      </c>
      <c r="H14" s="16">
        <v>1000</v>
      </c>
    </row>
    <row r="15" spans="1:9">
      <c r="A15" s="20">
        <v>0</v>
      </c>
      <c r="B15" s="20">
        <f t="shared" ref="B15:B20" si="0">(3.14/4)^2*(-(1+2*$C$11-4/3.1414)+SQRT((1+2*$C$11-4/3.1414)^2+32/3.1414*($C$11+A15)))</f>
        <v>0.83096731850203953</v>
      </c>
      <c r="C15" s="21">
        <f t="shared" ref="C15:C20" si="1">1/(3*3.1414)*(SIN(B15))^3+$C$11/3.1414*(1-$C$5/$C$4)*SIN(B15)</f>
        <v>8.9165613891602824E-2</v>
      </c>
      <c r="D15" s="19">
        <f t="shared" ref="D15:D20" si="2">A15*3.1414*$C$4^2*$C$9/1000</f>
        <v>0</v>
      </c>
      <c r="E15" s="20">
        <f t="shared" ref="E15:E20" si="3">C15*2*3.1414*$C$4^3*$C$9/1000000</f>
        <v>1727.9556739320722</v>
      </c>
      <c r="F15" s="12" t="s">
        <v>25</v>
      </c>
      <c r="G15" s="16">
        <v>500</v>
      </c>
      <c r="H15" s="16">
        <v>1600</v>
      </c>
    </row>
    <row r="16" spans="1:9">
      <c r="A16" s="20">
        <v>0.1</v>
      </c>
      <c r="B16" s="20">
        <f t="shared" si="0"/>
        <v>1.0179958354087906</v>
      </c>
      <c r="C16" s="21">
        <f t="shared" si="1"/>
        <v>0.1188899568143732</v>
      </c>
      <c r="D16" s="19">
        <f t="shared" si="2"/>
        <v>1614.9309120000003</v>
      </c>
      <c r="E16" s="20">
        <f t="shared" si="3"/>
        <v>2303.9887966305159</v>
      </c>
      <c r="F16" s="14"/>
      <c r="G16" s="15"/>
      <c r="H16" s="13"/>
    </row>
    <row r="17" spans="1:5">
      <c r="A17" s="20">
        <v>0.2</v>
      </c>
      <c r="B17" s="20">
        <f t="shared" si="0"/>
        <v>1.1781420107712097</v>
      </c>
      <c r="C17" s="21">
        <f t="shared" si="1"/>
        <v>0.14173988669448689</v>
      </c>
      <c r="D17" s="19">
        <f t="shared" si="2"/>
        <v>3229.8618240000005</v>
      </c>
      <c r="E17" s="20">
        <f t="shared" si="3"/>
        <v>2746.8014938356528</v>
      </c>
    </row>
    <row r="18" spans="1:5">
      <c r="A18" s="20">
        <v>0.3</v>
      </c>
      <c r="B18" s="20">
        <f t="shared" si="0"/>
        <v>1.3204656229083056</v>
      </c>
      <c r="C18" s="21">
        <f t="shared" si="1"/>
        <v>0.15737653116300584</v>
      </c>
      <c r="D18" s="19">
        <f t="shared" si="2"/>
        <v>4844.7927359999994</v>
      </c>
      <c r="E18" s="20">
        <f t="shared" si="3"/>
        <v>3049.8266999816333</v>
      </c>
    </row>
    <row r="19" spans="1:5">
      <c r="A19" s="20">
        <v>0.4</v>
      </c>
      <c r="B19" s="20">
        <f t="shared" si="0"/>
        <v>1.4498539653641282</v>
      </c>
      <c r="C19" s="21">
        <f t="shared" si="1"/>
        <v>0.16618400128527155</v>
      </c>
      <c r="D19" s="19">
        <f t="shared" si="2"/>
        <v>6459.723648000001</v>
      </c>
      <c r="E19" s="20">
        <f t="shared" si="3"/>
        <v>3220.5081690651937</v>
      </c>
    </row>
    <row r="20" spans="1:5">
      <c r="A20" s="20">
        <v>0.5</v>
      </c>
      <c r="B20" s="20">
        <f t="shared" si="0"/>
        <v>1.5693003119628193</v>
      </c>
      <c r="C20" s="21">
        <f t="shared" si="1"/>
        <v>0.16895093885842521</v>
      </c>
      <c r="D20" s="19">
        <f t="shared" si="2"/>
        <v>8074.6545600000009</v>
      </c>
      <c r="E20" s="20">
        <f t="shared" si="3"/>
        <v>3274.1291252867145</v>
      </c>
    </row>
    <row r="21" spans="1:5">
      <c r="A21" s="20">
        <v>0.6</v>
      </c>
      <c r="B21" s="20"/>
      <c r="C21" s="21">
        <f t="shared" ref="C21:E21" si="4">C19</f>
        <v>0.16618400128527155</v>
      </c>
      <c r="D21" s="19">
        <f>D20+(D20-D19)</f>
        <v>9689.5854720000007</v>
      </c>
      <c r="E21" s="20">
        <f t="shared" si="4"/>
        <v>3220.5081690651937</v>
      </c>
    </row>
    <row r="22" spans="1:5">
      <c r="A22" s="20">
        <v>0.7</v>
      </c>
      <c r="B22" s="20"/>
      <c r="C22" s="21">
        <f t="shared" ref="C22:E22" si="5">C18</f>
        <v>0.15737653116300584</v>
      </c>
      <c r="D22" s="19">
        <f>D21+(D19-D18)</f>
        <v>11304.516384000002</v>
      </c>
      <c r="E22" s="20">
        <f t="shared" si="5"/>
        <v>3049.8266999816333</v>
      </c>
    </row>
    <row r="23" spans="1:5">
      <c r="A23" s="20">
        <v>0.8</v>
      </c>
      <c r="B23" s="20"/>
      <c r="C23" s="21">
        <f t="shared" ref="C23:E23" si="6">C17</f>
        <v>0.14173988669448689</v>
      </c>
      <c r="D23" s="19">
        <f>D22+(D18-D17)</f>
        <v>12919.447296000002</v>
      </c>
      <c r="E23" s="20">
        <f t="shared" si="6"/>
        <v>2746.8014938356528</v>
      </c>
    </row>
    <row r="24" spans="1:5">
      <c r="A24" s="20">
        <v>0.9</v>
      </c>
      <c r="B24" s="20"/>
      <c r="C24" s="21">
        <f t="shared" ref="C24:E24" si="7">C16</f>
        <v>0.1188899568143732</v>
      </c>
      <c r="D24" s="19">
        <f>D23+(D17-D16)</f>
        <v>14534.378208000002</v>
      </c>
      <c r="E24" s="20">
        <f t="shared" si="7"/>
        <v>2303.9887966305159</v>
      </c>
    </row>
    <row r="25" spans="1:5">
      <c r="A25" s="20">
        <v>1</v>
      </c>
      <c r="B25" s="20"/>
      <c r="C25" s="21">
        <f t="shared" ref="C25:E25" si="8">C15</f>
        <v>8.9165613891602824E-2</v>
      </c>
      <c r="D25" s="19">
        <f>D20*2</f>
        <v>16149.309120000002</v>
      </c>
      <c r="E25" s="20">
        <f t="shared" si="8"/>
        <v>1727.9556739320722</v>
      </c>
    </row>
    <row r="26" spans="1:5">
      <c r="A26" s="19">
        <f>1+C11</f>
        <v>1.2256119839240043</v>
      </c>
      <c r="B26" s="19"/>
      <c r="C26" s="21">
        <v>0</v>
      </c>
      <c r="D26" s="19">
        <f>(PI()*C4^2*C7+C6/100*PI()*C4^2*C10)/1000</f>
        <v>21588.478351529306</v>
      </c>
      <c r="E26" s="19">
        <v>0</v>
      </c>
    </row>
  </sheetData>
  <phoneticPr fontId="7" type="noConversion"/>
  <hyperlinks>
    <hyperlink ref="I2" r:id="rId1" xr:uid="{8FC1A80B-2821-4C32-AF63-D1EE760AB311}"/>
  </hyperlinks>
  <pageMargins left="0.7" right="0.7" top="0.75" bottom="0.75" header="0.3" footer="0.3"/>
  <pageSetup paperSize="274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66F7-3F18-4F7F-A0C8-E0A5494E046A}">
  <dimension ref="A1:I26"/>
  <sheetViews>
    <sheetView tabSelected="1" zoomScaleNormal="100" zoomScaleSheetLayoutView="100" workbookViewId="0">
      <selection activeCell="H8" sqref="H8"/>
    </sheetView>
  </sheetViews>
  <sheetFormatPr defaultRowHeight="14.25"/>
  <cols>
    <col min="1" max="1" width="9.125" bestFit="1" customWidth="1"/>
    <col min="3" max="3" width="10.875" customWidth="1"/>
    <col min="4" max="4" width="11" customWidth="1"/>
    <col min="5" max="5" width="10.375" customWidth="1"/>
    <col min="6" max="6" width="9.125" bestFit="1" customWidth="1"/>
    <col min="7" max="7" width="9.375" bestFit="1" customWidth="1"/>
    <col min="8" max="8" width="7.375" bestFit="1" customWidth="1"/>
  </cols>
  <sheetData>
    <row r="1" spans="1:9" ht="20.25">
      <c r="A1" s="1" t="s">
        <v>0</v>
      </c>
      <c r="I1" t="s">
        <v>22</v>
      </c>
    </row>
    <row r="2" spans="1:9">
      <c r="A2" t="s">
        <v>1</v>
      </c>
      <c r="B2" t="s">
        <v>2</v>
      </c>
      <c r="C2" s="2">
        <f>0.8*40</f>
        <v>32</v>
      </c>
      <c r="D2" t="s">
        <v>3</v>
      </c>
      <c r="E2" t="s">
        <v>4</v>
      </c>
      <c r="I2" s="11" t="s">
        <v>23</v>
      </c>
    </row>
    <row r="3" spans="1:9">
      <c r="A3" t="s">
        <v>5</v>
      </c>
      <c r="B3" t="s">
        <v>2</v>
      </c>
      <c r="C3" s="2">
        <v>500</v>
      </c>
      <c r="D3" t="s">
        <v>3</v>
      </c>
      <c r="E3" t="s">
        <v>26</v>
      </c>
    </row>
    <row r="4" spans="1:9">
      <c r="A4" t="s">
        <v>6</v>
      </c>
      <c r="B4" t="s">
        <v>2</v>
      </c>
      <c r="C4" s="2">
        <v>1250</v>
      </c>
      <c r="D4" t="s">
        <v>7</v>
      </c>
      <c r="E4" t="s">
        <v>27</v>
      </c>
    </row>
    <row r="5" spans="1:9">
      <c r="A5" t="s">
        <v>8</v>
      </c>
      <c r="B5" t="s">
        <v>2</v>
      </c>
      <c r="C5" s="2">
        <v>75</v>
      </c>
      <c r="D5" t="s">
        <v>7</v>
      </c>
      <c r="E5" t="s">
        <v>28</v>
      </c>
    </row>
    <row r="6" spans="1:9" ht="15">
      <c r="A6" s="3" t="s">
        <v>9</v>
      </c>
      <c r="B6" t="s">
        <v>2</v>
      </c>
      <c r="C6" s="4">
        <v>1.6</v>
      </c>
      <c r="D6" t="s">
        <v>10</v>
      </c>
      <c r="E6" t="s">
        <v>32</v>
      </c>
    </row>
    <row r="7" spans="1:9" ht="18.75">
      <c r="A7" t="s">
        <v>11</v>
      </c>
      <c r="B7" t="s">
        <v>2</v>
      </c>
      <c r="C7" s="5">
        <f>0.85*C2/1.5</f>
        <v>18.133333333333333</v>
      </c>
      <c r="D7" t="s">
        <v>3</v>
      </c>
    </row>
    <row r="8" spans="1:9" ht="18.75">
      <c r="A8" t="s">
        <v>12</v>
      </c>
      <c r="B8" t="s">
        <v>2</v>
      </c>
      <c r="C8" s="5">
        <f>C3/1.15</f>
        <v>434.78260869565219</v>
      </c>
      <c r="D8" t="s">
        <v>3</v>
      </c>
    </row>
    <row r="9" spans="1:9" ht="18.75">
      <c r="A9" t="s">
        <v>13</v>
      </c>
      <c r="B9" t="s">
        <v>2</v>
      </c>
      <c r="C9" s="5">
        <f>0.9*C7</f>
        <v>16.32</v>
      </c>
      <c r="D9" t="s">
        <v>3</v>
      </c>
    </row>
    <row r="10" spans="1:9" ht="18.75">
      <c r="A10" t="s">
        <v>14</v>
      </c>
      <c r="B10" t="s">
        <v>2</v>
      </c>
      <c r="C10" s="5">
        <f>0.95*C8</f>
        <v>413.04347826086956</v>
      </c>
      <c r="D10" t="s">
        <v>3</v>
      </c>
    </row>
    <row r="11" spans="1:9">
      <c r="A11" s="6" t="s">
        <v>15</v>
      </c>
      <c r="B11" t="s">
        <v>2</v>
      </c>
      <c r="C11" s="7">
        <f>C6/100*$C$10/$C$9</f>
        <v>0.40494458653026427</v>
      </c>
      <c r="E11" t="s">
        <v>16</v>
      </c>
    </row>
    <row r="13" spans="1:9" ht="18.75">
      <c r="A13" s="8" t="s">
        <v>17</v>
      </c>
      <c r="B13" s="9" t="s">
        <v>18</v>
      </c>
      <c r="C13" s="10" t="s">
        <v>19</v>
      </c>
      <c r="D13" s="8" t="s">
        <v>20</v>
      </c>
      <c r="E13" s="8" t="s">
        <v>21</v>
      </c>
      <c r="F13" s="17" t="s">
        <v>31</v>
      </c>
      <c r="G13" s="18" t="s">
        <v>30</v>
      </c>
      <c r="H13" s="18" t="s">
        <v>29</v>
      </c>
    </row>
    <row r="14" spans="1:9">
      <c r="A14" s="19">
        <f>-C11</f>
        <v>-0.40494458653026427</v>
      </c>
      <c r="B14" s="20"/>
      <c r="C14" s="20">
        <v>0</v>
      </c>
      <c r="D14" s="20">
        <f>-C6/100*PI()*C4^2*C10/1000</f>
        <v>-32440.358922938085</v>
      </c>
      <c r="E14" s="20">
        <v>0</v>
      </c>
      <c r="F14" s="12" t="s">
        <v>24</v>
      </c>
      <c r="G14" s="16">
        <v>14403</v>
      </c>
      <c r="H14" s="16">
        <v>38544.800000000003</v>
      </c>
    </row>
    <row r="15" spans="1:9">
      <c r="A15" s="20">
        <v>0</v>
      </c>
      <c r="B15" s="20">
        <f t="shared" ref="B15:B20" si="0">(3.14/4)^2*(-(1+2*$C$11-4/3.1414)+SQRT((1+2*$C$11-4/3.1414)^2+32/3.1414*($C$11+A15)))</f>
        <v>0.96384819041430858</v>
      </c>
      <c r="C15" s="21">
        <f t="shared" ref="C15:C20" si="1">1/(3*3.1414)*(SIN(B15))^3+$C$11/3.1414*(1-$C$5/$C$4)*SIN(B15)</f>
        <v>0.1583334159462382</v>
      </c>
      <c r="D15" s="19">
        <f t="shared" ref="D15:D20" si="2">A15*3.1414*$C$4^2*$C$9/1000</f>
        <v>0</v>
      </c>
      <c r="E15" s="20">
        <f t="shared" ref="E15:E20" si="3">C15*2*3.1414*$C$4^3*$C$9/1000000</f>
        <v>31708.522794411434</v>
      </c>
      <c r="F15" s="12" t="s">
        <v>25</v>
      </c>
      <c r="G15" s="16">
        <v>500</v>
      </c>
      <c r="H15" s="16">
        <v>1600</v>
      </c>
    </row>
    <row r="16" spans="1:9">
      <c r="A16" s="20">
        <v>0.1</v>
      </c>
      <c r="B16" s="20">
        <f t="shared" si="0"/>
        <v>1.1055055413490991</v>
      </c>
      <c r="C16" s="21">
        <f t="shared" si="1"/>
        <v>0.18402852830065419</v>
      </c>
      <c r="D16" s="19">
        <f t="shared" si="2"/>
        <v>8010.5700000000006</v>
      </c>
      <c r="E16" s="20">
        <f t="shared" si="3"/>
        <v>36854.335198734283</v>
      </c>
      <c r="F16" s="14"/>
      <c r="G16" s="15"/>
      <c r="H16" s="13"/>
    </row>
    <row r="17" spans="1:5">
      <c r="A17" s="20">
        <v>0.2</v>
      </c>
      <c r="B17" s="20">
        <f t="shared" si="0"/>
        <v>1.2343930927786098</v>
      </c>
      <c r="C17" s="21">
        <f t="shared" si="1"/>
        <v>0.20362779127068101</v>
      </c>
      <c r="D17" s="19">
        <f t="shared" si="2"/>
        <v>16021.140000000001</v>
      </c>
      <c r="E17" s="20">
        <f t="shared" si="3"/>
        <v>40779.366897979475</v>
      </c>
    </row>
    <row r="18" spans="1:5">
      <c r="A18" s="20">
        <v>0.3</v>
      </c>
      <c r="B18" s="20">
        <f t="shared" si="0"/>
        <v>1.3534453066704384</v>
      </c>
      <c r="C18" s="21">
        <f t="shared" si="1"/>
        <v>0.21711553239105474</v>
      </c>
      <c r="D18" s="19">
        <f t="shared" si="2"/>
        <v>24031.709999999995</v>
      </c>
      <c r="E18" s="20">
        <f t="shared" si="3"/>
        <v>43480.479257645289</v>
      </c>
    </row>
    <row r="19" spans="1:5">
      <c r="A19" s="20">
        <v>0.4</v>
      </c>
      <c r="B19" s="20">
        <f t="shared" si="0"/>
        <v>1.4646199247560547</v>
      </c>
      <c r="C19" s="21">
        <f t="shared" si="1"/>
        <v>0.22481628852078236</v>
      </c>
      <c r="D19" s="19">
        <f t="shared" si="2"/>
        <v>32042.280000000002</v>
      </c>
      <c r="E19" s="20">
        <f t="shared" si="3"/>
        <v>45022.665408398083</v>
      </c>
    </row>
    <row r="20" spans="1:5">
      <c r="A20" s="20">
        <v>0.5</v>
      </c>
      <c r="B20" s="20">
        <f t="shared" si="0"/>
        <v>1.5693003119628195</v>
      </c>
      <c r="C20" s="21">
        <f t="shared" si="1"/>
        <v>0.22728073460451681</v>
      </c>
      <c r="D20" s="19">
        <f t="shared" si="2"/>
        <v>40052.85</v>
      </c>
      <c r="E20" s="20">
        <f t="shared" si="3"/>
        <v>45516.205855022607</v>
      </c>
    </row>
    <row r="21" spans="1:5">
      <c r="A21" s="20">
        <v>0.6</v>
      </c>
      <c r="B21" s="20"/>
      <c r="C21" s="21">
        <f t="shared" ref="C21:E21" si="4">C19</f>
        <v>0.22481628852078236</v>
      </c>
      <c r="D21" s="19">
        <f>D20+(D20-D19)</f>
        <v>48063.42</v>
      </c>
      <c r="E21" s="20">
        <f t="shared" si="4"/>
        <v>45022.665408398083</v>
      </c>
    </row>
    <row r="22" spans="1:5">
      <c r="A22" s="20">
        <v>0.7</v>
      </c>
      <c r="B22" s="20"/>
      <c r="C22" s="21">
        <f t="shared" ref="C22:E22" si="5">C18</f>
        <v>0.21711553239105474</v>
      </c>
      <c r="D22" s="19">
        <f>D21+(D19-D18)</f>
        <v>56073.990000000005</v>
      </c>
      <c r="E22" s="20">
        <f t="shared" si="5"/>
        <v>43480.479257645289</v>
      </c>
    </row>
    <row r="23" spans="1:5">
      <c r="A23" s="20">
        <v>0.8</v>
      </c>
      <c r="B23" s="20"/>
      <c r="C23" s="21">
        <f t="shared" ref="C23:E23" si="6">C17</f>
        <v>0.20362779127068101</v>
      </c>
      <c r="D23" s="19">
        <f>D22+(D18-D17)</f>
        <v>64084.56</v>
      </c>
      <c r="E23" s="20">
        <f t="shared" si="6"/>
        <v>40779.366897979475</v>
      </c>
    </row>
    <row r="24" spans="1:5">
      <c r="A24" s="20">
        <v>0.9</v>
      </c>
      <c r="B24" s="20"/>
      <c r="C24" s="21">
        <f t="shared" ref="C24:E24" si="7">C16</f>
        <v>0.18402852830065419</v>
      </c>
      <c r="D24" s="19">
        <f>D23+(D17-D16)</f>
        <v>72095.13</v>
      </c>
      <c r="E24" s="20">
        <f t="shared" si="7"/>
        <v>36854.335198734283</v>
      </c>
    </row>
    <row r="25" spans="1:5">
      <c r="A25" s="20">
        <v>1</v>
      </c>
      <c r="B25" s="20"/>
      <c r="C25" s="21">
        <f t="shared" ref="C25:E25" si="8">C15</f>
        <v>0.1583334159462382</v>
      </c>
      <c r="D25" s="19">
        <f>D20*2</f>
        <v>80105.7</v>
      </c>
      <c r="E25" s="20">
        <f t="shared" si="8"/>
        <v>31708.522794411434</v>
      </c>
    </row>
    <row r="26" spans="1:5">
      <c r="A26" s="19">
        <f>1+C11</f>
        <v>1.4049445865302643</v>
      </c>
      <c r="B26" s="19"/>
      <c r="C26" s="21">
        <v>0</v>
      </c>
      <c r="D26" s="19">
        <f>(PI()*C4^2*C7+C6/100*PI()*C4^2*C10)/1000</f>
        <v>121452.15077464888</v>
      </c>
      <c r="E26" s="19">
        <v>0</v>
      </c>
    </row>
  </sheetData>
  <hyperlinks>
    <hyperlink ref="I2" r:id="rId1" xr:uid="{F0ED0769-8630-471A-B98B-D2A876C26547}"/>
  </hyperlinks>
  <pageMargins left="0.7" right="0.7" top="0.75" bottom="0.75" header="0.3" footer="0.3"/>
  <pageSetup paperSize="274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Pile (2)</vt:lpstr>
      <vt:lpstr>PileCP5</vt:lpstr>
      <vt:lpstr>'Pile (2)'!Print_Area</vt:lpstr>
      <vt:lpstr>PileCP5!Print_Area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2022-06-17T05:02:19Z</dcterms:created>
  <dcterms:modified xsi:type="dcterms:W3CDTF">2022-08-10T05:29:41Z</dcterms:modified>
</cp:coreProperties>
</file>