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2" i="1"/>
  <c r="C81"/>
  <c r="C80"/>
  <c r="C79"/>
  <c r="E76"/>
  <c r="F76" s="1"/>
  <c r="D76"/>
  <c r="D77" s="1"/>
  <c r="I75"/>
  <c r="I70"/>
  <c r="E77"/>
  <c r="C77"/>
  <c r="C76"/>
  <c r="D75"/>
  <c r="E75"/>
  <c r="F75"/>
  <c r="G75"/>
  <c r="H75"/>
  <c r="C75"/>
  <c r="D74"/>
  <c r="E74"/>
  <c r="F74"/>
  <c r="G74"/>
  <c r="H74"/>
  <c r="C74"/>
  <c r="D73"/>
  <c r="E73"/>
  <c r="F73"/>
  <c r="G73"/>
  <c r="H73"/>
  <c r="C73"/>
  <c r="D72"/>
  <c r="E72"/>
  <c r="F72"/>
  <c r="G72"/>
  <c r="H72"/>
  <c r="C72"/>
  <c r="D71"/>
  <c r="E71"/>
  <c r="F71"/>
  <c r="G71"/>
  <c r="H71"/>
  <c r="C71"/>
  <c r="C70"/>
  <c r="D70"/>
  <c r="E70"/>
  <c r="F70"/>
  <c r="G70"/>
  <c r="H70"/>
  <c r="C69"/>
  <c r="D69"/>
  <c r="E69"/>
  <c r="F69"/>
  <c r="G69"/>
  <c r="H69"/>
  <c r="C68"/>
  <c r="D68"/>
  <c r="E68"/>
  <c r="F68"/>
  <c r="G68"/>
  <c r="H68"/>
  <c r="D66"/>
  <c r="E66"/>
  <c r="F66"/>
  <c r="G66"/>
  <c r="H66"/>
  <c r="C66"/>
  <c r="H65"/>
  <c r="C65"/>
  <c r="D65"/>
  <c r="E65"/>
  <c r="F65"/>
  <c r="G65"/>
  <c r="B70"/>
  <c r="B69"/>
  <c r="B68"/>
  <c r="B65"/>
  <c r="B60"/>
  <c r="B59"/>
  <c r="B58"/>
  <c r="B57"/>
  <c r="B55"/>
  <c r="B54"/>
  <c r="B53"/>
  <c r="B48"/>
  <c r="B47"/>
  <c r="B46"/>
  <c r="B45"/>
  <c r="B44"/>
  <c r="B43"/>
  <c r="G76" l="1"/>
  <c r="F77"/>
  <c r="H76" l="1"/>
  <c r="G77"/>
  <c r="I76" l="1"/>
  <c r="I77" s="1"/>
  <c r="H77"/>
</calcChain>
</file>

<file path=xl/sharedStrings.xml><?xml version="1.0" encoding="utf-8"?>
<sst xmlns="http://schemas.openxmlformats.org/spreadsheetml/2006/main" count="82" uniqueCount="70">
  <si>
    <t>Balance sheet</t>
  </si>
  <si>
    <t>Goodwill</t>
  </si>
  <si>
    <t>tangible fixed assets</t>
  </si>
  <si>
    <t>inventories</t>
  </si>
  <si>
    <t>accounts recievable</t>
  </si>
  <si>
    <t>other operating short term assets</t>
  </si>
  <si>
    <t>cash</t>
  </si>
  <si>
    <t>Total</t>
  </si>
  <si>
    <t>Equity</t>
  </si>
  <si>
    <t>interest bearing debt</t>
  </si>
  <si>
    <t>operating provisions</t>
  </si>
  <si>
    <t>accounts payable</t>
  </si>
  <si>
    <t>other operating short liabilities</t>
  </si>
  <si>
    <t>total</t>
  </si>
  <si>
    <t>P&amp;L Account</t>
  </si>
  <si>
    <t>Revenues</t>
  </si>
  <si>
    <t>Gross margin</t>
  </si>
  <si>
    <t>less personnel cost</t>
  </si>
  <si>
    <t>less other operating cost</t>
  </si>
  <si>
    <t xml:space="preserve"> EBITDA</t>
  </si>
  <si>
    <t>less depreciation</t>
  </si>
  <si>
    <t>EBIT</t>
  </si>
  <si>
    <t>less interest</t>
  </si>
  <si>
    <t>PBT</t>
  </si>
  <si>
    <t>less taxes</t>
  </si>
  <si>
    <t>net profit</t>
  </si>
  <si>
    <t>other items</t>
  </si>
  <si>
    <t>tax rate</t>
  </si>
  <si>
    <t>unlevered beta</t>
  </si>
  <si>
    <t>target debt/equity ratio</t>
  </si>
  <si>
    <t>bond rating</t>
  </si>
  <si>
    <t>risk free rate</t>
  </si>
  <si>
    <t>small firm premium</t>
  </si>
  <si>
    <t>credit spread debt</t>
  </si>
  <si>
    <t>long term growth</t>
  </si>
  <si>
    <t>long term ROCB</t>
  </si>
  <si>
    <t>BBB</t>
  </si>
  <si>
    <t>less COGS</t>
  </si>
  <si>
    <t>(Actuals)</t>
  </si>
  <si>
    <t>(forecast)</t>
  </si>
  <si>
    <t>market risk premium</t>
  </si>
  <si>
    <t>WACC</t>
  </si>
  <si>
    <t>Relevered beta</t>
  </si>
  <si>
    <t>Cost of equity</t>
  </si>
  <si>
    <t>Cost of debt</t>
  </si>
  <si>
    <t>E/D+E</t>
  </si>
  <si>
    <t>ROCB</t>
  </si>
  <si>
    <t>Ebitda</t>
  </si>
  <si>
    <t>Operating Taxes</t>
  </si>
  <si>
    <t>NOPAT</t>
  </si>
  <si>
    <t>Operating Capital</t>
  </si>
  <si>
    <t>EVA</t>
  </si>
  <si>
    <t>*Interpretation</t>
  </si>
  <si>
    <t>Free cash flow</t>
  </si>
  <si>
    <t>NWC</t>
  </si>
  <si>
    <t>Capex</t>
  </si>
  <si>
    <t>- Operating Taxes</t>
  </si>
  <si>
    <t>- Change NWC</t>
  </si>
  <si>
    <t>+ Change in operating provisions</t>
  </si>
  <si>
    <t>+ Depreciation</t>
  </si>
  <si>
    <t>- Capex TFA</t>
  </si>
  <si>
    <t>FCF</t>
  </si>
  <si>
    <t>Discount rate</t>
  </si>
  <si>
    <t>PV FCF</t>
  </si>
  <si>
    <t>Enterprise value</t>
  </si>
  <si>
    <t>Cash</t>
  </si>
  <si>
    <t>Debt</t>
  </si>
  <si>
    <t>Long term growth</t>
  </si>
  <si>
    <t>Long term ROCB</t>
  </si>
  <si>
    <t>Case study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</si>
</sst>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9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Garamond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4" fontId="2" fillId="3" borderId="0" xfId="0" applyNumberFormat="1" applyFont="1" applyFill="1"/>
    <xf numFmtId="0" fontId="2" fillId="3" borderId="0" xfId="0" applyFont="1" applyFill="1"/>
    <xf numFmtId="0" fontId="5" fillId="2" borderId="0" xfId="3" applyFont="1" applyFill="1"/>
    <xf numFmtId="0" fontId="6" fillId="2" borderId="0" xfId="3" applyFont="1" applyFill="1"/>
    <xf numFmtId="0" fontId="6" fillId="0" borderId="0" xfId="3" applyFont="1"/>
    <xf numFmtId="0" fontId="5" fillId="0" borderId="0" xfId="3" applyFont="1"/>
    <xf numFmtId="0" fontId="5" fillId="2" borderId="0" xfId="3" quotePrefix="1" applyFont="1" applyFill="1"/>
    <xf numFmtId="0" fontId="6" fillId="3" borderId="0" xfId="3" applyFont="1" applyFill="1" applyAlignment="1">
      <alignment horizontal="left"/>
    </xf>
    <xf numFmtId="0" fontId="3" fillId="3" borderId="0" xfId="0" applyFont="1" applyFill="1"/>
    <xf numFmtId="0" fontId="0" fillId="0" borderId="0" xfId="0" applyFont="1"/>
    <xf numFmtId="3" fontId="5" fillId="2" borderId="0" xfId="1" applyNumberFormat="1" applyFont="1" applyFill="1"/>
    <xf numFmtId="3" fontId="5" fillId="2" borderId="0" xfId="3" applyNumberFormat="1" applyFont="1" applyFill="1"/>
    <xf numFmtId="3" fontId="6" fillId="2" borderId="0" xfId="3" applyNumberFormat="1" applyFont="1" applyFill="1"/>
    <xf numFmtId="3" fontId="6" fillId="2" borderId="0" xfId="1" applyNumberFormat="1" applyFont="1" applyFill="1"/>
    <xf numFmtId="169" fontId="0" fillId="0" borderId="0" xfId="0" applyNumberFormat="1"/>
    <xf numFmtId="9" fontId="0" fillId="0" borderId="0" xfId="2" applyFont="1"/>
    <xf numFmtId="3" fontId="0" fillId="0" borderId="0" xfId="0" applyNumberFormat="1"/>
    <xf numFmtId="0" fontId="2" fillId="4" borderId="0" xfId="0" applyFont="1" applyFill="1"/>
    <xf numFmtId="3" fontId="2" fillId="0" borderId="0" xfId="0" applyNumberFormat="1" applyFont="1"/>
    <xf numFmtId="10" fontId="2" fillId="0" borderId="0" xfId="2" applyNumberFormat="1" applyFont="1"/>
  </cellXfs>
  <cellStyles count="4">
    <cellStyle name="Currency" xfId="1" builtinId="4"/>
    <cellStyle name="Normal" xfId="0" builtinId="0"/>
    <cellStyle name="Normal_Exam dec 2009 final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57150</xdr:rowOff>
    </xdr:from>
    <xdr:to>
      <xdr:col>15</xdr:col>
      <xdr:colOff>76200</xdr:colOff>
      <xdr:row>13</xdr:row>
      <xdr:rowOff>114300</xdr:rowOff>
    </xdr:to>
    <xdr:sp macro="" textlink="">
      <xdr:nvSpPr>
        <xdr:cNvPr id="2" name="TextBox 1"/>
        <xdr:cNvSpPr txBox="1"/>
      </xdr:nvSpPr>
      <xdr:spPr>
        <a:xfrm>
          <a:off x="8201025" y="247650"/>
          <a:ext cx="3238500" cy="234315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balance sheet and the P&amp;L sheet has realistic given values(in euros) and the balance sheet is balanced. our task was to calculate WACC and the enterprise value of the company.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>
      <selection activeCell="J7" sqref="J7"/>
    </sheetView>
  </sheetViews>
  <sheetFormatPr defaultRowHeight="15"/>
  <cols>
    <col min="1" max="1" width="37.140625" customWidth="1"/>
    <col min="4" max="4" width="11.42578125" customWidth="1"/>
    <col min="7" max="7" width="10.42578125" customWidth="1"/>
    <col min="11" max="11" width="10.85546875" customWidth="1"/>
  </cols>
  <sheetData>
    <row r="1" spans="1:11">
      <c r="B1" s="6">
        <v>43100</v>
      </c>
      <c r="C1" s="6">
        <v>43465</v>
      </c>
      <c r="D1" s="6">
        <v>43830</v>
      </c>
      <c r="E1" s="6">
        <v>44196</v>
      </c>
      <c r="F1" s="6">
        <v>44561</v>
      </c>
      <c r="G1" s="6">
        <v>44926</v>
      </c>
      <c r="H1" s="6">
        <v>45291</v>
      </c>
      <c r="I1" s="5"/>
      <c r="K1" s="23" t="s">
        <v>69</v>
      </c>
    </row>
    <row r="2" spans="1:11">
      <c r="B2" s="7" t="s">
        <v>38</v>
      </c>
      <c r="C2" s="7" t="s">
        <v>39</v>
      </c>
      <c r="D2" s="7" t="s">
        <v>39</v>
      </c>
      <c r="E2" s="7" t="s">
        <v>39</v>
      </c>
      <c r="F2" s="7" t="s">
        <v>39</v>
      </c>
      <c r="G2" s="7" t="s">
        <v>39</v>
      </c>
      <c r="H2" s="7" t="s">
        <v>39</v>
      </c>
    </row>
    <row r="3" spans="1:11">
      <c r="A3" s="14" t="s">
        <v>0</v>
      </c>
    </row>
    <row r="4" spans="1:11">
      <c r="A4" t="s">
        <v>1</v>
      </c>
      <c r="B4">
        <v>250</v>
      </c>
      <c r="C4" s="15">
        <v>250</v>
      </c>
      <c r="D4" s="15">
        <v>250</v>
      </c>
      <c r="E4" s="15">
        <v>250</v>
      </c>
      <c r="F4" s="15">
        <v>250</v>
      </c>
      <c r="G4" s="15">
        <v>250</v>
      </c>
      <c r="H4" s="15">
        <v>250</v>
      </c>
    </row>
    <row r="5" spans="1:11">
      <c r="A5" t="s">
        <v>2</v>
      </c>
      <c r="B5">
        <v>300</v>
      </c>
      <c r="C5" s="16">
        <v>315</v>
      </c>
      <c r="D5" s="16">
        <v>339</v>
      </c>
      <c r="E5" s="16">
        <v>356</v>
      </c>
      <c r="F5" s="16">
        <v>366</v>
      </c>
      <c r="G5" s="16">
        <v>375</v>
      </c>
      <c r="H5" s="16">
        <v>383</v>
      </c>
    </row>
    <row r="6" spans="1:11">
      <c r="C6" s="16"/>
      <c r="D6" s="16"/>
      <c r="E6" s="16"/>
      <c r="F6" s="16"/>
      <c r="G6" s="16"/>
      <c r="H6" s="16"/>
    </row>
    <row r="7" spans="1:11">
      <c r="A7" t="s">
        <v>3</v>
      </c>
      <c r="B7">
        <v>180</v>
      </c>
      <c r="C7" s="17">
        <v>189</v>
      </c>
      <c r="D7" s="17">
        <v>203</v>
      </c>
      <c r="E7" s="17">
        <v>213</v>
      </c>
      <c r="F7" s="17">
        <v>220</v>
      </c>
      <c r="G7" s="17">
        <v>225</v>
      </c>
      <c r="H7" s="17">
        <v>230</v>
      </c>
    </row>
    <row r="8" spans="1:11">
      <c r="A8" t="s">
        <v>4</v>
      </c>
      <c r="B8">
        <v>144</v>
      </c>
      <c r="C8" s="17">
        <v>151</v>
      </c>
      <c r="D8" s="17">
        <v>163</v>
      </c>
      <c r="E8" s="17">
        <v>171</v>
      </c>
      <c r="F8" s="17">
        <v>176</v>
      </c>
      <c r="G8" s="17">
        <v>180</v>
      </c>
      <c r="H8" s="17">
        <v>184</v>
      </c>
    </row>
    <row r="9" spans="1:11">
      <c r="A9" t="s">
        <v>5</v>
      </c>
      <c r="B9">
        <v>84</v>
      </c>
      <c r="C9" s="17">
        <v>88</v>
      </c>
      <c r="D9" s="17">
        <v>95</v>
      </c>
      <c r="E9" s="17">
        <v>100</v>
      </c>
      <c r="F9" s="17">
        <v>103</v>
      </c>
      <c r="G9" s="17">
        <v>105</v>
      </c>
      <c r="H9" s="17">
        <v>107</v>
      </c>
    </row>
    <row r="10" spans="1:11">
      <c r="C10" s="17"/>
      <c r="D10" s="17"/>
      <c r="E10" s="17"/>
      <c r="F10" s="17"/>
      <c r="G10" s="17"/>
      <c r="H10" s="17"/>
    </row>
    <row r="11" spans="1:11">
      <c r="A11" t="s">
        <v>6</v>
      </c>
      <c r="B11">
        <v>55</v>
      </c>
      <c r="C11" s="17">
        <v>54</v>
      </c>
      <c r="D11" s="17">
        <v>40</v>
      </c>
      <c r="E11" s="17">
        <v>39</v>
      </c>
      <c r="F11" s="17">
        <v>48</v>
      </c>
      <c r="G11" s="17">
        <v>60</v>
      </c>
      <c r="H11" s="17">
        <v>75</v>
      </c>
    </row>
    <row r="12" spans="1:11">
      <c r="A12" s="1" t="s">
        <v>7</v>
      </c>
      <c r="B12" s="1">
        <v>1013</v>
      </c>
      <c r="C12" s="18">
        <v>1047</v>
      </c>
      <c r="D12" s="18">
        <v>1089</v>
      </c>
      <c r="E12" s="18">
        <v>1128</v>
      </c>
      <c r="F12" s="18">
        <v>1162</v>
      </c>
      <c r="G12" s="18">
        <v>1196</v>
      </c>
      <c r="H12" s="18">
        <v>1229</v>
      </c>
    </row>
    <row r="13" spans="1:11">
      <c r="C13" s="17"/>
      <c r="D13" s="17"/>
      <c r="E13" s="17"/>
      <c r="F13" s="17"/>
      <c r="G13" s="17"/>
      <c r="H13" s="17"/>
    </row>
    <row r="14" spans="1:11">
      <c r="A14" t="s">
        <v>8</v>
      </c>
      <c r="B14" s="17">
        <v>450</v>
      </c>
      <c r="C14" s="17">
        <v>468</v>
      </c>
      <c r="D14" s="17">
        <v>488</v>
      </c>
      <c r="E14" s="17">
        <v>508</v>
      </c>
      <c r="F14" s="17">
        <v>530</v>
      </c>
      <c r="G14" s="17">
        <v>552</v>
      </c>
      <c r="H14" s="17">
        <v>574</v>
      </c>
    </row>
    <row r="15" spans="1:11">
      <c r="A15" t="s">
        <v>9</v>
      </c>
      <c r="B15" s="17">
        <v>250</v>
      </c>
      <c r="C15" s="17">
        <v>250</v>
      </c>
      <c r="D15" s="17">
        <v>250</v>
      </c>
      <c r="E15" s="17">
        <v>250</v>
      </c>
      <c r="F15" s="17">
        <v>250</v>
      </c>
      <c r="G15" s="17">
        <v>250</v>
      </c>
      <c r="H15" s="17">
        <v>250</v>
      </c>
    </row>
    <row r="16" spans="1:11">
      <c r="A16" t="s">
        <v>10</v>
      </c>
      <c r="B16" s="17">
        <v>90</v>
      </c>
      <c r="C16" s="17">
        <v>95</v>
      </c>
      <c r="D16" s="17">
        <v>100</v>
      </c>
      <c r="E16" s="17">
        <v>105</v>
      </c>
      <c r="F16" s="17">
        <v>110</v>
      </c>
      <c r="G16" s="17">
        <v>115</v>
      </c>
      <c r="H16" s="17">
        <v>120</v>
      </c>
    </row>
    <row r="17" spans="1:8">
      <c r="A17" t="s">
        <v>11</v>
      </c>
      <c r="B17" s="17">
        <v>187</v>
      </c>
      <c r="C17" s="17">
        <v>197</v>
      </c>
      <c r="D17" s="17">
        <v>211</v>
      </c>
      <c r="E17" s="17">
        <v>222</v>
      </c>
      <c r="F17" s="17">
        <v>229</v>
      </c>
      <c r="G17" s="17">
        <v>234</v>
      </c>
      <c r="H17" s="17">
        <v>239</v>
      </c>
    </row>
    <row r="18" spans="1:8">
      <c r="A18" t="s">
        <v>12</v>
      </c>
      <c r="B18" s="17">
        <v>36</v>
      </c>
      <c r="C18" s="17">
        <v>38</v>
      </c>
      <c r="D18" s="17">
        <v>41</v>
      </c>
      <c r="E18" s="17">
        <v>43</v>
      </c>
      <c r="F18" s="17">
        <v>44</v>
      </c>
      <c r="G18" s="17">
        <v>45</v>
      </c>
      <c r="H18" s="17">
        <v>46</v>
      </c>
    </row>
    <row r="19" spans="1:8">
      <c r="A19" s="1" t="s">
        <v>13</v>
      </c>
      <c r="B19" s="18">
        <v>1013</v>
      </c>
      <c r="C19" s="18">
        <v>1047</v>
      </c>
      <c r="D19" s="18">
        <v>1089</v>
      </c>
      <c r="E19" s="18">
        <v>1128</v>
      </c>
      <c r="F19" s="18">
        <v>1162</v>
      </c>
      <c r="G19" s="18">
        <v>1196</v>
      </c>
      <c r="H19" s="18">
        <v>1229</v>
      </c>
    </row>
    <row r="20" spans="1:8">
      <c r="B20" s="17"/>
      <c r="C20" s="17"/>
      <c r="D20" s="17"/>
      <c r="E20" s="17"/>
      <c r="F20" s="17"/>
      <c r="G20" s="17"/>
      <c r="H20" s="17"/>
    </row>
    <row r="21" spans="1:8">
      <c r="A21" s="14" t="s">
        <v>14</v>
      </c>
      <c r="B21" s="17"/>
      <c r="C21" s="17"/>
      <c r="D21" s="17"/>
      <c r="E21" s="17"/>
      <c r="F21" s="17"/>
      <c r="G21" s="17"/>
      <c r="H21" s="17"/>
    </row>
    <row r="22" spans="1:8">
      <c r="A22" t="s">
        <v>15</v>
      </c>
      <c r="B22" s="16">
        <v>1200</v>
      </c>
      <c r="C22" s="16">
        <v>1260</v>
      </c>
      <c r="D22" s="16">
        <v>1355</v>
      </c>
      <c r="E22" s="16">
        <v>1422</v>
      </c>
      <c r="F22" s="16">
        <v>1465</v>
      </c>
      <c r="G22" s="16">
        <v>1502</v>
      </c>
      <c r="H22" s="16">
        <v>1532</v>
      </c>
    </row>
    <row r="23" spans="1:8">
      <c r="A23" t="s">
        <v>37</v>
      </c>
      <c r="B23" s="16">
        <v>720</v>
      </c>
      <c r="C23" s="16">
        <v>756</v>
      </c>
      <c r="D23" s="16">
        <v>813</v>
      </c>
      <c r="E23" s="16">
        <v>853</v>
      </c>
      <c r="F23" s="16">
        <v>879</v>
      </c>
      <c r="G23" s="16">
        <v>901</v>
      </c>
      <c r="H23" s="16">
        <v>919</v>
      </c>
    </row>
    <row r="24" spans="1:8">
      <c r="A24" s="1" t="s">
        <v>16</v>
      </c>
      <c r="B24" s="18">
        <v>480</v>
      </c>
      <c r="C24" s="18">
        <v>504</v>
      </c>
      <c r="D24" s="18">
        <v>542</v>
      </c>
      <c r="E24" s="18">
        <v>569</v>
      </c>
      <c r="F24" s="18">
        <v>586</v>
      </c>
      <c r="G24" s="18">
        <v>601</v>
      </c>
      <c r="H24" s="18">
        <v>613</v>
      </c>
    </row>
    <row r="25" spans="1:8">
      <c r="B25" s="17"/>
      <c r="C25" s="17"/>
      <c r="D25" s="17"/>
      <c r="E25" s="17"/>
      <c r="F25" s="17"/>
      <c r="G25" s="17"/>
      <c r="H25" s="17"/>
    </row>
    <row r="26" spans="1:8">
      <c r="A26" t="s">
        <v>17</v>
      </c>
      <c r="B26" s="16">
        <v>225</v>
      </c>
      <c r="C26" s="16">
        <v>236</v>
      </c>
      <c r="D26" s="16">
        <v>254</v>
      </c>
      <c r="E26" s="16">
        <v>267</v>
      </c>
      <c r="F26" s="16">
        <v>275</v>
      </c>
      <c r="G26" s="16">
        <v>282</v>
      </c>
      <c r="H26" s="16">
        <v>287</v>
      </c>
    </row>
    <row r="27" spans="1:8">
      <c r="A27" t="s">
        <v>18</v>
      </c>
      <c r="B27" s="16">
        <v>120</v>
      </c>
      <c r="C27" s="16">
        <v>126</v>
      </c>
      <c r="D27" s="16">
        <v>135</v>
      </c>
      <c r="E27" s="16">
        <v>142</v>
      </c>
      <c r="F27" s="16">
        <v>146</v>
      </c>
      <c r="G27" s="16">
        <v>150</v>
      </c>
      <c r="H27" s="16">
        <v>153</v>
      </c>
    </row>
    <row r="28" spans="1:8">
      <c r="A28" s="1" t="s">
        <v>19</v>
      </c>
      <c r="B28" s="18">
        <v>135</v>
      </c>
      <c r="C28" s="18">
        <v>142</v>
      </c>
      <c r="D28" s="18">
        <v>152</v>
      </c>
      <c r="E28" s="18">
        <v>160</v>
      </c>
      <c r="F28" s="18">
        <v>165</v>
      </c>
      <c r="G28" s="18">
        <v>169</v>
      </c>
      <c r="H28" s="18">
        <v>172</v>
      </c>
    </row>
    <row r="29" spans="1:8">
      <c r="A29" t="s">
        <v>20</v>
      </c>
      <c r="B29" s="16">
        <v>30</v>
      </c>
      <c r="C29" s="16">
        <v>31</v>
      </c>
      <c r="D29" s="16">
        <v>33</v>
      </c>
      <c r="E29" s="16">
        <v>34</v>
      </c>
      <c r="F29" s="16">
        <v>36</v>
      </c>
      <c r="G29" s="16">
        <v>37</v>
      </c>
      <c r="H29" s="16">
        <v>39</v>
      </c>
    </row>
    <row r="30" spans="1:8">
      <c r="A30" s="1" t="s">
        <v>21</v>
      </c>
      <c r="B30" s="18">
        <v>105</v>
      </c>
      <c r="C30" s="18">
        <v>110</v>
      </c>
      <c r="D30" s="18">
        <v>120</v>
      </c>
      <c r="E30" s="18">
        <v>126</v>
      </c>
      <c r="F30" s="18">
        <v>129</v>
      </c>
      <c r="G30" s="18">
        <v>132</v>
      </c>
      <c r="H30" s="18">
        <v>133</v>
      </c>
    </row>
    <row r="31" spans="1:8">
      <c r="A31" t="s">
        <v>22</v>
      </c>
      <c r="B31" s="17">
        <v>15</v>
      </c>
      <c r="C31" s="17">
        <v>15</v>
      </c>
      <c r="D31" s="17">
        <v>15</v>
      </c>
      <c r="E31" s="17">
        <v>15</v>
      </c>
      <c r="F31" s="17">
        <v>15</v>
      </c>
      <c r="G31" s="17">
        <v>15</v>
      </c>
      <c r="H31" s="17">
        <v>15</v>
      </c>
    </row>
    <row r="32" spans="1:8">
      <c r="A32" s="1" t="s">
        <v>23</v>
      </c>
      <c r="B32" s="18">
        <v>90</v>
      </c>
      <c r="C32" s="18">
        <v>95</v>
      </c>
      <c r="D32" s="18">
        <v>105</v>
      </c>
      <c r="E32" s="18">
        <v>111</v>
      </c>
      <c r="F32" s="18">
        <v>114</v>
      </c>
      <c r="G32" s="18">
        <v>117</v>
      </c>
      <c r="H32" s="18">
        <v>118</v>
      </c>
    </row>
    <row r="33" spans="1:8">
      <c r="A33" t="s">
        <v>24</v>
      </c>
      <c r="B33" s="16">
        <v>23</v>
      </c>
      <c r="C33" s="16">
        <v>24</v>
      </c>
      <c r="D33" s="16">
        <v>26</v>
      </c>
      <c r="E33" s="16">
        <v>28</v>
      </c>
      <c r="F33" s="16">
        <v>29</v>
      </c>
      <c r="G33" s="16">
        <v>29</v>
      </c>
      <c r="H33" s="16">
        <v>30</v>
      </c>
    </row>
    <row r="34" spans="1:8">
      <c r="A34" s="1" t="s">
        <v>25</v>
      </c>
      <c r="B34" s="19">
        <v>68</v>
      </c>
      <c r="C34" s="19">
        <v>72</v>
      </c>
      <c r="D34" s="19">
        <v>78</v>
      </c>
      <c r="E34" s="19">
        <v>83</v>
      </c>
      <c r="F34" s="19">
        <v>86</v>
      </c>
      <c r="G34" s="19">
        <v>87</v>
      </c>
      <c r="H34" s="19">
        <v>89</v>
      </c>
    </row>
    <row r="36" spans="1:8">
      <c r="A36" s="2" t="s">
        <v>26</v>
      </c>
    </row>
    <row r="37" spans="1:8">
      <c r="A37" t="s">
        <v>27</v>
      </c>
      <c r="B37" s="3">
        <v>0.25</v>
      </c>
      <c r="D37" t="s">
        <v>40</v>
      </c>
      <c r="E37" s="4">
        <v>5.5E-2</v>
      </c>
      <c r="G37" t="s">
        <v>34</v>
      </c>
      <c r="H37" s="4">
        <v>1.4999999999999999E-2</v>
      </c>
    </row>
    <row r="38" spans="1:8">
      <c r="A38" t="s">
        <v>28</v>
      </c>
      <c r="B38">
        <v>0.5</v>
      </c>
      <c r="D38" t="s">
        <v>32</v>
      </c>
      <c r="E38" s="4">
        <v>2.5000000000000001E-2</v>
      </c>
      <c r="G38" t="s">
        <v>35</v>
      </c>
      <c r="H38" s="4">
        <v>0.08</v>
      </c>
    </row>
    <row r="39" spans="1:8">
      <c r="A39" t="s">
        <v>29</v>
      </c>
      <c r="B39">
        <v>0.4</v>
      </c>
      <c r="D39" t="s">
        <v>33</v>
      </c>
      <c r="E39" s="4">
        <v>1.4999999999999999E-2</v>
      </c>
    </row>
    <row r="40" spans="1:8">
      <c r="A40" t="s">
        <v>30</v>
      </c>
      <c r="B40" t="s">
        <v>36</v>
      </c>
      <c r="D40" t="s">
        <v>31</v>
      </c>
      <c r="E40" s="4">
        <v>2.5000000000000001E-2</v>
      </c>
    </row>
    <row r="42" spans="1:8">
      <c r="A42" s="1" t="s">
        <v>41</v>
      </c>
    </row>
    <row r="43" spans="1:8">
      <c r="A43" s="8" t="s">
        <v>28</v>
      </c>
      <c r="B43">
        <f>B38</f>
        <v>0.5</v>
      </c>
    </row>
    <row r="44" spans="1:8">
      <c r="A44" s="8" t="s">
        <v>42</v>
      </c>
      <c r="B44">
        <f>B43*(1+(1-B37)*B39)</f>
        <v>0.65</v>
      </c>
    </row>
    <row r="45" spans="1:8">
      <c r="A45" s="8" t="s">
        <v>43</v>
      </c>
      <c r="B45" s="20">
        <f>B44*E37+E38+E40</f>
        <v>8.5750000000000007E-2</v>
      </c>
    </row>
    <row r="46" spans="1:8">
      <c r="A46" s="8" t="s">
        <v>44</v>
      </c>
      <c r="B46" s="4">
        <f>E40+E39</f>
        <v>0.04</v>
      </c>
    </row>
    <row r="47" spans="1:8">
      <c r="A47" s="8" t="s">
        <v>45</v>
      </c>
      <c r="B47" s="21">
        <f>1/(1+B39)</f>
        <v>0.7142857142857143</v>
      </c>
    </row>
    <row r="48" spans="1:8">
      <c r="A48" s="9" t="s">
        <v>41</v>
      </c>
      <c r="B48" s="25">
        <f>B45*B47+B46*(1-B37)*(1-B47)</f>
        <v>6.9821428571428576E-2</v>
      </c>
    </row>
    <row r="49" spans="1:2">
      <c r="A49" s="10"/>
    </row>
    <row r="50" spans="1:2">
      <c r="A50" s="10"/>
    </row>
    <row r="51" spans="1:2">
      <c r="A51" s="13" t="s">
        <v>46</v>
      </c>
    </row>
    <row r="52" spans="1:2">
      <c r="A52" s="8"/>
    </row>
    <row r="53" spans="1:2">
      <c r="A53" s="8" t="s">
        <v>47</v>
      </c>
      <c r="B53" s="22">
        <f>B30</f>
        <v>105</v>
      </c>
    </row>
    <row r="54" spans="1:2">
      <c r="A54" s="8" t="s">
        <v>48</v>
      </c>
      <c r="B54" s="22">
        <f>B37*B30</f>
        <v>26.25</v>
      </c>
    </row>
    <row r="55" spans="1:2">
      <c r="A55" s="8" t="s">
        <v>49</v>
      </c>
      <c r="B55" s="22">
        <f>B53-B54</f>
        <v>78.75</v>
      </c>
    </row>
    <row r="56" spans="1:2">
      <c r="A56" s="8"/>
    </row>
    <row r="57" spans="1:2">
      <c r="A57" s="8" t="s">
        <v>50</v>
      </c>
      <c r="B57" s="22">
        <f>SUM(B4:B9)-SUM(B16:B18)</f>
        <v>645</v>
      </c>
    </row>
    <row r="58" spans="1:2">
      <c r="A58" s="8" t="s">
        <v>46</v>
      </c>
      <c r="B58" s="21">
        <f>B55/B57</f>
        <v>0.12209302325581395</v>
      </c>
    </row>
    <row r="59" spans="1:2">
      <c r="A59" s="8" t="s">
        <v>41</v>
      </c>
      <c r="B59" s="4">
        <f>B48</f>
        <v>6.9821428571428576E-2</v>
      </c>
    </row>
    <row r="60" spans="1:2">
      <c r="A60" s="8" t="s">
        <v>51</v>
      </c>
      <c r="B60">
        <f>B57*(B58-B59)</f>
        <v>33.715178571428567</v>
      </c>
    </row>
    <row r="61" spans="1:2">
      <c r="A61" s="8" t="s">
        <v>52</v>
      </c>
    </row>
    <row r="62" spans="1:2">
      <c r="A62" s="11"/>
    </row>
    <row r="63" spans="1:2">
      <c r="A63" s="13" t="s">
        <v>53</v>
      </c>
    </row>
    <row r="64" spans="1:2">
      <c r="A64" s="8"/>
    </row>
    <row r="65" spans="1:9">
      <c r="A65" s="8" t="s">
        <v>54</v>
      </c>
      <c r="B65" s="22">
        <f>SUM(B7:B9)-SUM(B17:B18)</f>
        <v>185</v>
      </c>
      <c r="C65" s="22">
        <f t="shared" ref="C65:G65" si="0">SUM(C7:C9)-SUM(C17:C18)</f>
        <v>193</v>
      </c>
      <c r="D65" s="22">
        <f t="shared" si="0"/>
        <v>209</v>
      </c>
      <c r="E65" s="22">
        <f t="shared" si="0"/>
        <v>219</v>
      </c>
      <c r="F65" s="22">
        <f t="shared" si="0"/>
        <v>226</v>
      </c>
      <c r="G65" s="22">
        <f t="shared" si="0"/>
        <v>231</v>
      </c>
      <c r="H65" s="22">
        <f>SUM(H7:H9)-SUM(H17:H18)</f>
        <v>236</v>
      </c>
      <c r="I65" s="22"/>
    </row>
    <row r="66" spans="1:9">
      <c r="A66" s="8" t="s">
        <v>55</v>
      </c>
      <c r="C66" s="22">
        <f>C5-B5+C29</f>
        <v>46</v>
      </c>
      <c r="D66" s="22">
        <f t="shared" ref="D66:H66" si="1">D5-C5+D29</f>
        <v>57</v>
      </c>
      <c r="E66" s="22">
        <f t="shared" si="1"/>
        <v>51</v>
      </c>
      <c r="F66" s="22">
        <f t="shared" si="1"/>
        <v>46</v>
      </c>
      <c r="G66" s="22">
        <f t="shared" si="1"/>
        <v>46</v>
      </c>
      <c r="H66" s="22">
        <f t="shared" si="1"/>
        <v>47</v>
      </c>
    </row>
    <row r="67" spans="1:9">
      <c r="A67" s="8"/>
    </row>
    <row r="68" spans="1:9">
      <c r="A68" s="8" t="s">
        <v>21</v>
      </c>
      <c r="B68" s="22">
        <f>B30</f>
        <v>105</v>
      </c>
      <c r="C68" s="22">
        <f t="shared" ref="C68:H68" si="2">C30</f>
        <v>110</v>
      </c>
      <c r="D68" s="22">
        <f t="shared" si="2"/>
        <v>120</v>
      </c>
      <c r="E68" s="22">
        <f t="shared" si="2"/>
        <v>126</v>
      </c>
      <c r="F68" s="22">
        <f t="shared" si="2"/>
        <v>129</v>
      </c>
      <c r="G68" s="22">
        <f t="shared" si="2"/>
        <v>132</v>
      </c>
      <c r="H68" s="22">
        <f t="shared" si="2"/>
        <v>133</v>
      </c>
    </row>
    <row r="69" spans="1:9">
      <c r="A69" s="12" t="s">
        <v>56</v>
      </c>
      <c r="B69">
        <f>B68*$B$37</f>
        <v>26.25</v>
      </c>
      <c r="C69">
        <f t="shared" ref="C69:H69" si="3">C68*$B$37</f>
        <v>27.5</v>
      </c>
      <c r="D69">
        <f t="shared" si="3"/>
        <v>30</v>
      </c>
      <c r="E69">
        <f t="shared" si="3"/>
        <v>31.5</v>
      </c>
      <c r="F69">
        <f t="shared" si="3"/>
        <v>32.25</v>
      </c>
      <c r="G69">
        <f t="shared" si="3"/>
        <v>33</v>
      </c>
      <c r="H69">
        <f t="shared" si="3"/>
        <v>33.25</v>
      </c>
    </row>
    <row r="70" spans="1:9">
      <c r="A70" s="9" t="s">
        <v>49</v>
      </c>
      <c r="B70" s="24">
        <f>B68-B69</f>
        <v>78.75</v>
      </c>
      <c r="C70" s="24">
        <f t="shared" ref="C70:H70" si="4">C68-C69</f>
        <v>82.5</v>
      </c>
      <c r="D70" s="24">
        <f t="shared" si="4"/>
        <v>90</v>
      </c>
      <c r="E70" s="24">
        <f t="shared" si="4"/>
        <v>94.5</v>
      </c>
      <c r="F70" s="24">
        <f t="shared" si="4"/>
        <v>96.75</v>
      </c>
      <c r="G70" s="24">
        <f t="shared" si="4"/>
        <v>99</v>
      </c>
      <c r="H70" s="24">
        <f t="shared" si="4"/>
        <v>99.75</v>
      </c>
      <c r="I70" s="24">
        <f>H70*(1+B84)</f>
        <v>101.24624999999999</v>
      </c>
    </row>
    <row r="71" spans="1:9">
      <c r="A71" s="12" t="s">
        <v>57</v>
      </c>
      <c r="C71" s="22">
        <f>C65-B65</f>
        <v>8</v>
      </c>
      <c r="D71" s="22">
        <f t="shared" ref="D71:H71" si="5">D65-C65</f>
        <v>16</v>
      </c>
      <c r="E71" s="22">
        <f t="shared" si="5"/>
        <v>10</v>
      </c>
      <c r="F71" s="22">
        <f t="shared" si="5"/>
        <v>7</v>
      </c>
      <c r="G71" s="22">
        <f t="shared" si="5"/>
        <v>5</v>
      </c>
      <c r="H71" s="22">
        <f t="shared" si="5"/>
        <v>5</v>
      </c>
    </row>
    <row r="72" spans="1:9">
      <c r="A72" s="12" t="s">
        <v>58</v>
      </c>
      <c r="C72" s="22">
        <f>C16-B16</f>
        <v>5</v>
      </c>
      <c r="D72" s="22">
        <f t="shared" ref="D72:H72" si="6">D16-C16</f>
        <v>5</v>
      </c>
      <c r="E72" s="22">
        <f t="shared" si="6"/>
        <v>5</v>
      </c>
      <c r="F72" s="22">
        <f t="shared" si="6"/>
        <v>5</v>
      </c>
      <c r="G72" s="22">
        <f t="shared" si="6"/>
        <v>5</v>
      </c>
      <c r="H72" s="22">
        <f t="shared" si="6"/>
        <v>5</v>
      </c>
    </row>
    <row r="73" spans="1:9">
      <c r="A73" s="12" t="s">
        <v>59</v>
      </c>
      <c r="C73" s="22">
        <f>C29</f>
        <v>31</v>
      </c>
      <c r="D73" s="22">
        <f t="shared" ref="D73:H73" si="7">D29</f>
        <v>33</v>
      </c>
      <c r="E73" s="22">
        <f t="shared" si="7"/>
        <v>34</v>
      </c>
      <c r="F73" s="22">
        <f t="shared" si="7"/>
        <v>36</v>
      </c>
      <c r="G73" s="22">
        <f t="shared" si="7"/>
        <v>37</v>
      </c>
      <c r="H73" s="22">
        <f t="shared" si="7"/>
        <v>39</v>
      </c>
    </row>
    <row r="74" spans="1:9">
      <c r="A74" s="12" t="s">
        <v>60</v>
      </c>
      <c r="C74" s="22">
        <f>C5-B5+C73</f>
        <v>46</v>
      </c>
      <c r="D74" s="22">
        <f t="shared" ref="D74:H74" si="8">D5-C5+D73</f>
        <v>57</v>
      </c>
      <c r="E74" s="22">
        <f t="shared" si="8"/>
        <v>51</v>
      </c>
      <c r="F74" s="22">
        <f t="shared" si="8"/>
        <v>46</v>
      </c>
      <c r="G74" s="22">
        <f t="shared" si="8"/>
        <v>46</v>
      </c>
      <c r="H74" s="22">
        <f t="shared" si="8"/>
        <v>47</v>
      </c>
    </row>
    <row r="75" spans="1:9">
      <c r="A75" s="9" t="s">
        <v>61</v>
      </c>
      <c r="C75" s="24">
        <f>C70-C71-C74+C72+C73</f>
        <v>64.5</v>
      </c>
      <c r="D75" s="24">
        <f t="shared" ref="D75:H75" si="9">D70-D71-D74+D72+D73</f>
        <v>55</v>
      </c>
      <c r="E75" s="24">
        <f t="shared" si="9"/>
        <v>72.5</v>
      </c>
      <c r="F75" s="24">
        <f t="shared" si="9"/>
        <v>84.75</v>
      </c>
      <c r="G75" s="24">
        <f t="shared" si="9"/>
        <v>90</v>
      </c>
      <c r="H75" s="24">
        <f t="shared" si="9"/>
        <v>91.75</v>
      </c>
      <c r="I75" s="1">
        <f>I70*(1-B84/B85)/(B59-B84)</f>
        <v>1500.5551710097716</v>
      </c>
    </row>
    <row r="76" spans="1:9">
      <c r="A76" s="8" t="s">
        <v>62</v>
      </c>
      <c r="C76">
        <f>1/(1+$B$48)</f>
        <v>0.93473543648806556</v>
      </c>
      <c r="D76">
        <f>C76*$C$76</f>
        <v>0.8737303362265344</v>
      </c>
      <c r="E76">
        <f t="shared" ref="E76:H76" si="10">D76*$C$76</f>
        <v>0.81670670720557392</v>
      </c>
      <c r="F76">
        <f t="shared" si="10"/>
        <v>0.76340470044253295</v>
      </c>
      <c r="G76">
        <f t="shared" si="10"/>
        <v>0.71358142588519202</v>
      </c>
      <c r="H76">
        <f t="shared" si="10"/>
        <v>0.66700984559457122</v>
      </c>
      <c r="I76">
        <f>H76</f>
        <v>0.66700984559457122</v>
      </c>
    </row>
    <row r="77" spans="1:9">
      <c r="A77" s="9" t="s">
        <v>63</v>
      </c>
      <c r="C77" s="1">
        <f>C75*C76</f>
        <v>60.29043565348023</v>
      </c>
      <c r="D77" s="1">
        <f t="shared" ref="D77:H77" si="11">D75*D76</f>
        <v>48.055168492459394</v>
      </c>
      <c r="E77" s="1">
        <f t="shared" si="11"/>
        <v>59.211236272404108</v>
      </c>
      <c r="F77" s="1">
        <f t="shared" si="11"/>
        <v>64.698548362504667</v>
      </c>
      <c r="G77" s="1">
        <f t="shared" si="11"/>
        <v>64.222328329667278</v>
      </c>
      <c r="H77" s="1">
        <f t="shared" si="11"/>
        <v>61.19815333330191</v>
      </c>
      <c r="I77" s="1">
        <f>I75*I76</f>
        <v>1000.8850729213632</v>
      </c>
    </row>
    <row r="78" spans="1:9">
      <c r="A78" s="8"/>
    </row>
    <row r="79" spans="1:9">
      <c r="A79" s="9" t="s">
        <v>64</v>
      </c>
      <c r="C79" s="1">
        <f>SUM(C77:I77)</f>
        <v>1358.5609433651807</v>
      </c>
    </row>
    <row r="80" spans="1:9">
      <c r="A80" s="8" t="s">
        <v>65</v>
      </c>
      <c r="C80">
        <f>B11</f>
        <v>55</v>
      </c>
    </row>
    <row r="81" spans="1:3">
      <c r="A81" s="8" t="s">
        <v>66</v>
      </c>
      <c r="C81" s="22">
        <f>-B15</f>
        <v>-250</v>
      </c>
    </row>
    <row r="82" spans="1:3">
      <c r="A82" s="9" t="s">
        <v>8</v>
      </c>
      <c r="C82" s="1">
        <f>SUM(C79:C81)</f>
        <v>1163.5609433651807</v>
      </c>
    </row>
    <row r="83" spans="1:3">
      <c r="A83" s="8"/>
    </row>
    <row r="84" spans="1:3">
      <c r="A84" s="8" t="s">
        <v>67</v>
      </c>
      <c r="B84" s="4">
        <v>1.4999999999999999E-2</v>
      </c>
    </row>
    <row r="85" spans="1:3">
      <c r="A85" s="8" t="s">
        <v>68</v>
      </c>
      <c r="B85" s="3"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</dc:creator>
  <cp:lastModifiedBy>Pragati</cp:lastModifiedBy>
  <dcterms:created xsi:type="dcterms:W3CDTF">2022-02-07T08:10:06Z</dcterms:created>
  <dcterms:modified xsi:type="dcterms:W3CDTF">2022-02-07T09:42:14Z</dcterms:modified>
</cp:coreProperties>
</file>