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DHAR\Documents\data-resources\"/>
    </mc:Choice>
  </mc:AlternateContent>
  <xr:revisionPtr revIDLastSave="0" documentId="13_ncr:1_{077063DD-0C64-4B04-BA29-DD7DDA1D9694}" xr6:coauthVersionLast="47" xr6:coauthVersionMax="47" xr10:uidLastSave="{00000000-0000-0000-0000-000000000000}"/>
  <bookViews>
    <workbookView xWindow="-120" yWindow="-120" windowWidth="29040" windowHeight="16440" activeTab="1" xr2:uid="{3B87E2D3-6421-4BFA-AF3D-FB74C314B889}"/>
  </bookViews>
  <sheets>
    <sheet name="Cost Pivot" sheetId="1" r:id="rId1"/>
    <sheet name="Sheet1" sheetId="2" r:id="rId2"/>
  </sheets>
  <externalReferences>
    <externalReference r:id="rId3"/>
    <externalReference r:id="rId4"/>
    <externalReference r:id="rId5"/>
    <externalReference r:id="rId6"/>
    <externalReference r:id="rId7"/>
  </externalReferences>
  <calcPr calcId="191029"/>
  <pivotCaches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70" i="2" l="1"/>
  <c r="AC70" i="2"/>
  <c r="Y70" i="2"/>
  <c r="X70" i="2"/>
  <c r="Z70" i="2" s="1"/>
  <c r="AA70" i="2" s="1"/>
  <c r="AB70" i="2" s="1"/>
  <c r="AE70" i="2" s="1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AC69" i="2"/>
  <c r="Z69" i="2"/>
  <c r="AA69" i="2" s="1"/>
  <c r="AB69" i="2" s="1"/>
  <c r="Y69" i="2"/>
  <c r="X69" i="2"/>
  <c r="V69" i="2"/>
  <c r="U69" i="2"/>
  <c r="W69" i="2" s="1"/>
  <c r="AD69" i="2" s="1"/>
  <c r="AE69" i="2" s="1"/>
  <c r="T69" i="2"/>
  <c r="S69" i="2"/>
  <c r="R69" i="2"/>
  <c r="Q69" i="2"/>
  <c r="N69" i="2"/>
  <c r="O69" i="2" s="1"/>
  <c r="M69" i="2"/>
  <c r="L69" i="2"/>
  <c r="P69" i="2" s="1"/>
  <c r="K69" i="2"/>
  <c r="J69" i="2"/>
  <c r="I69" i="2"/>
  <c r="AC68" i="2"/>
  <c r="Z68" i="2"/>
  <c r="AA68" i="2" s="1"/>
  <c r="AB68" i="2" s="1"/>
  <c r="Y68" i="2"/>
  <c r="X68" i="2"/>
  <c r="V68" i="2"/>
  <c r="U68" i="2"/>
  <c r="T68" i="2"/>
  <c r="S68" i="2"/>
  <c r="W68" i="2" s="1"/>
  <c r="R68" i="2"/>
  <c r="Q68" i="2"/>
  <c r="M68" i="2"/>
  <c r="N68" i="2" s="1"/>
  <c r="O68" i="2" s="1"/>
  <c r="L68" i="2"/>
  <c r="P68" i="2" s="1"/>
  <c r="K68" i="2"/>
  <c r="J68" i="2"/>
  <c r="I68" i="2"/>
  <c r="AC67" i="2"/>
  <c r="AB67" i="2"/>
  <c r="AA67" i="2"/>
  <c r="Z67" i="2"/>
  <c r="Y67" i="2"/>
  <c r="X67" i="2"/>
  <c r="U67" i="2"/>
  <c r="T67" i="2"/>
  <c r="S67" i="2"/>
  <c r="W67" i="2" s="1"/>
  <c r="R67" i="2"/>
  <c r="Q67" i="2"/>
  <c r="L67" i="2"/>
  <c r="P67" i="2" s="1"/>
  <c r="K67" i="2"/>
  <c r="J67" i="2"/>
  <c r="I67" i="2"/>
  <c r="AC66" i="2"/>
  <c r="AA66" i="2"/>
  <c r="AB66" i="2" s="1"/>
  <c r="Z66" i="2"/>
  <c r="Y66" i="2"/>
  <c r="X66" i="2"/>
  <c r="U66" i="2"/>
  <c r="T66" i="2"/>
  <c r="S66" i="2"/>
  <c r="W66" i="2" s="1"/>
  <c r="R66" i="2"/>
  <c r="Q66" i="2"/>
  <c r="L66" i="2"/>
  <c r="P66" i="2" s="1"/>
  <c r="K66" i="2"/>
  <c r="J66" i="2"/>
  <c r="I66" i="2"/>
  <c r="AC65" i="2"/>
  <c r="Z65" i="2"/>
  <c r="AA65" i="2" s="1"/>
  <c r="AB65" i="2" s="1"/>
  <c r="Y65" i="2"/>
  <c r="X65" i="2"/>
  <c r="U65" i="2"/>
  <c r="T65" i="2"/>
  <c r="S65" i="2"/>
  <c r="W65" i="2" s="1"/>
  <c r="AD65" i="2" s="1"/>
  <c r="R65" i="2"/>
  <c r="Q65" i="2"/>
  <c r="P65" i="2"/>
  <c r="L65" i="2"/>
  <c r="M65" i="2" s="1"/>
  <c r="N65" i="2" s="1"/>
  <c r="O65" i="2" s="1"/>
  <c r="K65" i="2"/>
  <c r="J65" i="2"/>
  <c r="I65" i="2"/>
  <c r="AC64" i="2"/>
  <c r="Y64" i="2"/>
  <c r="X64" i="2"/>
  <c r="Z64" i="2" s="1"/>
  <c r="AA64" i="2" s="1"/>
  <c r="AB64" i="2" s="1"/>
  <c r="W64" i="2"/>
  <c r="AD64" i="2" s="1"/>
  <c r="AE64" i="2" s="1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AC63" i="2"/>
  <c r="Y63" i="2"/>
  <c r="X63" i="2"/>
  <c r="Z63" i="2" s="1"/>
  <c r="AA63" i="2" s="1"/>
  <c r="AB63" i="2" s="1"/>
  <c r="W63" i="2"/>
  <c r="AD63" i="2" s="1"/>
  <c r="AE63" i="2" s="1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AC62" i="2"/>
  <c r="Y62" i="2"/>
  <c r="X62" i="2"/>
  <c r="Z62" i="2" s="1"/>
  <c r="AA62" i="2" s="1"/>
  <c r="AB62" i="2" s="1"/>
  <c r="W62" i="2"/>
  <c r="AD62" i="2" s="1"/>
  <c r="AE62" i="2" s="1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AC61" i="2"/>
  <c r="AB61" i="2"/>
  <c r="AA61" i="2"/>
  <c r="Z61" i="2"/>
  <c r="Y61" i="2"/>
  <c r="X61" i="2"/>
  <c r="V61" i="2"/>
  <c r="U61" i="2"/>
  <c r="W61" i="2" s="1"/>
  <c r="AD61" i="2" s="1"/>
  <c r="AE61" i="2" s="1"/>
  <c r="T61" i="2"/>
  <c r="S61" i="2"/>
  <c r="R61" i="2"/>
  <c r="Q61" i="2"/>
  <c r="N61" i="2"/>
  <c r="O61" i="2" s="1"/>
  <c r="M61" i="2"/>
  <c r="L61" i="2"/>
  <c r="P61" i="2" s="1"/>
  <c r="K61" i="2"/>
  <c r="J61" i="2"/>
  <c r="I61" i="2"/>
  <c r="AC60" i="2"/>
  <c r="AB60" i="2"/>
  <c r="AA60" i="2"/>
  <c r="Z60" i="2"/>
  <c r="Y60" i="2"/>
  <c r="X60" i="2"/>
  <c r="U60" i="2"/>
  <c r="T60" i="2"/>
  <c r="S60" i="2"/>
  <c r="W60" i="2" s="1"/>
  <c r="R60" i="2"/>
  <c r="Q60" i="2"/>
  <c r="M60" i="2"/>
  <c r="N60" i="2" s="1"/>
  <c r="O60" i="2" s="1"/>
  <c r="L60" i="2"/>
  <c r="P60" i="2" s="1"/>
  <c r="K60" i="2"/>
  <c r="J60" i="2"/>
  <c r="I60" i="2"/>
  <c r="AC59" i="2"/>
  <c r="AB59" i="2"/>
  <c r="AA59" i="2"/>
  <c r="Z59" i="2"/>
  <c r="Y59" i="2"/>
  <c r="X59" i="2"/>
  <c r="U59" i="2"/>
  <c r="T59" i="2"/>
  <c r="S59" i="2"/>
  <c r="W59" i="2" s="1"/>
  <c r="R59" i="2"/>
  <c r="Q59" i="2"/>
  <c r="L59" i="2"/>
  <c r="P59" i="2" s="1"/>
  <c r="K59" i="2"/>
  <c r="J59" i="2"/>
  <c r="I59" i="2"/>
  <c r="AC58" i="2"/>
  <c r="AD58" i="2" s="1"/>
  <c r="AE58" i="2" s="1"/>
  <c r="AA58" i="2"/>
  <c r="AB58" i="2" s="1"/>
  <c r="Z58" i="2"/>
  <c r="Y58" i="2"/>
  <c r="X58" i="2"/>
  <c r="U58" i="2"/>
  <c r="T58" i="2"/>
  <c r="S58" i="2"/>
  <c r="W58" i="2" s="1"/>
  <c r="R58" i="2"/>
  <c r="Q58" i="2"/>
  <c r="P58" i="2"/>
  <c r="L58" i="2"/>
  <c r="M58" i="2" s="1"/>
  <c r="N58" i="2" s="1"/>
  <c r="O58" i="2" s="1"/>
  <c r="K58" i="2"/>
  <c r="J58" i="2"/>
  <c r="I58" i="2"/>
  <c r="AC57" i="2"/>
  <c r="Z57" i="2"/>
  <c r="AA57" i="2" s="1"/>
  <c r="AB57" i="2" s="1"/>
  <c r="Y57" i="2"/>
  <c r="X57" i="2"/>
  <c r="W57" i="2"/>
  <c r="AD57" i="2" s="1"/>
  <c r="U57" i="2"/>
  <c r="T57" i="2"/>
  <c r="S57" i="2"/>
  <c r="V57" i="2" s="1"/>
  <c r="R57" i="2"/>
  <c r="Q57" i="2"/>
  <c r="P57" i="2"/>
  <c r="L57" i="2"/>
  <c r="M57" i="2" s="1"/>
  <c r="N57" i="2" s="1"/>
  <c r="O57" i="2" s="1"/>
  <c r="K57" i="2"/>
  <c r="J57" i="2"/>
  <c r="I57" i="2"/>
  <c r="AC56" i="2"/>
  <c r="Y56" i="2"/>
  <c r="X56" i="2"/>
  <c r="Z56" i="2" s="1"/>
  <c r="AA56" i="2" s="1"/>
  <c r="AB56" i="2" s="1"/>
  <c r="W56" i="2"/>
  <c r="V56" i="2"/>
  <c r="U56" i="2"/>
  <c r="T56" i="2"/>
  <c r="S56" i="2"/>
  <c r="R56" i="2"/>
  <c r="Q56" i="2"/>
  <c r="P56" i="2"/>
  <c r="N56" i="2"/>
  <c r="O56" i="2" s="1"/>
  <c r="M56" i="2"/>
  <c r="L56" i="2"/>
  <c r="K56" i="2"/>
  <c r="J56" i="2"/>
  <c r="I56" i="2"/>
  <c r="AC55" i="2"/>
  <c r="AD55" i="2" s="1"/>
  <c r="Y55" i="2"/>
  <c r="X55" i="2"/>
  <c r="Z55" i="2" s="1"/>
  <c r="AA55" i="2" s="1"/>
  <c r="AB55" i="2" s="1"/>
  <c r="W55" i="2"/>
  <c r="V55" i="2"/>
  <c r="U55" i="2"/>
  <c r="T55" i="2"/>
  <c r="S55" i="2"/>
  <c r="R55" i="2"/>
  <c r="Q55" i="2"/>
  <c r="P55" i="2"/>
  <c r="M55" i="2"/>
  <c r="N55" i="2" s="1"/>
  <c r="O55" i="2" s="1"/>
  <c r="L55" i="2"/>
  <c r="K55" i="2"/>
  <c r="J55" i="2"/>
  <c r="I55" i="2"/>
  <c r="AC54" i="2"/>
  <c r="Y54" i="2"/>
  <c r="X54" i="2"/>
  <c r="Z54" i="2" s="1"/>
  <c r="AA54" i="2" s="1"/>
  <c r="AB54" i="2" s="1"/>
  <c r="W54" i="2"/>
  <c r="V54" i="2"/>
  <c r="U54" i="2"/>
  <c r="T54" i="2"/>
  <c r="S54" i="2"/>
  <c r="R54" i="2"/>
  <c r="Q54" i="2"/>
  <c r="P54" i="2"/>
  <c r="L54" i="2"/>
  <c r="M54" i="2" s="1"/>
  <c r="N54" i="2" s="1"/>
  <c r="O54" i="2" s="1"/>
  <c r="K54" i="2"/>
  <c r="J54" i="2"/>
  <c r="I54" i="2"/>
  <c r="AD53" i="2"/>
  <c r="AC53" i="2"/>
  <c r="AA53" i="2"/>
  <c r="AB53" i="2" s="1"/>
  <c r="Z53" i="2"/>
  <c r="Y53" i="2"/>
  <c r="X53" i="2"/>
  <c r="W53" i="2"/>
  <c r="V53" i="2"/>
  <c r="U53" i="2"/>
  <c r="T53" i="2"/>
  <c r="S53" i="2"/>
  <c r="R53" i="2"/>
  <c r="Q53" i="2"/>
  <c r="N53" i="2"/>
  <c r="O53" i="2" s="1"/>
  <c r="M53" i="2"/>
  <c r="L53" i="2"/>
  <c r="P53" i="2" s="1"/>
  <c r="K53" i="2"/>
  <c r="J53" i="2"/>
  <c r="I53" i="2"/>
  <c r="AC52" i="2"/>
  <c r="Z52" i="2"/>
  <c r="AA52" i="2" s="1"/>
  <c r="AB52" i="2" s="1"/>
  <c r="Y52" i="2"/>
  <c r="X52" i="2"/>
  <c r="V52" i="2"/>
  <c r="U52" i="2"/>
  <c r="T52" i="2"/>
  <c r="S52" i="2"/>
  <c r="W52" i="2" s="1"/>
  <c r="R52" i="2"/>
  <c r="Q52" i="2"/>
  <c r="M52" i="2"/>
  <c r="N52" i="2" s="1"/>
  <c r="O52" i="2" s="1"/>
  <c r="L52" i="2"/>
  <c r="P52" i="2" s="1"/>
  <c r="K52" i="2"/>
  <c r="J52" i="2"/>
  <c r="I52" i="2"/>
  <c r="AC51" i="2"/>
  <c r="AB51" i="2"/>
  <c r="AA51" i="2"/>
  <c r="Z51" i="2"/>
  <c r="Y51" i="2"/>
  <c r="X51" i="2"/>
  <c r="U51" i="2"/>
  <c r="T51" i="2"/>
  <c r="S51" i="2"/>
  <c r="W51" i="2" s="1"/>
  <c r="R51" i="2"/>
  <c r="Q51" i="2"/>
  <c r="L51" i="2"/>
  <c r="P51" i="2" s="1"/>
  <c r="K51" i="2"/>
  <c r="J51" i="2"/>
  <c r="I51" i="2"/>
  <c r="AD50" i="2"/>
  <c r="AC50" i="2"/>
  <c r="AA50" i="2"/>
  <c r="AB50" i="2" s="1"/>
  <c r="AE50" i="2" s="1"/>
  <c r="Z50" i="2"/>
  <c r="Y50" i="2"/>
  <c r="X50" i="2"/>
  <c r="U50" i="2"/>
  <c r="T50" i="2"/>
  <c r="S50" i="2"/>
  <c r="W50" i="2" s="1"/>
  <c r="R50" i="2"/>
  <c r="Q50" i="2"/>
  <c r="L50" i="2"/>
  <c r="P50" i="2" s="1"/>
  <c r="K50" i="2"/>
  <c r="J50" i="2"/>
  <c r="I50" i="2"/>
  <c r="AC49" i="2"/>
  <c r="Z49" i="2"/>
  <c r="AA49" i="2" s="1"/>
  <c r="AB49" i="2" s="1"/>
  <c r="Y49" i="2"/>
  <c r="X49" i="2"/>
  <c r="U49" i="2"/>
  <c r="T49" i="2"/>
  <c r="S49" i="2"/>
  <c r="W49" i="2" s="1"/>
  <c r="AD49" i="2" s="1"/>
  <c r="AE49" i="2" s="1"/>
  <c r="R49" i="2"/>
  <c r="Q49" i="2"/>
  <c r="P49" i="2"/>
  <c r="O49" i="2"/>
  <c r="N49" i="2"/>
  <c r="M49" i="2"/>
  <c r="L49" i="2"/>
  <c r="K49" i="2"/>
  <c r="J49" i="2"/>
  <c r="I49" i="2"/>
  <c r="AC48" i="2"/>
  <c r="Z48" i="2"/>
  <c r="AA48" i="2" s="1"/>
  <c r="AB48" i="2" s="1"/>
  <c r="Y48" i="2"/>
  <c r="X48" i="2"/>
  <c r="W48" i="2"/>
  <c r="V48" i="2"/>
  <c r="U48" i="2"/>
  <c r="T48" i="2"/>
  <c r="S48" i="2"/>
  <c r="R48" i="2"/>
  <c r="Q48" i="2"/>
  <c r="P48" i="2"/>
  <c r="N48" i="2"/>
  <c r="O48" i="2" s="1"/>
  <c r="AD48" i="2" s="1"/>
  <c r="M48" i="2"/>
  <c r="L48" i="2"/>
  <c r="K48" i="2"/>
  <c r="J48" i="2"/>
  <c r="I48" i="2"/>
  <c r="AC47" i="2"/>
  <c r="AD47" i="2" s="1"/>
  <c r="AE47" i="2" s="1"/>
  <c r="Y47" i="2"/>
  <c r="X47" i="2"/>
  <c r="Z47" i="2" s="1"/>
  <c r="AA47" i="2" s="1"/>
  <c r="AB47" i="2" s="1"/>
  <c r="V47" i="2"/>
  <c r="U47" i="2"/>
  <c r="W47" i="2" s="1"/>
  <c r="T47" i="2"/>
  <c r="S47" i="2"/>
  <c r="R47" i="2"/>
  <c r="Q47" i="2"/>
  <c r="P47" i="2"/>
  <c r="N47" i="2"/>
  <c r="O47" i="2" s="1"/>
  <c r="M47" i="2"/>
  <c r="L47" i="2"/>
  <c r="K47" i="2"/>
  <c r="J47" i="2"/>
  <c r="I47" i="2"/>
  <c r="AC46" i="2"/>
  <c r="Y46" i="2"/>
  <c r="X46" i="2"/>
  <c r="Z46" i="2" s="1"/>
  <c r="AA46" i="2" s="1"/>
  <c r="AB46" i="2" s="1"/>
  <c r="W46" i="2"/>
  <c r="V46" i="2"/>
  <c r="U46" i="2"/>
  <c r="T46" i="2"/>
  <c r="S46" i="2"/>
  <c r="R46" i="2"/>
  <c r="Q46" i="2"/>
  <c r="P46" i="2"/>
  <c r="O46" i="2"/>
  <c r="M46" i="2"/>
  <c r="N46" i="2" s="1"/>
  <c r="L46" i="2"/>
  <c r="K46" i="2"/>
  <c r="J46" i="2"/>
  <c r="I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N45" i="2"/>
  <c r="O45" i="2" s="1"/>
  <c r="AD45" i="2" s="1"/>
  <c r="AE45" i="2" s="1"/>
  <c r="L45" i="2"/>
  <c r="M45" i="2" s="1"/>
  <c r="K45" i="2"/>
  <c r="J45" i="2"/>
  <c r="I45" i="2"/>
  <c r="AC44" i="2"/>
  <c r="AA44" i="2"/>
  <c r="AB44" i="2" s="1"/>
  <c r="Z44" i="2"/>
  <c r="Y44" i="2"/>
  <c r="X44" i="2"/>
  <c r="U44" i="2"/>
  <c r="T44" i="2"/>
  <c r="S44" i="2"/>
  <c r="W44" i="2" s="1"/>
  <c r="R44" i="2"/>
  <c r="Q44" i="2"/>
  <c r="M44" i="2"/>
  <c r="N44" i="2" s="1"/>
  <c r="O44" i="2" s="1"/>
  <c r="L44" i="2"/>
  <c r="P44" i="2" s="1"/>
  <c r="K44" i="2"/>
  <c r="J44" i="2"/>
  <c r="I44" i="2"/>
  <c r="AC43" i="2"/>
  <c r="Z43" i="2"/>
  <c r="AA43" i="2" s="1"/>
  <c r="AB43" i="2" s="1"/>
  <c r="Y43" i="2"/>
  <c r="X43" i="2"/>
  <c r="U43" i="2"/>
  <c r="T43" i="2"/>
  <c r="S43" i="2"/>
  <c r="W43" i="2" s="1"/>
  <c r="R43" i="2"/>
  <c r="Q43" i="2"/>
  <c r="L43" i="2"/>
  <c r="K43" i="2"/>
  <c r="J43" i="2"/>
  <c r="I43" i="2"/>
  <c r="AC42" i="2"/>
  <c r="AA42" i="2"/>
  <c r="AB42" i="2" s="1"/>
  <c r="Y42" i="2"/>
  <c r="X42" i="2"/>
  <c r="Z42" i="2" s="1"/>
  <c r="U42" i="2"/>
  <c r="T42" i="2"/>
  <c r="S42" i="2"/>
  <c r="R42" i="2"/>
  <c r="Q42" i="2"/>
  <c r="P42" i="2"/>
  <c r="L42" i="2"/>
  <c r="M42" i="2" s="1"/>
  <c r="N42" i="2" s="1"/>
  <c r="O42" i="2" s="1"/>
  <c r="K42" i="2"/>
  <c r="J42" i="2"/>
  <c r="I42" i="2"/>
  <c r="AC41" i="2"/>
  <c r="Z41" i="2"/>
  <c r="AA41" i="2" s="1"/>
  <c r="AB41" i="2" s="1"/>
  <c r="Y41" i="2"/>
  <c r="X41" i="2"/>
  <c r="W41" i="2"/>
  <c r="AD41" i="2" s="1"/>
  <c r="AE41" i="2" s="1"/>
  <c r="U41" i="2"/>
  <c r="T41" i="2"/>
  <c r="S41" i="2"/>
  <c r="V41" i="2" s="1"/>
  <c r="R41" i="2"/>
  <c r="Q41" i="2"/>
  <c r="P41" i="2"/>
  <c r="O41" i="2"/>
  <c r="N41" i="2"/>
  <c r="M41" i="2"/>
  <c r="L41" i="2"/>
  <c r="K41" i="2"/>
  <c r="J41" i="2"/>
  <c r="I41" i="2"/>
  <c r="AC40" i="2"/>
  <c r="Z40" i="2"/>
  <c r="AA40" i="2" s="1"/>
  <c r="Y40" i="2"/>
  <c r="X40" i="2"/>
  <c r="W40" i="2"/>
  <c r="AD40" i="2" s="1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AC39" i="2"/>
  <c r="Y39" i="2"/>
  <c r="X39" i="2"/>
  <c r="Z39" i="2" s="1"/>
  <c r="AA39" i="2" s="1"/>
  <c r="AB39" i="2" s="1"/>
  <c r="V39" i="2"/>
  <c r="U39" i="2"/>
  <c r="W39" i="2" s="1"/>
  <c r="AD39" i="2" s="1"/>
  <c r="AE39" i="2" s="1"/>
  <c r="T39" i="2"/>
  <c r="S39" i="2"/>
  <c r="R39" i="2"/>
  <c r="Q39" i="2"/>
  <c r="P39" i="2"/>
  <c r="N39" i="2"/>
  <c r="O39" i="2" s="1"/>
  <c r="M39" i="2"/>
  <c r="L39" i="2"/>
  <c r="K39" i="2"/>
  <c r="J39" i="2"/>
  <c r="I39" i="2"/>
  <c r="AC38" i="2"/>
  <c r="Y38" i="2"/>
  <c r="X38" i="2"/>
  <c r="Z38" i="2" s="1"/>
  <c r="AA38" i="2" s="1"/>
  <c r="AB38" i="2" s="1"/>
  <c r="W38" i="2"/>
  <c r="V38" i="2"/>
  <c r="U38" i="2"/>
  <c r="T38" i="2"/>
  <c r="S38" i="2"/>
  <c r="R38" i="2"/>
  <c r="Q38" i="2"/>
  <c r="O38" i="2"/>
  <c r="M38" i="2"/>
  <c r="N38" i="2" s="1"/>
  <c r="L38" i="2"/>
  <c r="P38" i="2" s="1"/>
  <c r="K38" i="2"/>
  <c r="J38" i="2"/>
  <c r="I38" i="2"/>
  <c r="AC37" i="2"/>
  <c r="AB37" i="2"/>
  <c r="AA37" i="2"/>
  <c r="Z37" i="2"/>
  <c r="Y37" i="2"/>
  <c r="X37" i="2"/>
  <c r="V37" i="2"/>
  <c r="U37" i="2"/>
  <c r="T37" i="2"/>
  <c r="S37" i="2"/>
  <c r="W37" i="2" s="1"/>
  <c r="R37" i="2"/>
  <c r="Q37" i="2"/>
  <c r="L37" i="2"/>
  <c r="K37" i="2"/>
  <c r="J37" i="2"/>
  <c r="I37" i="2"/>
  <c r="AC36" i="2"/>
  <c r="AA36" i="2"/>
  <c r="AB36" i="2" s="1"/>
  <c r="Z36" i="2"/>
  <c r="Y36" i="2"/>
  <c r="X36" i="2"/>
  <c r="U36" i="2"/>
  <c r="T36" i="2"/>
  <c r="S36" i="2"/>
  <c r="R36" i="2"/>
  <c r="Q36" i="2"/>
  <c r="M36" i="2"/>
  <c r="N36" i="2" s="1"/>
  <c r="O36" i="2" s="1"/>
  <c r="L36" i="2"/>
  <c r="P36" i="2" s="1"/>
  <c r="K36" i="2"/>
  <c r="J36" i="2"/>
  <c r="I36" i="2"/>
  <c r="AC35" i="2"/>
  <c r="AB35" i="2"/>
  <c r="Z35" i="2"/>
  <c r="AA35" i="2" s="1"/>
  <c r="Y35" i="2"/>
  <c r="X35" i="2"/>
  <c r="U35" i="2"/>
  <c r="T35" i="2"/>
  <c r="S35" i="2"/>
  <c r="W35" i="2" s="1"/>
  <c r="R35" i="2"/>
  <c r="Q35" i="2"/>
  <c r="L35" i="2"/>
  <c r="K35" i="2"/>
  <c r="J35" i="2"/>
  <c r="I35" i="2"/>
  <c r="AC34" i="2"/>
  <c r="Y34" i="2"/>
  <c r="X34" i="2"/>
  <c r="Z34" i="2" s="1"/>
  <c r="AA34" i="2" s="1"/>
  <c r="AB34" i="2" s="1"/>
  <c r="U34" i="2"/>
  <c r="T34" i="2"/>
  <c r="S34" i="2"/>
  <c r="R34" i="2"/>
  <c r="Q34" i="2"/>
  <c r="P34" i="2"/>
  <c r="L34" i="2"/>
  <c r="M34" i="2" s="1"/>
  <c r="N34" i="2" s="1"/>
  <c r="O34" i="2" s="1"/>
  <c r="K34" i="2"/>
  <c r="J34" i="2"/>
  <c r="I34" i="2"/>
  <c r="AC33" i="2"/>
  <c r="Y33" i="2"/>
  <c r="X33" i="2"/>
  <c r="Z33" i="2" s="1"/>
  <c r="AA33" i="2" s="1"/>
  <c r="AB33" i="2" s="1"/>
  <c r="W33" i="2"/>
  <c r="AD33" i="2" s="1"/>
  <c r="AE33" i="2" s="1"/>
  <c r="U33" i="2"/>
  <c r="T33" i="2"/>
  <c r="S33" i="2"/>
  <c r="V33" i="2" s="1"/>
  <c r="R33" i="2"/>
  <c r="Q33" i="2"/>
  <c r="P33" i="2"/>
  <c r="O33" i="2"/>
  <c r="N33" i="2"/>
  <c r="M33" i="2"/>
  <c r="L33" i="2"/>
  <c r="K33" i="2"/>
  <c r="J33" i="2"/>
  <c r="I33" i="2"/>
  <c r="AC32" i="2"/>
  <c r="Z32" i="2"/>
  <c r="AA32" i="2" s="1"/>
  <c r="AB32" i="2" s="1"/>
  <c r="Y32" i="2"/>
  <c r="X32" i="2"/>
  <c r="W32" i="2"/>
  <c r="AD32" i="2" s="1"/>
  <c r="AE32" i="2" s="1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AD31" i="2"/>
  <c r="AE31" i="2" s="1"/>
  <c r="AC31" i="2"/>
  <c r="Y31" i="2"/>
  <c r="X31" i="2"/>
  <c r="Z31" i="2" s="1"/>
  <c r="AA31" i="2" s="1"/>
  <c r="AB31" i="2" s="1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AC30" i="2"/>
  <c r="Y30" i="2"/>
  <c r="X30" i="2"/>
  <c r="Z30" i="2" s="1"/>
  <c r="AA30" i="2" s="1"/>
  <c r="AB30" i="2" s="1"/>
  <c r="V30" i="2"/>
  <c r="U30" i="2"/>
  <c r="W30" i="2" s="1"/>
  <c r="AD30" i="2" s="1"/>
  <c r="AE30" i="2" s="1"/>
  <c r="T30" i="2"/>
  <c r="S30" i="2"/>
  <c r="R30" i="2"/>
  <c r="Q30" i="2"/>
  <c r="P30" i="2"/>
  <c r="L30" i="2"/>
  <c r="M30" i="2" s="1"/>
  <c r="N30" i="2" s="1"/>
  <c r="O30" i="2" s="1"/>
  <c r="K30" i="2"/>
  <c r="J30" i="2"/>
  <c r="I30" i="2"/>
  <c r="AC29" i="2"/>
  <c r="AA29" i="2"/>
  <c r="AB29" i="2" s="1"/>
  <c r="Z29" i="2"/>
  <c r="Y29" i="2"/>
  <c r="X29" i="2"/>
  <c r="W29" i="2"/>
  <c r="U29" i="2"/>
  <c r="T29" i="2"/>
  <c r="S29" i="2"/>
  <c r="V29" i="2" s="1"/>
  <c r="R29" i="2"/>
  <c r="Q29" i="2"/>
  <c r="L29" i="2"/>
  <c r="P29" i="2" s="1"/>
  <c r="K29" i="2"/>
  <c r="J29" i="2"/>
  <c r="I29" i="2"/>
  <c r="AC28" i="2"/>
  <c r="AD28" i="2" s="1"/>
  <c r="AE28" i="2" s="1"/>
  <c r="Z28" i="2"/>
  <c r="AA28" i="2" s="1"/>
  <c r="AB28" i="2" s="1"/>
  <c r="Y28" i="2"/>
  <c r="X28" i="2"/>
  <c r="U28" i="2"/>
  <c r="T28" i="2"/>
  <c r="S28" i="2"/>
  <c r="W28" i="2" s="1"/>
  <c r="R28" i="2"/>
  <c r="Q28" i="2"/>
  <c r="M28" i="2"/>
  <c r="N28" i="2" s="1"/>
  <c r="O28" i="2" s="1"/>
  <c r="L28" i="2"/>
  <c r="P28" i="2" s="1"/>
  <c r="K28" i="2"/>
  <c r="J28" i="2"/>
  <c r="I28" i="2"/>
  <c r="AC27" i="2"/>
  <c r="Z27" i="2"/>
  <c r="AA27" i="2" s="1"/>
  <c r="AB27" i="2" s="1"/>
  <c r="Y27" i="2"/>
  <c r="X27" i="2"/>
  <c r="U27" i="2"/>
  <c r="T27" i="2"/>
  <c r="S27" i="2"/>
  <c r="R27" i="2"/>
  <c r="Q27" i="2"/>
  <c r="M27" i="2"/>
  <c r="N27" i="2" s="1"/>
  <c r="O27" i="2" s="1"/>
  <c r="L27" i="2"/>
  <c r="P27" i="2" s="1"/>
  <c r="K27" i="2"/>
  <c r="J27" i="2"/>
  <c r="I27" i="2"/>
  <c r="AC26" i="2"/>
  <c r="Z26" i="2"/>
  <c r="AA26" i="2" s="1"/>
  <c r="AB26" i="2" s="1"/>
  <c r="Y26" i="2"/>
  <c r="X26" i="2"/>
  <c r="U26" i="2"/>
  <c r="T26" i="2"/>
  <c r="S26" i="2"/>
  <c r="R26" i="2"/>
  <c r="Q26" i="2"/>
  <c r="P26" i="2"/>
  <c r="L26" i="2"/>
  <c r="M26" i="2" s="1"/>
  <c r="N26" i="2" s="1"/>
  <c r="O26" i="2" s="1"/>
  <c r="K26" i="2"/>
  <c r="J26" i="2"/>
  <c r="I26" i="2"/>
  <c r="AC25" i="2"/>
  <c r="Z25" i="2"/>
  <c r="AA25" i="2" s="1"/>
  <c r="AB25" i="2" s="1"/>
  <c r="Y25" i="2"/>
  <c r="X25" i="2"/>
  <c r="W25" i="2"/>
  <c r="AD25" i="2" s="1"/>
  <c r="U25" i="2"/>
  <c r="T25" i="2"/>
  <c r="S25" i="2"/>
  <c r="V25" i="2" s="1"/>
  <c r="R25" i="2"/>
  <c r="Q25" i="2"/>
  <c r="P25" i="2"/>
  <c r="O25" i="2"/>
  <c r="N25" i="2"/>
  <c r="M25" i="2"/>
  <c r="L25" i="2"/>
  <c r="K25" i="2"/>
  <c r="J25" i="2"/>
  <c r="I25" i="2"/>
  <c r="AC24" i="2"/>
  <c r="Z24" i="2"/>
  <c r="AA24" i="2" s="1"/>
  <c r="AB24" i="2" s="1"/>
  <c r="Y24" i="2"/>
  <c r="X24" i="2"/>
  <c r="W24" i="2"/>
  <c r="V24" i="2"/>
  <c r="U24" i="2"/>
  <c r="T24" i="2"/>
  <c r="S24" i="2"/>
  <c r="R24" i="2"/>
  <c r="Q24" i="2"/>
  <c r="P24" i="2"/>
  <c r="N24" i="2"/>
  <c r="O24" i="2" s="1"/>
  <c r="M24" i="2"/>
  <c r="L24" i="2"/>
  <c r="K24" i="2"/>
  <c r="J24" i="2"/>
  <c r="I24" i="2"/>
  <c r="AC23" i="2"/>
  <c r="Y23" i="2"/>
  <c r="X23" i="2"/>
  <c r="Z23" i="2" s="1"/>
  <c r="AA23" i="2" s="1"/>
  <c r="W23" i="2"/>
  <c r="V23" i="2"/>
  <c r="U23" i="2"/>
  <c r="T23" i="2"/>
  <c r="S23" i="2"/>
  <c r="R23" i="2"/>
  <c r="Q23" i="2"/>
  <c r="P23" i="2"/>
  <c r="N23" i="2"/>
  <c r="O23" i="2" s="1"/>
  <c r="M23" i="2"/>
  <c r="L23" i="2"/>
  <c r="K23" i="2"/>
  <c r="J23" i="2"/>
  <c r="I23" i="2"/>
  <c r="AC22" i="2"/>
  <c r="Y22" i="2"/>
  <c r="X22" i="2"/>
  <c r="Z22" i="2" s="1"/>
  <c r="AA22" i="2" s="1"/>
  <c r="AB22" i="2" s="1"/>
  <c r="W22" i="2"/>
  <c r="V22" i="2"/>
  <c r="U22" i="2"/>
  <c r="T22" i="2"/>
  <c r="S22" i="2"/>
  <c r="R22" i="2"/>
  <c r="Q22" i="2"/>
  <c r="L22" i="2"/>
  <c r="P22" i="2" s="1"/>
  <c r="K22" i="2"/>
  <c r="J22" i="2"/>
  <c r="I22" i="2"/>
  <c r="AC21" i="2"/>
  <c r="AA21" i="2"/>
  <c r="AB21" i="2" s="1"/>
  <c r="Z21" i="2"/>
  <c r="Y21" i="2"/>
  <c r="X21" i="2"/>
  <c r="V21" i="2"/>
  <c r="U21" i="2"/>
  <c r="T21" i="2"/>
  <c r="S21" i="2"/>
  <c r="W21" i="2" s="1"/>
  <c r="R21" i="2"/>
  <c r="Q21" i="2"/>
  <c r="M21" i="2"/>
  <c r="N21" i="2" s="1"/>
  <c r="O21" i="2" s="1"/>
  <c r="L21" i="2"/>
  <c r="P21" i="2" s="1"/>
  <c r="K21" i="2"/>
  <c r="J21" i="2"/>
  <c r="I21" i="2"/>
  <c r="AC20" i="2"/>
  <c r="AA20" i="2"/>
  <c r="AB20" i="2" s="1"/>
  <c r="Z20" i="2"/>
  <c r="Y20" i="2"/>
  <c r="X20" i="2"/>
  <c r="V20" i="2"/>
  <c r="U20" i="2"/>
  <c r="T20" i="2"/>
  <c r="S20" i="2"/>
  <c r="W20" i="2" s="1"/>
  <c r="R20" i="2"/>
  <c r="Q20" i="2"/>
  <c r="L20" i="2"/>
  <c r="P20" i="2" s="1"/>
  <c r="K20" i="2"/>
  <c r="J20" i="2"/>
  <c r="I20" i="2"/>
  <c r="AC19" i="2"/>
  <c r="Z19" i="2"/>
  <c r="AA19" i="2" s="1"/>
  <c r="AB19" i="2" s="1"/>
  <c r="Y19" i="2"/>
  <c r="X19" i="2"/>
  <c r="U19" i="2"/>
  <c r="T19" i="2"/>
  <c r="S19" i="2"/>
  <c r="R19" i="2"/>
  <c r="Q19" i="2"/>
  <c r="P19" i="2"/>
  <c r="M19" i="2"/>
  <c r="N19" i="2" s="1"/>
  <c r="O19" i="2" s="1"/>
  <c r="L19" i="2"/>
  <c r="K19" i="2"/>
  <c r="J19" i="2"/>
  <c r="I19" i="2"/>
  <c r="AC18" i="2"/>
  <c r="Y18" i="2"/>
  <c r="X18" i="2"/>
  <c r="Z18" i="2" s="1"/>
  <c r="AA18" i="2" s="1"/>
  <c r="AB18" i="2" s="1"/>
  <c r="W18" i="2"/>
  <c r="U18" i="2"/>
  <c r="T18" i="2"/>
  <c r="S18" i="2"/>
  <c r="V18" i="2" s="1"/>
  <c r="R18" i="2"/>
  <c r="Q18" i="2"/>
  <c r="L18" i="2"/>
  <c r="M18" i="2" s="1"/>
  <c r="N18" i="2" s="1"/>
  <c r="O18" i="2" s="1"/>
  <c r="K18" i="2"/>
  <c r="J18" i="2"/>
  <c r="I18" i="2"/>
  <c r="AC17" i="2"/>
  <c r="Z17" i="2"/>
  <c r="AA17" i="2" s="1"/>
  <c r="AB17" i="2" s="1"/>
  <c r="Y17" i="2"/>
  <c r="X17" i="2"/>
  <c r="W17" i="2"/>
  <c r="V17" i="2"/>
  <c r="U17" i="2"/>
  <c r="T17" i="2"/>
  <c r="S17" i="2"/>
  <c r="R17" i="2"/>
  <c r="Q17" i="2"/>
  <c r="P17" i="2"/>
  <c r="N17" i="2"/>
  <c r="O17" i="2" s="1"/>
  <c r="M17" i="2"/>
  <c r="L17" i="2"/>
  <c r="K17" i="2"/>
  <c r="J17" i="2"/>
  <c r="I17" i="2"/>
  <c r="AC16" i="2"/>
  <c r="AD16" i="2" s="1"/>
  <c r="Y16" i="2"/>
  <c r="X16" i="2"/>
  <c r="Z16" i="2" s="1"/>
  <c r="AA16" i="2" s="1"/>
  <c r="AB16" i="2" s="1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AC15" i="2"/>
  <c r="Y15" i="2"/>
  <c r="X15" i="2"/>
  <c r="Z15" i="2" s="1"/>
  <c r="AA15" i="2" s="1"/>
  <c r="AB15" i="2" s="1"/>
  <c r="V15" i="2"/>
  <c r="U15" i="2"/>
  <c r="W15" i="2" s="1"/>
  <c r="AD15" i="2" s="1"/>
  <c r="AE15" i="2" s="1"/>
  <c r="T15" i="2"/>
  <c r="S15" i="2"/>
  <c r="R15" i="2"/>
  <c r="Q15" i="2"/>
  <c r="P15" i="2"/>
  <c r="L15" i="2"/>
  <c r="M15" i="2" s="1"/>
  <c r="N15" i="2" s="1"/>
  <c r="O15" i="2" s="1"/>
  <c r="K15" i="2"/>
  <c r="J15" i="2"/>
  <c r="I15" i="2"/>
  <c r="AC14" i="2"/>
  <c r="AA14" i="2"/>
  <c r="AB14" i="2" s="1"/>
  <c r="Y14" i="2"/>
  <c r="X14" i="2"/>
  <c r="Z14" i="2" s="1"/>
  <c r="W14" i="2"/>
  <c r="V14" i="2"/>
  <c r="U14" i="2"/>
  <c r="T14" i="2"/>
  <c r="S14" i="2"/>
  <c r="R14" i="2"/>
  <c r="Q14" i="2"/>
  <c r="L14" i="2"/>
  <c r="M14" i="2" s="1"/>
  <c r="N14" i="2" s="1"/>
  <c r="O14" i="2" s="1"/>
  <c r="K14" i="2"/>
  <c r="J14" i="2"/>
  <c r="I14" i="2"/>
  <c r="AC13" i="2"/>
  <c r="Z13" i="2"/>
  <c r="AA13" i="2" s="1"/>
  <c r="AB13" i="2" s="1"/>
  <c r="Y13" i="2"/>
  <c r="X13" i="2"/>
  <c r="V13" i="2"/>
  <c r="U13" i="2"/>
  <c r="T13" i="2"/>
  <c r="S13" i="2"/>
  <c r="W13" i="2" s="1"/>
  <c r="R13" i="2"/>
  <c r="Q13" i="2"/>
  <c r="L13" i="2"/>
  <c r="P13" i="2" s="1"/>
  <c r="K13" i="2"/>
  <c r="J13" i="2"/>
  <c r="I13" i="2"/>
  <c r="AD12" i="2"/>
  <c r="AC12" i="2"/>
  <c r="Z12" i="2"/>
  <c r="AA12" i="2" s="1"/>
  <c r="AB12" i="2" s="1"/>
  <c r="Y12" i="2"/>
  <c r="X12" i="2"/>
  <c r="V12" i="2"/>
  <c r="U12" i="2"/>
  <c r="T12" i="2"/>
  <c r="S12" i="2"/>
  <c r="R12" i="2"/>
  <c r="Q12" i="2"/>
  <c r="L12" i="2"/>
  <c r="P12" i="2" s="1"/>
  <c r="K12" i="2"/>
  <c r="J12" i="2"/>
  <c r="I12" i="2"/>
  <c r="AC11" i="2"/>
  <c r="Y11" i="2"/>
  <c r="X11" i="2"/>
  <c r="Z11" i="2" s="1"/>
  <c r="AA11" i="2" s="1"/>
  <c r="AB11" i="2" s="1"/>
  <c r="U11" i="2"/>
  <c r="T11" i="2"/>
  <c r="S11" i="2"/>
  <c r="R11" i="2"/>
  <c r="Q11" i="2"/>
  <c r="L11" i="2"/>
  <c r="P11" i="2" s="1"/>
  <c r="K11" i="2"/>
  <c r="J11" i="2"/>
  <c r="I11" i="2"/>
  <c r="AC10" i="2"/>
  <c r="Z10" i="2"/>
  <c r="AA10" i="2" s="1"/>
  <c r="AB10" i="2" s="1"/>
  <c r="Y10" i="2"/>
  <c r="X10" i="2"/>
  <c r="W10" i="2"/>
  <c r="U10" i="2"/>
  <c r="T10" i="2"/>
  <c r="S10" i="2"/>
  <c r="V10" i="2" s="1"/>
  <c r="R10" i="2"/>
  <c r="Q10" i="2"/>
  <c r="P10" i="2"/>
  <c r="L10" i="2"/>
  <c r="M10" i="2" s="1"/>
  <c r="N10" i="2" s="1"/>
  <c r="O10" i="2" s="1"/>
  <c r="K10" i="2"/>
  <c r="J10" i="2"/>
  <c r="I10" i="2"/>
  <c r="AC9" i="2"/>
  <c r="Z9" i="2"/>
  <c r="AA9" i="2" s="1"/>
  <c r="AB9" i="2" s="1"/>
  <c r="Y9" i="2"/>
  <c r="X9" i="2"/>
  <c r="V9" i="2"/>
  <c r="U9" i="2"/>
  <c r="T9" i="2"/>
  <c r="S9" i="2"/>
  <c r="W9" i="2" s="1"/>
  <c r="AD9" i="2" s="1"/>
  <c r="AE9" i="2" s="1"/>
  <c r="R9" i="2"/>
  <c r="Q9" i="2"/>
  <c r="P9" i="2"/>
  <c r="N9" i="2"/>
  <c r="O9" i="2" s="1"/>
  <c r="M9" i="2"/>
  <c r="L9" i="2"/>
  <c r="K9" i="2"/>
  <c r="J9" i="2"/>
  <c r="I9" i="2"/>
  <c r="AC8" i="2"/>
  <c r="Z8" i="2"/>
  <c r="AA8" i="2" s="1"/>
  <c r="AB8" i="2" s="1"/>
  <c r="Y8" i="2"/>
  <c r="X8" i="2"/>
  <c r="V8" i="2"/>
  <c r="U8" i="2"/>
  <c r="W8" i="2" s="1"/>
  <c r="T8" i="2"/>
  <c r="S8" i="2"/>
  <c r="R8" i="2"/>
  <c r="Q8" i="2"/>
  <c r="M8" i="2"/>
  <c r="N8" i="2" s="1"/>
  <c r="O8" i="2" s="1"/>
  <c r="L8" i="2"/>
  <c r="P8" i="2" s="1"/>
  <c r="K8" i="2"/>
  <c r="J8" i="2"/>
  <c r="I8" i="2"/>
  <c r="AC7" i="2"/>
  <c r="AD7" i="2" s="1"/>
  <c r="Y7" i="2"/>
  <c r="X7" i="2"/>
  <c r="Z7" i="2" s="1"/>
  <c r="AA7" i="2" s="1"/>
  <c r="AB7" i="2" s="1"/>
  <c r="U7" i="2"/>
  <c r="T7" i="2"/>
  <c r="S7" i="2"/>
  <c r="W7" i="2" s="1"/>
  <c r="R7" i="2"/>
  <c r="Q7" i="2"/>
  <c r="P7" i="2"/>
  <c r="L7" i="2"/>
  <c r="M7" i="2" s="1"/>
  <c r="N7" i="2" s="1"/>
  <c r="O7" i="2" s="1"/>
  <c r="K7" i="2"/>
  <c r="J7" i="2"/>
  <c r="I7" i="2"/>
  <c r="AC6" i="2"/>
  <c r="AD6" i="2" s="1"/>
  <c r="AA6" i="2"/>
  <c r="AB6" i="2" s="1"/>
  <c r="Z6" i="2"/>
  <c r="Y6" i="2"/>
  <c r="X6" i="2"/>
  <c r="W6" i="2"/>
  <c r="U6" i="2"/>
  <c r="T6" i="2"/>
  <c r="S6" i="2"/>
  <c r="V6" i="2" s="1"/>
  <c r="R6" i="2"/>
  <c r="Q6" i="2"/>
  <c r="P6" i="2"/>
  <c r="L6" i="2"/>
  <c r="M6" i="2" s="1"/>
  <c r="N6" i="2" s="1"/>
  <c r="O6" i="2" s="1"/>
  <c r="K6" i="2"/>
  <c r="J6" i="2"/>
  <c r="I6" i="2"/>
  <c r="AC5" i="2"/>
  <c r="Z5" i="2"/>
  <c r="AA5" i="2" s="1"/>
  <c r="AB5" i="2" s="1"/>
  <c r="Y5" i="2"/>
  <c r="X5" i="2"/>
  <c r="W5" i="2"/>
  <c r="V5" i="2"/>
  <c r="U5" i="2"/>
  <c r="T5" i="2"/>
  <c r="S5" i="2"/>
  <c r="R5" i="2"/>
  <c r="Q5" i="2"/>
  <c r="P5" i="2"/>
  <c r="L5" i="2"/>
  <c r="M5" i="2" s="1"/>
  <c r="N5" i="2" s="1"/>
  <c r="O5" i="2" s="1"/>
  <c r="AD5" i="2" s="1"/>
  <c r="K5" i="2"/>
  <c r="J5" i="2"/>
  <c r="I5" i="2"/>
  <c r="AD37" i="2" l="1"/>
  <c r="AE37" i="2" s="1"/>
  <c r="AE5" i="2"/>
  <c r="AD8" i="2"/>
  <c r="AE8" i="2" s="1"/>
  <c r="AD14" i="2"/>
  <c r="AE14" i="2" s="1"/>
  <c r="AE16" i="2"/>
  <c r="AD17" i="2"/>
  <c r="AE17" i="2" s="1"/>
  <c r="AE7" i="2"/>
  <c r="AD13" i="2"/>
  <c r="AE13" i="2" s="1"/>
  <c r="AD24" i="2"/>
  <c r="AE24" i="2" s="1"/>
  <c r="AD23" i="2"/>
  <c r="AE25" i="2"/>
  <c r="AE6" i="2"/>
  <c r="AD21" i="2"/>
  <c r="AE21" i="2" s="1"/>
  <c r="AD10" i="2"/>
  <c r="AE10" i="2" s="1"/>
  <c r="W11" i="2"/>
  <c r="AD11" i="2" s="1"/>
  <c r="AE11" i="2" s="1"/>
  <c r="V11" i="2"/>
  <c r="M13" i="2"/>
  <c r="N13" i="2" s="1"/>
  <c r="O13" i="2" s="1"/>
  <c r="M20" i="2"/>
  <c r="N20" i="2" s="1"/>
  <c r="O20" i="2" s="1"/>
  <c r="AD20" i="2" s="1"/>
  <c r="AE20" i="2" s="1"/>
  <c r="W34" i="2"/>
  <c r="AD34" i="2" s="1"/>
  <c r="AE34" i="2" s="1"/>
  <c r="V34" i="2"/>
  <c r="AB40" i="2"/>
  <c r="AE40" i="2" s="1"/>
  <c r="AE48" i="2"/>
  <c r="AE57" i="2"/>
  <c r="M37" i="2"/>
  <c r="N37" i="2" s="1"/>
  <c r="O37" i="2" s="1"/>
  <c r="P37" i="2"/>
  <c r="AD43" i="2"/>
  <c r="AE43" i="2" s="1"/>
  <c r="W12" i="2"/>
  <c r="P14" i="2"/>
  <c r="M22" i="2"/>
  <c r="N22" i="2" s="1"/>
  <c r="O22" i="2" s="1"/>
  <c r="AD22" i="2" s="1"/>
  <c r="AE22" i="2" s="1"/>
  <c r="AB23" i="2"/>
  <c r="AD54" i="2"/>
  <c r="AE54" i="2" s="1"/>
  <c r="V28" i="2"/>
  <c r="P35" i="2"/>
  <c r="M35" i="2"/>
  <c r="N35" i="2" s="1"/>
  <c r="O35" i="2" s="1"/>
  <c r="AD46" i="2"/>
  <c r="AE46" i="2" s="1"/>
  <c r="AD52" i="2"/>
  <c r="AE52" i="2" s="1"/>
  <c r="AD56" i="2"/>
  <c r="AE56" i="2" s="1"/>
  <c r="AD59" i="2"/>
  <c r="AE59" i="2" s="1"/>
  <c r="AD60" i="2"/>
  <c r="AE60" i="2" s="1"/>
  <c r="AE65" i="2"/>
  <c r="AD18" i="2"/>
  <c r="AE18" i="2" s="1"/>
  <c r="AE12" i="2"/>
  <c r="M11" i="2"/>
  <c r="N11" i="2" s="1"/>
  <c r="O11" i="2" s="1"/>
  <c r="AD35" i="2"/>
  <c r="AE35" i="2" s="1"/>
  <c r="W36" i="2"/>
  <c r="AD36" i="2" s="1"/>
  <c r="AE36" i="2" s="1"/>
  <c r="V36" i="2"/>
  <c r="AE55" i="2"/>
  <c r="AD68" i="2"/>
  <c r="AE68" i="2" s="1"/>
  <c r="W19" i="2"/>
  <c r="V19" i="2"/>
  <c r="V7" i="2"/>
  <c r="M12" i="2"/>
  <c r="N12" i="2" s="1"/>
  <c r="O12" i="2" s="1"/>
  <c r="P18" i="2"/>
  <c r="AD38" i="2"/>
  <c r="AE38" i="2" s="1"/>
  <c r="P43" i="2"/>
  <c r="M43" i="2"/>
  <c r="N43" i="2" s="1"/>
  <c r="O43" i="2" s="1"/>
  <c r="AE53" i="2"/>
  <c r="AD19" i="2"/>
  <c r="AE19" i="2" s="1"/>
  <c r="W42" i="2"/>
  <c r="AD42" i="2" s="1"/>
  <c r="AE42" i="2" s="1"/>
  <c r="V42" i="2"/>
  <c r="W26" i="2"/>
  <c r="AD26" i="2" s="1"/>
  <c r="AE26" i="2" s="1"/>
  <c r="V26" i="2"/>
  <c r="W27" i="2"/>
  <c r="V27" i="2"/>
  <c r="AD27" i="2"/>
  <c r="AE27" i="2" s="1"/>
  <c r="M29" i="2"/>
  <c r="N29" i="2" s="1"/>
  <c r="O29" i="2" s="1"/>
  <c r="AD29" i="2" s="1"/>
  <c r="AE29" i="2" s="1"/>
  <c r="AD44" i="2"/>
  <c r="AE44" i="2" s="1"/>
  <c r="V44" i="2"/>
  <c r="M51" i="2"/>
  <c r="N51" i="2" s="1"/>
  <c r="O51" i="2" s="1"/>
  <c r="AD51" i="2" s="1"/>
  <c r="AE51" i="2" s="1"/>
  <c r="M59" i="2"/>
  <c r="N59" i="2" s="1"/>
  <c r="O59" i="2" s="1"/>
  <c r="V60" i="2"/>
  <c r="M67" i="2"/>
  <c r="N67" i="2" s="1"/>
  <c r="O67" i="2" s="1"/>
  <c r="AD67" i="2" s="1"/>
  <c r="AE67" i="2" s="1"/>
  <c r="V35" i="2"/>
  <c r="V43" i="2"/>
  <c r="P45" i="2"/>
  <c r="M50" i="2"/>
  <c r="N50" i="2" s="1"/>
  <c r="O50" i="2" s="1"/>
  <c r="V51" i="2"/>
  <c r="V59" i="2"/>
  <c r="M66" i="2"/>
  <c r="N66" i="2" s="1"/>
  <c r="O66" i="2" s="1"/>
  <c r="AD66" i="2" s="1"/>
  <c r="AE66" i="2" s="1"/>
  <c r="V67" i="2"/>
  <c r="V50" i="2"/>
  <c r="V58" i="2"/>
  <c r="V66" i="2"/>
  <c r="V49" i="2"/>
  <c r="V65" i="2"/>
  <c r="AE23" i="2" l="1"/>
</calcChain>
</file>

<file path=xl/sharedStrings.xml><?xml version="1.0" encoding="utf-8"?>
<sst xmlns="http://schemas.openxmlformats.org/spreadsheetml/2006/main" count="305" uniqueCount="162">
  <si>
    <t>BP name</t>
  </si>
  <si>
    <t>SUM of Total Cost (Rs.)</t>
  </si>
  <si>
    <t>OD Maheshbhai Bhikhabhai</t>
  </si>
  <si>
    <t>VIKAS AGARWAL</t>
  </si>
  <si>
    <t>RAKIB GULAMKADAR BLOCH</t>
  </si>
  <si>
    <t>Amit Ramesh Agarwal</t>
  </si>
  <si>
    <t>mo. Farukh</t>
  </si>
  <si>
    <t>ASHISH SAXENA</t>
  </si>
  <si>
    <t>Pravin Thakor</t>
  </si>
  <si>
    <t>Ashok Kumar</t>
  </si>
  <si>
    <t>Shekh Seemabanu Mohammad</t>
  </si>
  <si>
    <t>BELIM RIYAZUDDIN MEHBOOBBHAI</t>
  </si>
  <si>
    <t>AGARWAL SUGANDHA AMIT</t>
  </si>
  <si>
    <t>Bharat madhusing lodha</t>
  </si>
  <si>
    <t>MUKESHBHAI RAJABHAI BHARWAD</t>
  </si>
  <si>
    <t>Chauhan navneet kumar</t>
  </si>
  <si>
    <t>PATHAN PARVEZBHAI</t>
  </si>
  <si>
    <t>DENISH B. BAVARIYA</t>
  </si>
  <si>
    <t>Rajesh Kumar Misra_Delivery</t>
  </si>
  <si>
    <t>Devendar Vanga</t>
  </si>
  <si>
    <t>SANDEEP KUMAR</t>
  </si>
  <si>
    <t>Devendra r. mistry</t>
  </si>
  <si>
    <t>SURESHBHAI RAJABHAI BHARWAD</t>
  </si>
  <si>
    <t>Dharmendra Sharma</t>
  </si>
  <si>
    <t>Visharad Chauhan</t>
  </si>
  <si>
    <t>DINESHBHAI MOHANBHAI SOLANKI</t>
  </si>
  <si>
    <t>Meenakshi Gupta</t>
  </si>
  <si>
    <t>EKTA AGARWAL</t>
  </si>
  <si>
    <t>MOINUDDIN R SHAIKH</t>
  </si>
  <si>
    <t>FAIZILA Theba</t>
  </si>
  <si>
    <t>MULIYA TOFIKHUSEN HABIBBHAI</t>
  </si>
  <si>
    <t>GAJRAJSINGH B RATHOD</t>
  </si>
  <si>
    <t>Patani Salim Gafarbhai</t>
  </si>
  <si>
    <t>GOHIL RAGHUVIRSINH R</t>
  </si>
  <si>
    <t>Pravin Patil</t>
  </si>
  <si>
    <t>Gulamhusen Mohamad Ghanchi</t>
  </si>
  <si>
    <t>RAJENDRASINH L CHAVDA</t>
  </si>
  <si>
    <t>GULZAR F MEMON</t>
  </si>
  <si>
    <t>Rajesh Kumar Misra_Pickup</t>
  </si>
  <si>
    <t>Hardik Patel</t>
  </si>
  <si>
    <t>SADHU RAM KARGWAL</t>
  </si>
  <si>
    <t>Harun Abdul Bhai Theba</t>
  </si>
  <si>
    <t>SHEKH JENULABEDEEN BADRUDIN</t>
  </si>
  <si>
    <t>Inderkumar moolchand gupta</t>
  </si>
  <si>
    <t>Siddhant Subhash Borse</t>
  </si>
  <si>
    <t>Karan Mistry_Delivery</t>
  </si>
  <si>
    <t>SWAPNIL PANDEY_BP</t>
  </si>
  <si>
    <t>Karan Mistry_Pickup</t>
  </si>
  <si>
    <t>VIRENDRA SOLANKI</t>
  </si>
  <si>
    <t>LALAJI BHAI THAKOR</t>
  </si>
  <si>
    <t>ZAINULSHA.M.DIWAN</t>
  </si>
  <si>
    <t>MAMATA PAL</t>
  </si>
  <si>
    <t>MANISHA PRAVIN PATIL</t>
  </si>
  <si>
    <t>Grand Total</t>
  </si>
  <si>
    <t>Objective 2</t>
  </si>
  <si>
    <t>Objective 3</t>
  </si>
  <si>
    <t>Task 1</t>
  </si>
  <si>
    <t>Task 2</t>
  </si>
  <si>
    <t>Task 3</t>
  </si>
  <si>
    <t>Task 4</t>
  </si>
  <si>
    <t>Sub Task 1.1</t>
  </si>
  <si>
    <t>Sub Task 1.2</t>
  </si>
  <si>
    <t>Sub Task 1.3</t>
  </si>
  <si>
    <t>Sub Task 2.1</t>
  </si>
  <si>
    <t>Sub Task 3.1</t>
  </si>
  <si>
    <t>Sub Task 3.2</t>
  </si>
  <si>
    <t>Sub Task 3.3</t>
  </si>
  <si>
    <t>Sub Task 3.4</t>
  </si>
  <si>
    <t>Sub Task 3.5</t>
  </si>
  <si>
    <t>Sub Task 4.1</t>
  </si>
  <si>
    <t>Sub Task 4.2</t>
  </si>
  <si>
    <t>Sub Task 4.3</t>
  </si>
  <si>
    <t>bp_id</t>
  </si>
  <si>
    <t>bp_code</t>
  </si>
  <si>
    <t>branch_id</t>
  </si>
  <si>
    <t>bp_joining_date</t>
  </si>
  <si>
    <t>vehicle_type_id</t>
  </si>
  <si>
    <t>ownership_type</t>
  </si>
  <si>
    <t>vehicle_purchase_year</t>
  </si>
  <si>
    <t>Branch Name</t>
  </si>
  <si>
    <t>Cluster Code</t>
  </si>
  <si>
    <t>City</t>
  </si>
  <si>
    <t>Vehicle Type</t>
  </si>
  <si>
    <t>Mileage (Km/l)</t>
  </si>
  <si>
    <t>Fuel Consumed (l)</t>
  </si>
  <si>
    <t>Fuel Cost (Rs.)</t>
  </si>
  <si>
    <t>Maintenance (Rs.)</t>
  </si>
  <si>
    <t>Purchase Type</t>
  </si>
  <si>
    <t>Ownership Info</t>
  </si>
  <si>
    <t>EMI Duration (Years)</t>
  </si>
  <si>
    <t>NPER (months)</t>
  </si>
  <si>
    <t>Principal Amount (Rs.)</t>
  </si>
  <si>
    <t>EMI End Year</t>
  </si>
  <si>
    <t>EMI (Rs.)</t>
  </si>
  <si>
    <t>Vehicle Capacity (tons)</t>
  </si>
  <si>
    <t>Driver Salary (Rs.)</t>
  </si>
  <si>
    <t>Loaders</t>
  </si>
  <si>
    <t>Loader Salary (Rs.)</t>
  </si>
  <si>
    <t>Manpower Cost (Rs.)</t>
  </si>
  <si>
    <t>Price (Market Owned)</t>
  </si>
  <si>
    <t>Vehicle Cost (Rs.)</t>
  </si>
  <si>
    <t>Total Cost (Rs.)</t>
  </si>
  <si>
    <t>VAP1332</t>
  </si>
  <si>
    <t>EMI (3 yrs)</t>
  </si>
  <si>
    <t>VAP1070</t>
  </si>
  <si>
    <t>Market (60000)</t>
  </si>
  <si>
    <t>AMD1061</t>
  </si>
  <si>
    <t>EMI (4 yrs)</t>
  </si>
  <si>
    <t>GNC1363</t>
  </si>
  <si>
    <t>AMD1296</t>
  </si>
  <si>
    <t>AMD1324</t>
  </si>
  <si>
    <t>BDQ1203</t>
  </si>
  <si>
    <t>Market (35000)</t>
  </si>
  <si>
    <t>JGA1336</t>
  </si>
  <si>
    <t>STV1107</t>
  </si>
  <si>
    <t>BDQ1318</t>
  </si>
  <si>
    <t>Owned</t>
  </si>
  <si>
    <t>AMD1057</t>
  </si>
  <si>
    <t>AMD1275</t>
  </si>
  <si>
    <t>VAP1339</t>
  </si>
  <si>
    <t>RAJ1334</t>
  </si>
  <si>
    <t>GNC1377</t>
  </si>
  <si>
    <t>BVC1209</t>
  </si>
  <si>
    <t>AMD1143</t>
  </si>
  <si>
    <t>AMD1259</t>
  </si>
  <si>
    <t>JGA1022</t>
  </si>
  <si>
    <t>RAJ1217</t>
  </si>
  <si>
    <t>BDQ1223</t>
  </si>
  <si>
    <t>BDQ1075</t>
  </si>
  <si>
    <t>BDQ1074</t>
  </si>
  <si>
    <t>AMD1319</t>
  </si>
  <si>
    <t>AKV1298</t>
  </si>
  <si>
    <t>STV1146</t>
  </si>
  <si>
    <t>BDQ1342</t>
  </si>
  <si>
    <t>STV1317</t>
  </si>
  <si>
    <t>GNC1364</t>
  </si>
  <si>
    <t>AMD1335</t>
  </si>
  <si>
    <t>AMD1289</t>
  </si>
  <si>
    <t>BDQ1327</t>
  </si>
  <si>
    <t>RAJ1042</t>
  </si>
  <si>
    <t>Market (49000)</t>
  </si>
  <si>
    <t>AMD1302</t>
  </si>
  <si>
    <t>STV1229</t>
  </si>
  <si>
    <t>AMD1031</t>
  </si>
  <si>
    <t>Market (45000)</t>
  </si>
  <si>
    <t>GNC1357</t>
  </si>
  <si>
    <t>BDQ1328</t>
  </si>
  <si>
    <t>BDQ1329</t>
  </si>
  <si>
    <t>Market (52500)</t>
  </si>
  <si>
    <t>JND1344</t>
  </si>
  <si>
    <t>MSH1240</t>
  </si>
  <si>
    <t>AMD1237</t>
  </si>
  <si>
    <t>AMD1338</t>
  </si>
  <si>
    <t>BDQ1367</t>
  </si>
  <si>
    <t>STV1299</t>
  </si>
  <si>
    <t>AMD1330</t>
  </si>
  <si>
    <t>AMD1331</t>
  </si>
  <si>
    <t>VAP1105</t>
  </si>
  <si>
    <t>AMD1104</t>
  </si>
  <si>
    <t>AMD1171</t>
  </si>
  <si>
    <t>BDQ1151</t>
  </si>
  <si>
    <t>Market (68000)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</si>
</sst>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dd\-mm\-yyyy"/>
    <numFmt numFmtId="165" formatCode="000\L"/>
    <numFmt numFmtId="166" formatCode="[$₹-4009]\ #,##0.0;[$₹-4009]\ \-#,##0.0"/>
    <numFmt numFmtId="167" formatCode="&quot;₹&quot;\ #,##0.0"/>
    <numFmt numFmtId="168" formatCode="&quot;₹&quot;\ #,##0.00"/>
    <numFmt numFmtId="169" formatCode="d\-m\-yyyy"/>
  </numFmts>
  <fonts count="5" x14ac:knownFonts="1"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0C343D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43" fontId="0" fillId="0" borderId="1" xfId="0" applyNumberFormat="1" applyBorder="1"/>
    <xf numFmtId="1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0" fontId="2" fillId="0" borderId="0" xfId="0" applyFont="1"/>
    <xf numFmtId="0" fontId="3" fillId="2" borderId="0" xfId="0" applyFont="1" applyFill="1"/>
    <xf numFmtId="0" fontId="0" fillId="0" borderId="0" xfId="0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3" borderId="0" xfId="0" applyFont="1" applyFill="1"/>
    <xf numFmtId="0" fontId="2" fillId="5" borderId="0" xfId="0" applyFont="1" applyFill="1"/>
    <xf numFmtId="0" fontId="4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0" borderId="2" xfId="0" applyFont="1" applyBorder="1"/>
    <xf numFmtId="0" fontId="2" fillId="3" borderId="2" xfId="0" applyFont="1" applyFill="1" applyBorder="1"/>
    <xf numFmtId="0" fontId="2" fillId="4" borderId="2" xfId="0" applyFont="1" applyFill="1" applyBorder="1"/>
    <xf numFmtId="0" fontId="2" fillId="5" borderId="2" xfId="0" applyFont="1" applyFill="1" applyBorder="1"/>
    <xf numFmtId="0" fontId="2" fillId="6" borderId="2" xfId="0" applyFont="1" applyFill="1" applyBorder="1"/>
    <xf numFmtId="0" fontId="2" fillId="7" borderId="2" xfId="0" applyFont="1" applyFill="1" applyBorder="1"/>
    <xf numFmtId="0" fontId="1" fillId="0" borderId="2" xfId="0" applyFont="1" applyBorder="1"/>
    <xf numFmtId="164" fontId="1" fillId="0" borderId="2" xfId="0" applyNumberFormat="1" applyFont="1" applyBorder="1"/>
    <xf numFmtId="1" fontId="1" fillId="0" borderId="2" xfId="0" applyNumberFormat="1" applyFont="1" applyBorder="1"/>
    <xf numFmtId="165" fontId="1" fillId="0" borderId="2" xfId="0" applyNumberFormat="1" applyFont="1" applyBorder="1"/>
    <xf numFmtId="166" fontId="1" fillId="0" borderId="2" xfId="0" applyNumberFormat="1" applyFont="1" applyBorder="1"/>
    <xf numFmtId="3" fontId="1" fillId="0" borderId="2" xfId="0" applyNumberFormat="1" applyFont="1" applyBorder="1"/>
    <xf numFmtId="167" fontId="1" fillId="0" borderId="2" xfId="0" applyNumberFormat="1" applyFont="1" applyBorder="1"/>
    <xf numFmtId="168" fontId="1" fillId="0" borderId="2" xfId="0" applyNumberFormat="1" applyFont="1" applyBorder="1"/>
    <xf numFmtId="169" fontId="1" fillId="0" borderId="2" xfId="0" applyNumberFormat="1" applyFont="1" applyBorder="1"/>
  </cellXfs>
  <cellStyles count="1">
    <cellStyle name="Normal" xfId="0" builtinId="0"/>
  </cellStyles>
  <dxfs count="8">
    <dxf>
      <numFmt numFmtId="35" formatCode="_ * #,##0.00_ ;_ * \-#,##0.00_ ;_ * &quot;-&quot;??_ ;_ @_ "/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%20DHAR\Documents\data-resources\location.xlsx" TargetMode="External"/><Relationship Id="rId1" Type="http://schemas.openxmlformats.org/officeDocument/2006/relationships/externalLinkPath" Target="loc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3493bda7a56f6e7/vehicle_details.xlsx" TargetMode="External"/><Relationship Id="rId1" Type="http://schemas.openxmlformats.org/officeDocument/2006/relationships/externalLinkPath" Target="https://d.docs.live.net/23493bda7a56f6e7/vehicle_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%20DHAR\Documents\data-resources\vehicle_mileage.xlsx" TargetMode="External"/><Relationship Id="rId1" Type="http://schemas.openxmlformats.org/officeDocument/2006/relationships/externalLinkPath" Target="vehicle_mileag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%20DHAR\Documents\data-resources\maintenance.xlsx" TargetMode="External"/><Relationship Id="rId1" Type="http://schemas.openxmlformats.org/officeDocument/2006/relationships/externalLinkPath" Target="maintenanc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vehicle_details.xlsx" TargetMode="External"/><Relationship Id="rId1" Type="http://schemas.openxmlformats.org/officeDocument/2006/relationships/externalLinkPath" Target="file:///E:\vehicle_detai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cation"/>
    </sheetNames>
    <sheetDataSet>
      <sheetData sheetId="0">
        <row r="2">
          <cell r="A2">
            <v>113</v>
          </cell>
          <cell r="B2" t="str">
            <v>Ahmedabad Branch</v>
          </cell>
          <cell r="C2" t="str">
            <v>AMD</v>
          </cell>
          <cell r="D2" t="str">
            <v>Ahmedabad</v>
          </cell>
        </row>
        <row r="3">
          <cell r="A3">
            <v>117</v>
          </cell>
          <cell r="B3" t="str">
            <v>Jamnager</v>
          </cell>
          <cell r="C3" t="str">
            <v>AMD</v>
          </cell>
          <cell r="D3" t="str">
            <v>Ahmedabad</v>
          </cell>
        </row>
        <row r="4">
          <cell r="A4">
            <v>226</v>
          </cell>
          <cell r="B4" t="str">
            <v>Ludhiana</v>
          </cell>
          <cell r="C4" t="str">
            <v>AMB</v>
          </cell>
          <cell r="D4" t="str">
            <v>Ambala</v>
          </cell>
        </row>
        <row r="5">
          <cell r="A5">
            <v>228</v>
          </cell>
          <cell r="B5" t="str">
            <v>Mysore 2</v>
          </cell>
          <cell r="C5" t="str">
            <v>BLR</v>
          </cell>
          <cell r="D5" t="str">
            <v>Bangalore</v>
          </cell>
        </row>
        <row r="6">
          <cell r="A6">
            <v>229</v>
          </cell>
          <cell r="B6" t="str">
            <v>Pondichery</v>
          </cell>
          <cell r="C6" t="str">
            <v>MAA</v>
          </cell>
          <cell r="D6" t="str">
            <v>Chennai</v>
          </cell>
        </row>
        <row r="7">
          <cell r="A7">
            <v>230</v>
          </cell>
          <cell r="B7" t="str">
            <v>Bhiwani</v>
          </cell>
          <cell r="C7" t="str">
            <v>DEL</v>
          </cell>
          <cell r="D7" t="str">
            <v>Delhi</v>
          </cell>
        </row>
        <row r="8">
          <cell r="A8">
            <v>231</v>
          </cell>
          <cell r="B8" t="str">
            <v>Laxmi Nager</v>
          </cell>
          <cell r="C8" t="str">
            <v>DEL</v>
          </cell>
          <cell r="D8" t="str">
            <v>Delhi</v>
          </cell>
        </row>
        <row r="9">
          <cell r="A9">
            <v>232</v>
          </cell>
          <cell r="B9" t="str">
            <v>Main Road Branch</v>
          </cell>
          <cell r="C9" t="str">
            <v>HYD</v>
          </cell>
          <cell r="D9" t="str">
            <v>Hyderabad</v>
          </cell>
        </row>
        <row r="10">
          <cell r="A10">
            <v>233</v>
          </cell>
          <cell r="B10" t="str">
            <v>Raipur Main</v>
          </cell>
          <cell r="C10" t="str">
            <v>NAG</v>
          </cell>
          <cell r="D10" t="str">
            <v>Nagpur</v>
          </cell>
        </row>
        <row r="11">
          <cell r="A11">
            <v>234</v>
          </cell>
          <cell r="B11" t="str">
            <v>Worli East</v>
          </cell>
          <cell r="C11" t="str">
            <v>BOM</v>
          </cell>
          <cell r="D11" t="str">
            <v>Mumbai</v>
          </cell>
        </row>
        <row r="12">
          <cell r="A12">
            <v>121</v>
          </cell>
          <cell r="B12" t="str">
            <v>Rajkot</v>
          </cell>
          <cell r="C12" t="str">
            <v>AMD</v>
          </cell>
          <cell r="D12" t="str">
            <v>Ahmedabad</v>
          </cell>
        </row>
        <row r="13">
          <cell r="A13">
            <v>237</v>
          </cell>
          <cell r="B13" t="str">
            <v>Hyderabad</v>
          </cell>
          <cell r="C13" t="str">
            <v>HYD</v>
          </cell>
          <cell r="D13" t="str">
            <v>Hyderabad</v>
          </cell>
        </row>
        <row r="14">
          <cell r="A14">
            <v>239</v>
          </cell>
          <cell r="B14" t="str">
            <v>Madurai</v>
          </cell>
          <cell r="C14" t="str">
            <v>CJB</v>
          </cell>
          <cell r="D14" t="str">
            <v>Coimbatore</v>
          </cell>
        </row>
        <row r="15">
          <cell r="A15">
            <v>119</v>
          </cell>
          <cell r="B15" t="str">
            <v>Ahmmedabad City</v>
          </cell>
          <cell r="C15" t="str">
            <v>AMD</v>
          </cell>
          <cell r="D15" t="str">
            <v>Ahmedabad</v>
          </cell>
        </row>
        <row r="16">
          <cell r="A16">
            <v>112</v>
          </cell>
          <cell r="B16" t="str">
            <v>Vapi</v>
          </cell>
          <cell r="C16" t="str">
            <v>AMD</v>
          </cell>
          <cell r="D16" t="str">
            <v>Ahmedabad</v>
          </cell>
        </row>
        <row r="17">
          <cell r="A17">
            <v>116</v>
          </cell>
          <cell r="B17" t="str">
            <v>Vadodara</v>
          </cell>
          <cell r="C17" t="str">
            <v>AMD</v>
          </cell>
          <cell r="D17" t="str">
            <v>Ahmedabad</v>
          </cell>
        </row>
        <row r="18">
          <cell r="A18">
            <v>118</v>
          </cell>
          <cell r="B18" t="str">
            <v>Surat</v>
          </cell>
          <cell r="C18" t="str">
            <v>AMD</v>
          </cell>
          <cell r="D18" t="str">
            <v>Ahmedabad</v>
          </cell>
        </row>
        <row r="19">
          <cell r="A19">
            <v>240</v>
          </cell>
          <cell r="B19" t="str">
            <v>Vellore</v>
          </cell>
          <cell r="C19" t="str">
            <v>MAA</v>
          </cell>
          <cell r="D19" t="str">
            <v>Chennai</v>
          </cell>
        </row>
        <row r="20">
          <cell r="A20">
            <v>120</v>
          </cell>
          <cell r="B20" t="str">
            <v>Sanand</v>
          </cell>
          <cell r="C20" t="str">
            <v>AMD</v>
          </cell>
          <cell r="D20" t="str">
            <v>Ahmedabad</v>
          </cell>
        </row>
        <row r="21">
          <cell r="A21">
            <v>123</v>
          </cell>
          <cell r="B21" t="str">
            <v>Amreli</v>
          </cell>
          <cell r="C21" t="str">
            <v>AMD</v>
          </cell>
          <cell r="D21" t="str">
            <v>Ahmedabad</v>
          </cell>
        </row>
        <row r="22">
          <cell r="A22">
            <v>241</v>
          </cell>
          <cell r="B22" t="str">
            <v>Panwell Main</v>
          </cell>
          <cell r="C22" t="str">
            <v>BOM</v>
          </cell>
          <cell r="D22" t="str">
            <v>Mumbai</v>
          </cell>
        </row>
        <row r="23">
          <cell r="A23">
            <v>125</v>
          </cell>
          <cell r="B23" t="str">
            <v>Mehsana</v>
          </cell>
          <cell r="C23" t="str">
            <v>AMD</v>
          </cell>
          <cell r="D23" t="str">
            <v>Ahmedabad</v>
          </cell>
        </row>
        <row r="24">
          <cell r="A24">
            <v>122</v>
          </cell>
          <cell r="B24" t="str">
            <v>Bhavnager</v>
          </cell>
          <cell r="C24" t="str">
            <v>AMD</v>
          </cell>
          <cell r="D24" t="str">
            <v>Ahmedabad</v>
          </cell>
        </row>
        <row r="25">
          <cell r="A25">
            <v>244</v>
          </cell>
          <cell r="B25" t="str">
            <v>Chakan Branch</v>
          </cell>
          <cell r="C25" t="str">
            <v>PNQ</v>
          </cell>
          <cell r="D25" t="str">
            <v>Pune</v>
          </cell>
        </row>
        <row r="26">
          <cell r="A26">
            <v>115</v>
          </cell>
          <cell r="B26" t="str">
            <v>Rampura Branch</v>
          </cell>
          <cell r="C26" t="str">
            <v>AMD</v>
          </cell>
          <cell r="D26" t="str">
            <v>Ahmedabad</v>
          </cell>
        </row>
        <row r="27">
          <cell r="A27">
            <v>251</v>
          </cell>
          <cell r="B27" t="str">
            <v>Gautam Nager</v>
          </cell>
          <cell r="C27" t="str">
            <v>NOI</v>
          </cell>
          <cell r="D27" t="str">
            <v>Noida</v>
          </cell>
        </row>
        <row r="28">
          <cell r="A28">
            <v>124</v>
          </cell>
          <cell r="B28" t="str">
            <v>Junagarh</v>
          </cell>
          <cell r="C28" t="str">
            <v>AMD</v>
          </cell>
          <cell r="D28" t="str">
            <v>Ahmedabad</v>
          </cell>
        </row>
        <row r="29">
          <cell r="A29">
            <v>114</v>
          </cell>
          <cell r="B29" t="str">
            <v>Gandhi Nager</v>
          </cell>
          <cell r="C29" t="str">
            <v>AMD</v>
          </cell>
          <cell r="D29" t="str">
            <v>Ahmedabad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hicle_details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hicle_mileage"/>
    </sheetNames>
    <sheetDataSet>
      <sheetData sheetId="0">
        <row r="2">
          <cell r="A2" t="str">
            <v>22 Ft</v>
          </cell>
          <cell r="C2">
            <v>6</v>
          </cell>
        </row>
        <row r="3">
          <cell r="A3" t="str">
            <v>24 FT</v>
          </cell>
          <cell r="C3">
            <v>4</v>
          </cell>
        </row>
        <row r="4">
          <cell r="A4" t="str">
            <v>3wheeler</v>
          </cell>
          <cell r="C4">
            <v>10</v>
          </cell>
        </row>
        <row r="5">
          <cell r="A5" t="str">
            <v>AL Dost</v>
          </cell>
          <cell r="C5">
            <v>12</v>
          </cell>
        </row>
        <row r="6">
          <cell r="A6" t="str">
            <v>Cargo king</v>
          </cell>
          <cell r="C6">
            <v>10</v>
          </cell>
        </row>
        <row r="7">
          <cell r="A7" t="str">
            <v>Champion</v>
          </cell>
          <cell r="C7">
            <v>10</v>
          </cell>
        </row>
        <row r="8">
          <cell r="A8" t="str">
            <v>Eicher 14</v>
          </cell>
          <cell r="C8">
            <v>8</v>
          </cell>
        </row>
        <row r="9">
          <cell r="A9" t="str">
            <v>Eicher 17</v>
          </cell>
          <cell r="C9">
            <v>7</v>
          </cell>
        </row>
        <row r="10">
          <cell r="A10" t="str">
            <v>Eicher 19</v>
          </cell>
          <cell r="C10">
            <v>7</v>
          </cell>
        </row>
        <row r="11">
          <cell r="A11" t="str">
            <v>Eicher 20</v>
          </cell>
          <cell r="C11">
            <v>6</v>
          </cell>
        </row>
        <row r="12">
          <cell r="A12" t="str">
            <v>Eicher 32 ft</v>
          </cell>
          <cell r="C12">
            <v>3</v>
          </cell>
        </row>
        <row r="13">
          <cell r="A13" t="str">
            <v>Mahindra</v>
          </cell>
          <cell r="C13">
            <v>12</v>
          </cell>
        </row>
        <row r="14">
          <cell r="A14" t="str">
            <v>Pickup</v>
          </cell>
          <cell r="C14">
            <v>12</v>
          </cell>
        </row>
        <row r="15">
          <cell r="A15" t="str">
            <v>Super ace</v>
          </cell>
          <cell r="C15">
            <v>15</v>
          </cell>
        </row>
        <row r="16">
          <cell r="A16" t="str">
            <v>Tata 1109</v>
          </cell>
          <cell r="C16">
            <v>6</v>
          </cell>
        </row>
        <row r="17">
          <cell r="A17" t="str">
            <v>Tata 407</v>
          </cell>
          <cell r="C17">
            <v>9</v>
          </cell>
        </row>
        <row r="18">
          <cell r="A18" t="str">
            <v>Tata 909</v>
          </cell>
          <cell r="C18">
            <v>7</v>
          </cell>
        </row>
        <row r="19">
          <cell r="A19" t="str">
            <v>Tata Ace</v>
          </cell>
          <cell r="C19">
            <v>14</v>
          </cell>
        </row>
        <row r="20">
          <cell r="A20" t="str">
            <v>Taurus</v>
          </cell>
          <cell r="C20">
            <v>6</v>
          </cell>
        </row>
        <row r="21">
          <cell r="A21" t="str">
            <v>Trump Forec</v>
          </cell>
          <cell r="C21">
            <v>15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tenance"/>
    </sheetNames>
    <sheetDataSet>
      <sheetData sheetId="0">
        <row r="2">
          <cell r="A2" t="str">
            <v>Tata Ace</v>
          </cell>
          <cell r="E2">
            <v>2194.2857142857142</v>
          </cell>
        </row>
        <row r="3">
          <cell r="A3" t="str">
            <v>Pickup</v>
          </cell>
          <cell r="E3">
            <v>2213.3333333333335</v>
          </cell>
        </row>
        <row r="4">
          <cell r="A4" t="str">
            <v>3wheeler</v>
          </cell>
          <cell r="E4">
            <v>2240</v>
          </cell>
        </row>
        <row r="5">
          <cell r="A5" t="str">
            <v>Mahindra</v>
          </cell>
          <cell r="E5">
            <v>2213.3333333333335</v>
          </cell>
        </row>
        <row r="6">
          <cell r="A6" t="str">
            <v>Champion</v>
          </cell>
          <cell r="E6">
            <v>2240</v>
          </cell>
        </row>
        <row r="7">
          <cell r="A7" t="str">
            <v>Trump Forec</v>
          </cell>
          <cell r="E7">
            <v>2186.6666666666665</v>
          </cell>
        </row>
        <row r="8">
          <cell r="A8" t="str">
            <v>Super ace</v>
          </cell>
          <cell r="E8">
            <v>2186.6666666666665</v>
          </cell>
        </row>
        <row r="9">
          <cell r="A9" t="str">
            <v>AL Dost</v>
          </cell>
          <cell r="E9">
            <v>2213.3333333333335</v>
          </cell>
        </row>
        <row r="10">
          <cell r="A10" t="str">
            <v>Tata 407</v>
          </cell>
          <cell r="E10">
            <v>2257.7777777777778</v>
          </cell>
        </row>
        <row r="11">
          <cell r="A11" t="str">
            <v>Eicher 20</v>
          </cell>
          <cell r="E11">
            <v>2346.666666666667</v>
          </cell>
        </row>
        <row r="12">
          <cell r="A12" t="str">
            <v>Eicher 14</v>
          </cell>
          <cell r="E12">
            <v>2280</v>
          </cell>
        </row>
        <row r="13">
          <cell r="A13" t="str">
            <v>Cargo king</v>
          </cell>
          <cell r="E13">
            <v>2240</v>
          </cell>
        </row>
        <row r="14">
          <cell r="A14" t="str">
            <v>24 FT</v>
          </cell>
          <cell r="E14">
            <v>2480</v>
          </cell>
        </row>
        <row r="15">
          <cell r="A15" t="str">
            <v>22 ft</v>
          </cell>
          <cell r="E15">
            <v>2346.666666666667</v>
          </cell>
        </row>
        <row r="16">
          <cell r="A16" t="str">
            <v>Eicher 17</v>
          </cell>
          <cell r="E16">
            <v>2308.5714285714284</v>
          </cell>
        </row>
        <row r="17">
          <cell r="A17" t="str">
            <v>Eicher 19</v>
          </cell>
          <cell r="E17">
            <v>2308.5714285714284</v>
          </cell>
        </row>
        <row r="18">
          <cell r="A18" t="str">
            <v>Tata 909</v>
          </cell>
          <cell r="E18">
            <v>2308.5714285714284</v>
          </cell>
        </row>
        <row r="19">
          <cell r="A19" t="str">
            <v>Eicher 32 ft</v>
          </cell>
          <cell r="E19">
            <v>2613.3333333333335</v>
          </cell>
        </row>
        <row r="20">
          <cell r="A20" t="str">
            <v>Tata 1109</v>
          </cell>
          <cell r="E20">
            <v>2346.666666666667</v>
          </cell>
        </row>
        <row r="21">
          <cell r="A21" t="str">
            <v>Taurus</v>
          </cell>
          <cell r="E21">
            <v>2346.666666666667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hicle_details"/>
    </sheetNames>
    <sheetDataSet>
      <sheetData sheetId="0">
        <row r="2">
          <cell r="A2">
            <v>71231</v>
          </cell>
          <cell r="B2" t="str">
            <v>Tata Ace</v>
          </cell>
          <cell r="H2">
            <v>321440</v>
          </cell>
        </row>
        <row r="3">
          <cell r="A3">
            <v>71232</v>
          </cell>
          <cell r="B3" t="str">
            <v>Pickup</v>
          </cell>
          <cell r="H3">
            <v>521680</v>
          </cell>
        </row>
        <row r="4">
          <cell r="A4">
            <v>71233</v>
          </cell>
          <cell r="B4" t="str">
            <v>Tata 407</v>
          </cell>
          <cell r="H4">
            <v>482000</v>
          </cell>
        </row>
        <row r="5">
          <cell r="A5">
            <v>71234</v>
          </cell>
          <cell r="B5" t="str">
            <v>Eicher 14</v>
          </cell>
          <cell r="H5">
            <v>603200</v>
          </cell>
        </row>
        <row r="6">
          <cell r="A6">
            <v>71235</v>
          </cell>
          <cell r="B6" t="str">
            <v>Eicher 17</v>
          </cell>
          <cell r="H6">
            <v>924000</v>
          </cell>
        </row>
        <row r="7">
          <cell r="A7">
            <v>71236</v>
          </cell>
          <cell r="B7" t="str">
            <v>Eicher 19</v>
          </cell>
          <cell r="H7">
            <v>924000</v>
          </cell>
        </row>
        <row r="8">
          <cell r="A8">
            <v>71237</v>
          </cell>
          <cell r="B8" t="str">
            <v>22 Ft</v>
          </cell>
          <cell r="H8">
            <v>1124000</v>
          </cell>
        </row>
        <row r="9">
          <cell r="A9">
            <v>71238</v>
          </cell>
          <cell r="B9" t="str">
            <v>Eicher 20</v>
          </cell>
          <cell r="H9">
            <v>1003600</v>
          </cell>
        </row>
        <row r="10">
          <cell r="A10">
            <v>71239</v>
          </cell>
          <cell r="B10" t="str">
            <v>Eicher 32 ft</v>
          </cell>
          <cell r="H10">
            <v>1164800</v>
          </cell>
        </row>
        <row r="11">
          <cell r="A11">
            <v>71240</v>
          </cell>
          <cell r="B11" t="str">
            <v>3wheeler</v>
          </cell>
          <cell r="H11">
            <v>201600</v>
          </cell>
        </row>
        <row r="12">
          <cell r="A12">
            <v>71241</v>
          </cell>
          <cell r="B12" t="str">
            <v>Tata 909</v>
          </cell>
          <cell r="H12">
            <v>964000</v>
          </cell>
        </row>
        <row r="13">
          <cell r="A13">
            <v>71242</v>
          </cell>
          <cell r="B13" t="str">
            <v>Tata 1109</v>
          </cell>
          <cell r="H13">
            <v>1124800</v>
          </cell>
        </row>
        <row r="14">
          <cell r="A14">
            <v>71243</v>
          </cell>
          <cell r="B14" t="str">
            <v>Mahindra</v>
          </cell>
          <cell r="H14">
            <v>601600</v>
          </cell>
        </row>
        <row r="15">
          <cell r="A15">
            <v>71244</v>
          </cell>
          <cell r="B15" t="str">
            <v>Champion</v>
          </cell>
          <cell r="H15">
            <v>241600</v>
          </cell>
        </row>
        <row r="16">
          <cell r="A16">
            <v>71245</v>
          </cell>
          <cell r="B16" t="str">
            <v>Trump Forec</v>
          </cell>
          <cell r="H16">
            <v>361600</v>
          </cell>
        </row>
        <row r="17">
          <cell r="A17">
            <v>71246</v>
          </cell>
          <cell r="B17" t="str">
            <v>Super ace</v>
          </cell>
          <cell r="H17">
            <v>441600</v>
          </cell>
        </row>
        <row r="18">
          <cell r="A18">
            <v>71247</v>
          </cell>
          <cell r="B18" t="str">
            <v>Cargo king</v>
          </cell>
          <cell r="H18">
            <v>563200</v>
          </cell>
        </row>
        <row r="19">
          <cell r="A19">
            <v>71248</v>
          </cell>
          <cell r="B19" t="str">
            <v>24 FT</v>
          </cell>
          <cell r="H19">
            <v>963200</v>
          </cell>
        </row>
        <row r="20">
          <cell r="A20">
            <v>71249</v>
          </cell>
          <cell r="B20" t="str">
            <v>AL Dost</v>
          </cell>
          <cell r="H20">
            <v>401600</v>
          </cell>
        </row>
        <row r="21">
          <cell r="A21">
            <v>71250</v>
          </cell>
          <cell r="B21" t="str">
            <v>Taurus</v>
          </cell>
          <cell r="H21">
            <v>1604800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P/Desktop/Optimizing%20Delivery%20Partner%20Profitability/2.Datasets-%20Partner%20Profitability/Cost%20She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P" refreshedDate="45409.670387384256" refreshedVersion="8" recordCount="66" xr:uid="{38BEB28B-637F-4917-957E-F0BE4C6CD5A1}">
  <cacheSource type="worksheet">
    <worksheetSource ref="A4:AE70" sheet="Cost Sheet" r:id="rId2"/>
  </cacheSource>
  <cacheFields count="31">
    <cacheField name="bp_id" numFmtId="0">
      <sharedItems containsSemiMixedTypes="0" containsString="0" containsNumber="1" containsInteger="1" minValue="1022" maxValue="1377"/>
    </cacheField>
    <cacheField name="bp_code" numFmtId="0">
      <sharedItems/>
    </cacheField>
    <cacheField name="branch_id" numFmtId="0">
      <sharedItems containsSemiMixedTypes="0" containsString="0" containsNumber="1" containsInteger="1" minValue="112" maxValue="125"/>
    </cacheField>
    <cacheField name="BP name" numFmtId="0">
      <sharedItems count="51">
        <s v="AGARWAL SUGANDHA AMIT"/>
        <s v="Amit Ramesh Agarwal"/>
        <s v="ASHISH SAXENA"/>
        <s v="Ashok Kumar"/>
        <s v="BELIM RIYAZUDDIN MEHBOOBBHAI"/>
        <s v="Bharat madhusing lodha"/>
        <s v="Chauhan navneet kumar"/>
        <s v="DENISH B. BAVARIYA"/>
        <s v="Devendar Vanga"/>
        <s v="Devendra r. mistry"/>
        <s v="Dharmendra Sharma"/>
        <s v="DINESHBHAI MOHANBHAI SOLANKI"/>
        <s v="EKTA AGARWAL"/>
        <s v="FAIZILA Theba"/>
        <s v="GAJRAJSINGH B RATHOD"/>
        <s v="GOHIL RAGHUVIRSINH R"/>
        <s v="Gulamhusen Mohamad Ghanchi"/>
        <s v="GULZAR F MEMON"/>
        <s v="Hardik Patel"/>
        <s v="Harun Abdul Bhai Theba"/>
        <s v="Inderkumar moolchand gupta"/>
        <s v="Karan Mistry_Delivery"/>
        <s v="Karan Mistry_Pickup"/>
        <s v="LALAJI BHAI THAKOR"/>
        <s v="MAMATA PAL"/>
        <s v="MANISHA PRAVIN PATIL"/>
        <s v="Meenakshi Gupta"/>
        <s v="mo. Farukh"/>
        <s v="MOINUDDIN R SHAIKH"/>
        <s v="MUKESHBHAI RAJABHAI BHARWAD"/>
        <s v="MULIYA TOFIKHUSEN HABIBBHAI"/>
        <s v="OD Maheshbhai Bhikhabhai"/>
        <s v="Patani Salim Gafarbhai"/>
        <s v="PATHAN PARVEZBHAI"/>
        <s v="Pravin Patil"/>
        <s v="Pravin Thakor"/>
        <s v="RAJENDRASINH L CHAVDA"/>
        <s v="Rajesh Kumar Misra_Delivery"/>
        <s v="Rajesh Kumar Misra_Pickup"/>
        <s v="RAKIB GULAMKADAR BLOCH"/>
        <s v="SADHU RAM KARGWAL"/>
        <s v="SANDEEP KUMAR"/>
        <s v="SHEKH JENULABEDEEN BADRUDIN"/>
        <s v="Shekh Seemabanu Mohammad"/>
        <s v="Siddhant Subhash Borse"/>
        <s v="SURESHBHAI RAJABHAI BHARWAD"/>
        <s v="SWAPNIL PANDEY_BP"/>
        <s v="VIKAS AGARWAL"/>
        <s v="VIRENDRA SOLANKI"/>
        <s v="Visharad Chauhan"/>
        <s v="ZAINULSHA.M.DIWAN"/>
      </sharedItems>
    </cacheField>
    <cacheField name="bp_joining_date" numFmtId="0">
      <sharedItems containsSemiMixedTypes="0" containsNonDate="0" containsDate="1" containsString="0" minDate="2016-10-24T00:00:00" maxDate="2018-08-31T00:00:00"/>
    </cacheField>
    <cacheField name="vehicle_type_id" numFmtId="0">
      <sharedItems containsSemiMixedTypes="0" containsString="0" containsNumber="1" containsInteger="1" minValue="71231" maxValue="71249"/>
    </cacheField>
    <cacheField name="ownership_type" numFmtId="0">
      <sharedItems/>
    </cacheField>
    <cacheField name="vehicle_purchase_year" numFmtId="0">
      <sharedItems containsSemiMixedTypes="0" containsString="0" containsNumber="1" containsInteger="1" minValue="2000" maxValue="2018"/>
    </cacheField>
    <cacheField name="Branch Name" numFmtId="0">
      <sharedItems containsNonDate="0" containsString="0" containsBlank="1"/>
    </cacheField>
    <cacheField name="Cluster Code" numFmtId="0">
      <sharedItems containsNonDate="0" containsString="0" containsBlank="1"/>
    </cacheField>
    <cacheField name="City" numFmtId="0">
      <sharedItems containsNonDate="0" containsString="0" containsBlank="1"/>
    </cacheField>
    <cacheField name="Vehicle Type" numFmtId="0">
      <sharedItems containsNonDate="0" containsString="0" containsBlank="1"/>
    </cacheField>
    <cacheField name="Mileage (Km/l)" numFmtId="1">
      <sharedItems containsNonDate="0" containsString="0" containsBlank="1"/>
    </cacheField>
    <cacheField name="Fuel Consumed (l)" numFmtId="1">
      <sharedItems containsNonDate="0" containsString="0" containsBlank="1"/>
    </cacheField>
    <cacheField name="Fuel Cost (Rs.)" numFmtId="3">
      <sharedItems containsNonDate="0" containsString="0" containsBlank="1"/>
    </cacheField>
    <cacheField name="Maintenance (Rs.)" numFmtId="3">
      <sharedItems containsNonDate="0" containsString="0" containsBlank="1"/>
    </cacheField>
    <cacheField name="Purchase Type" numFmtId="0">
      <sharedItems containsNonDate="0" containsString="0" containsBlank="1"/>
    </cacheField>
    <cacheField name="Ownership Info" numFmtId="1">
      <sharedItems containsNonDate="0" containsString="0" containsBlank="1"/>
    </cacheField>
    <cacheField name="EMI Duration (Years)" numFmtId="3">
      <sharedItems containsNonDate="0" containsString="0" containsBlank="1"/>
    </cacheField>
    <cacheField name="NPER (months)" numFmtId="0">
      <sharedItems containsNonDate="0" containsString="0" containsBlank="1"/>
    </cacheField>
    <cacheField name="Principal Amount (Rs.)" numFmtId="0">
      <sharedItems containsNonDate="0" containsString="0" containsBlank="1"/>
    </cacheField>
    <cacheField name="EMI End Year" numFmtId="1">
      <sharedItems containsNonDate="0" containsString="0" containsBlank="1"/>
    </cacheField>
    <cacheField name="EMI (Rs.)" numFmtId="3">
      <sharedItems containsNonDate="0" containsString="0" containsBlank="1"/>
    </cacheField>
    <cacheField name="Vehicle Capacity (tons)" numFmtId="0">
      <sharedItems containsNonDate="0" containsString="0" containsBlank="1"/>
    </cacheField>
    <cacheField name="Driver Salary (Rs.)" numFmtId="0">
      <sharedItems containsNonDate="0" containsString="0" containsBlank="1"/>
    </cacheField>
    <cacheField name="Loaders" numFmtId="0">
      <sharedItems containsNonDate="0" containsString="0" containsBlank="1"/>
    </cacheField>
    <cacheField name="Loader Salary (Rs.)" numFmtId="3">
      <sharedItems containsNonDate="0" containsString="0" containsBlank="1"/>
    </cacheField>
    <cacheField name="Manpower Cost (Rs.)" numFmtId="3">
      <sharedItems containsNonDate="0" containsString="0" containsBlank="1"/>
    </cacheField>
    <cacheField name="Price (Market Owned)" numFmtId="3">
      <sharedItems containsNonDate="0" containsString="0" containsBlank="1"/>
    </cacheField>
    <cacheField name="Vehicle Cost (Rs.)" numFmtId="3">
      <sharedItems containsNonDate="0" containsString="0" containsBlank="1"/>
    </cacheField>
    <cacheField name="Total Cost (Rs.)" numFmtId="3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n v="1332"/>
    <s v="VAP1332"/>
    <n v="112"/>
    <x v="0"/>
    <d v="2018-08-13T00:00:00"/>
    <n v="71234"/>
    <s v="EMI (3 yrs)"/>
    <n v="2018"/>
    <m/>
    <m/>
    <m/>
    <m/>
    <m/>
    <m/>
    <m/>
    <m/>
    <m/>
    <m/>
    <m/>
    <m/>
    <m/>
    <m/>
    <m/>
    <m/>
    <m/>
    <m/>
    <m/>
    <m/>
    <m/>
    <m/>
    <m/>
  </r>
  <r>
    <n v="1332"/>
    <s v="VAP1332"/>
    <n v="112"/>
    <x v="0"/>
    <d v="2018-08-13T00:00:00"/>
    <n v="71231"/>
    <s v="EMI (3 yrs)"/>
    <n v="2017"/>
    <m/>
    <m/>
    <m/>
    <m/>
    <m/>
    <m/>
    <m/>
    <m/>
    <m/>
    <m/>
    <m/>
    <m/>
    <m/>
    <m/>
    <m/>
    <m/>
    <m/>
    <m/>
    <m/>
    <m/>
    <m/>
    <m/>
    <m/>
  </r>
  <r>
    <n v="1070"/>
    <s v="VAP1070"/>
    <n v="112"/>
    <x v="1"/>
    <d v="2017-06-19T00:00:00"/>
    <n v="71234"/>
    <s v="Market (60000)"/>
    <n v="2006"/>
    <m/>
    <m/>
    <m/>
    <m/>
    <m/>
    <m/>
    <m/>
    <m/>
    <m/>
    <m/>
    <m/>
    <m/>
    <m/>
    <m/>
    <m/>
    <m/>
    <m/>
    <m/>
    <m/>
    <m/>
    <m/>
    <m/>
    <m/>
  </r>
  <r>
    <n v="1061"/>
    <s v="AMD1061"/>
    <n v="113"/>
    <x v="2"/>
    <d v="2017-04-28T00:00:00"/>
    <n v="71235"/>
    <s v="EMI (4 yrs)"/>
    <n v="2008"/>
    <m/>
    <m/>
    <m/>
    <m/>
    <m/>
    <m/>
    <m/>
    <m/>
    <m/>
    <m/>
    <m/>
    <m/>
    <m/>
    <m/>
    <m/>
    <m/>
    <m/>
    <m/>
    <m/>
    <m/>
    <m/>
    <m/>
    <m/>
  </r>
  <r>
    <n v="1363"/>
    <s v="GNC1363"/>
    <n v="114"/>
    <x v="3"/>
    <d v="2018-08-20T00:00:00"/>
    <n v="71243"/>
    <s v="EMI (4 yrs)"/>
    <n v="2013"/>
    <m/>
    <m/>
    <m/>
    <m/>
    <m/>
    <m/>
    <m/>
    <m/>
    <m/>
    <m/>
    <m/>
    <m/>
    <m/>
    <m/>
    <m/>
    <m/>
    <m/>
    <m/>
    <m/>
    <m/>
    <m/>
    <m/>
    <m/>
  </r>
  <r>
    <n v="1296"/>
    <s v="AMD1296"/>
    <n v="115"/>
    <x v="4"/>
    <d v="2018-06-28T00:00:00"/>
    <n v="71249"/>
    <s v="EMI (4 yrs)"/>
    <n v="2018"/>
    <m/>
    <m/>
    <m/>
    <m/>
    <m/>
    <m/>
    <m/>
    <m/>
    <m/>
    <m/>
    <m/>
    <m/>
    <m/>
    <m/>
    <m/>
    <m/>
    <m/>
    <m/>
    <m/>
    <m/>
    <m/>
    <m/>
    <m/>
  </r>
  <r>
    <n v="1324"/>
    <s v="AMD1324"/>
    <n v="115"/>
    <x v="5"/>
    <d v="2018-07-19T00:00:00"/>
    <n v="71231"/>
    <s v="EMI (4 yrs)"/>
    <n v="2017"/>
    <m/>
    <m/>
    <m/>
    <m/>
    <m/>
    <m/>
    <m/>
    <m/>
    <m/>
    <m/>
    <m/>
    <m/>
    <m/>
    <m/>
    <m/>
    <m/>
    <m/>
    <m/>
    <m/>
    <m/>
    <m/>
    <m/>
    <m/>
  </r>
  <r>
    <n v="1203"/>
    <s v="BDQ1203"/>
    <n v="116"/>
    <x v="6"/>
    <d v="2018-04-07T00:00:00"/>
    <n v="71243"/>
    <s v="Market (35000)"/>
    <n v="2017"/>
    <m/>
    <m/>
    <m/>
    <m/>
    <m/>
    <m/>
    <m/>
    <m/>
    <m/>
    <m/>
    <m/>
    <m/>
    <m/>
    <m/>
    <m/>
    <m/>
    <m/>
    <m/>
    <m/>
    <m/>
    <m/>
    <m/>
    <m/>
  </r>
  <r>
    <n v="1336"/>
    <s v="JGA1336"/>
    <n v="117"/>
    <x v="7"/>
    <d v="2018-08-03T00:00:00"/>
    <n v="71231"/>
    <s v="EMI (4 yrs)"/>
    <n v="2014"/>
    <m/>
    <m/>
    <m/>
    <m/>
    <m/>
    <m/>
    <m/>
    <m/>
    <m/>
    <m/>
    <m/>
    <m/>
    <m/>
    <m/>
    <m/>
    <m/>
    <m/>
    <m/>
    <m/>
    <m/>
    <m/>
    <m/>
    <m/>
  </r>
  <r>
    <n v="1107"/>
    <s v="STV1107"/>
    <n v="118"/>
    <x v="8"/>
    <d v="2017-09-26T00:00:00"/>
    <n v="71237"/>
    <s v="EMI (4 yrs)"/>
    <n v="2017"/>
    <m/>
    <m/>
    <m/>
    <m/>
    <m/>
    <m/>
    <m/>
    <m/>
    <m/>
    <m/>
    <m/>
    <m/>
    <m/>
    <m/>
    <m/>
    <m/>
    <m/>
    <m/>
    <m/>
    <m/>
    <m/>
    <m/>
    <m/>
  </r>
  <r>
    <n v="1107"/>
    <s v="STV1107"/>
    <n v="118"/>
    <x v="8"/>
    <d v="2017-09-26T00:00:00"/>
    <n v="71234"/>
    <s v="EMI (4 yrs)"/>
    <n v="2017"/>
    <m/>
    <m/>
    <m/>
    <m/>
    <m/>
    <m/>
    <m/>
    <m/>
    <m/>
    <m/>
    <m/>
    <m/>
    <m/>
    <m/>
    <m/>
    <m/>
    <m/>
    <m/>
    <m/>
    <m/>
    <m/>
    <m/>
    <m/>
  </r>
  <r>
    <n v="1107"/>
    <s v="STV1107"/>
    <n v="118"/>
    <x v="8"/>
    <d v="2017-09-26T00:00:00"/>
    <n v="71235"/>
    <s v="EMI (4 yrs)"/>
    <n v="2017"/>
    <m/>
    <m/>
    <m/>
    <m/>
    <m/>
    <m/>
    <m/>
    <m/>
    <m/>
    <m/>
    <m/>
    <m/>
    <m/>
    <m/>
    <m/>
    <m/>
    <m/>
    <m/>
    <m/>
    <m/>
    <m/>
    <m/>
    <m/>
  </r>
  <r>
    <n v="1318"/>
    <s v="BDQ1318"/>
    <n v="116"/>
    <x v="9"/>
    <d v="2018-07-16T00:00:00"/>
    <n v="71231"/>
    <s v="Owned"/>
    <n v="2010"/>
    <m/>
    <m/>
    <m/>
    <m/>
    <m/>
    <m/>
    <m/>
    <m/>
    <m/>
    <m/>
    <m/>
    <m/>
    <m/>
    <m/>
    <m/>
    <m/>
    <m/>
    <m/>
    <m/>
    <m/>
    <m/>
    <m/>
    <m/>
  </r>
  <r>
    <n v="1057"/>
    <s v="AMD1057"/>
    <n v="119"/>
    <x v="10"/>
    <d v="2017-04-11T00:00:00"/>
    <n v="71236"/>
    <s v="EMI (4 yrs)"/>
    <n v="2018"/>
    <m/>
    <m/>
    <m/>
    <m/>
    <m/>
    <m/>
    <m/>
    <m/>
    <m/>
    <m/>
    <m/>
    <m/>
    <m/>
    <m/>
    <m/>
    <m/>
    <m/>
    <m/>
    <m/>
    <m/>
    <m/>
    <m/>
    <m/>
  </r>
  <r>
    <n v="1057"/>
    <s v="AMD1057"/>
    <n v="119"/>
    <x v="10"/>
    <d v="2017-04-11T00:00:00"/>
    <n v="71234"/>
    <s v="EMI (4 yrs)"/>
    <n v="2018"/>
    <m/>
    <m/>
    <m/>
    <m/>
    <m/>
    <m/>
    <m/>
    <m/>
    <m/>
    <m/>
    <m/>
    <m/>
    <m/>
    <m/>
    <m/>
    <m/>
    <m/>
    <m/>
    <m/>
    <m/>
    <m/>
    <m/>
    <m/>
  </r>
  <r>
    <n v="1275"/>
    <s v="AMD1275"/>
    <n v="120"/>
    <x v="11"/>
    <d v="2018-06-14T00:00:00"/>
    <n v="71231"/>
    <s v="EMI (4 yrs)"/>
    <n v="2014"/>
    <m/>
    <m/>
    <m/>
    <m/>
    <m/>
    <m/>
    <m/>
    <m/>
    <m/>
    <m/>
    <m/>
    <m/>
    <m/>
    <m/>
    <m/>
    <m/>
    <m/>
    <m/>
    <m/>
    <m/>
    <m/>
    <m/>
    <m/>
  </r>
  <r>
    <n v="1339"/>
    <s v="VAP1339"/>
    <n v="112"/>
    <x v="12"/>
    <d v="2018-08-13T00:00:00"/>
    <n v="71231"/>
    <s v="EMI (4 yrs)"/>
    <n v="2018"/>
    <m/>
    <m/>
    <m/>
    <m/>
    <m/>
    <m/>
    <m/>
    <m/>
    <m/>
    <m/>
    <m/>
    <m/>
    <m/>
    <m/>
    <m/>
    <m/>
    <m/>
    <m/>
    <m/>
    <m/>
    <m/>
    <m/>
    <m/>
  </r>
  <r>
    <n v="1334"/>
    <s v="RAJ1334"/>
    <n v="121"/>
    <x v="13"/>
    <d v="2018-08-11T00:00:00"/>
    <n v="71246"/>
    <s v="Owned"/>
    <n v="2012"/>
    <m/>
    <m/>
    <m/>
    <m/>
    <m/>
    <m/>
    <m/>
    <m/>
    <m/>
    <m/>
    <m/>
    <m/>
    <m/>
    <m/>
    <m/>
    <m/>
    <m/>
    <m/>
    <m/>
    <m/>
    <m/>
    <m/>
    <m/>
  </r>
  <r>
    <n v="1377"/>
    <s v="GNC1377"/>
    <n v="114"/>
    <x v="14"/>
    <d v="2018-08-20T00:00:00"/>
    <n v="71243"/>
    <s v="EMI (4 yrs)"/>
    <n v="2014"/>
    <m/>
    <m/>
    <m/>
    <m/>
    <m/>
    <m/>
    <m/>
    <m/>
    <m/>
    <m/>
    <m/>
    <m/>
    <m/>
    <m/>
    <m/>
    <m/>
    <m/>
    <m/>
    <m/>
    <m/>
    <m/>
    <m/>
    <m/>
  </r>
  <r>
    <n v="1209"/>
    <s v="BVC1209"/>
    <n v="122"/>
    <x v="15"/>
    <d v="2018-04-17T00:00:00"/>
    <n v="71243"/>
    <s v="Owned"/>
    <n v="2012"/>
    <m/>
    <m/>
    <m/>
    <m/>
    <m/>
    <m/>
    <m/>
    <m/>
    <m/>
    <m/>
    <m/>
    <m/>
    <m/>
    <m/>
    <m/>
    <m/>
    <m/>
    <m/>
    <m/>
    <m/>
    <m/>
    <m/>
    <m/>
  </r>
  <r>
    <n v="1143"/>
    <s v="AMD1143"/>
    <n v="113"/>
    <x v="16"/>
    <d v="2018-01-01T00:00:00"/>
    <n v="71235"/>
    <s v="Owned"/>
    <n v="2002"/>
    <m/>
    <m/>
    <m/>
    <m/>
    <m/>
    <m/>
    <m/>
    <m/>
    <m/>
    <m/>
    <m/>
    <m/>
    <m/>
    <m/>
    <m/>
    <m/>
    <m/>
    <m/>
    <m/>
    <m/>
    <m/>
    <m/>
    <m/>
  </r>
  <r>
    <n v="1259"/>
    <s v="AMD1259"/>
    <n v="113"/>
    <x v="17"/>
    <d v="2018-05-31T00:00:00"/>
    <n v="71236"/>
    <s v="EMI (4 yrs)"/>
    <n v="2014"/>
    <m/>
    <m/>
    <m/>
    <m/>
    <m/>
    <m/>
    <m/>
    <m/>
    <m/>
    <m/>
    <m/>
    <m/>
    <m/>
    <m/>
    <m/>
    <m/>
    <m/>
    <m/>
    <m/>
    <m/>
    <m/>
    <m/>
    <m/>
  </r>
  <r>
    <n v="1022"/>
    <s v="JGA1022"/>
    <n v="117"/>
    <x v="18"/>
    <d v="2016-10-24T00:00:00"/>
    <n v="71234"/>
    <s v="EMI (4 yrs)"/>
    <n v="2015"/>
    <m/>
    <m/>
    <m/>
    <m/>
    <m/>
    <m/>
    <m/>
    <m/>
    <m/>
    <m/>
    <m/>
    <m/>
    <m/>
    <m/>
    <m/>
    <m/>
    <m/>
    <m/>
    <m/>
    <m/>
    <m/>
    <m/>
    <m/>
  </r>
  <r>
    <n v="1022"/>
    <s v="JGA1022"/>
    <n v="117"/>
    <x v="18"/>
    <d v="2016-10-24T00:00:00"/>
    <n v="71231"/>
    <s v="Owned"/>
    <n v="2011"/>
    <m/>
    <m/>
    <m/>
    <m/>
    <m/>
    <m/>
    <m/>
    <m/>
    <m/>
    <m/>
    <m/>
    <m/>
    <m/>
    <m/>
    <m/>
    <m/>
    <m/>
    <m/>
    <m/>
    <m/>
    <m/>
    <m/>
    <m/>
  </r>
  <r>
    <n v="1022"/>
    <s v="JGA1022"/>
    <n v="117"/>
    <x v="18"/>
    <d v="2016-10-24T00:00:00"/>
    <n v="71231"/>
    <s v="Owned"/>
    <n v="2012"/>
    <m/>
    <m/>
    <m/>
    <m/>
    <m/>
    <m/>
    <m/>
    <m/>
    <m/>
    <m/>
    <m/>
    <m/>
    <m/>
    <m/>
    <m/>
    <m/>
    <m/>
    <m/>
    <m/>
    <m/>
    <m/>
    <m/>
    <m/>
  </r>
  <r>
    <n v="1217"/>
    <s v="RAJ1217"/>
    <n v="121"/>
    <x v="19"/>
    <d v="2018-05-01T00:00:00"/>
    <n v="71243"/>
    <s v="Owned"/>
    <n v="2013"/>
    <m/>
    <m/>
    <m/>
    <m/>
    <m/>
    <m/>
    <m/>
    <m/>
    <m/>
    <m/>
    <m/>
    <m/>
    <m/>
    <m/>
    <m/>
    <m/>
    <m/>
    <m/>
    <m/>
    <m/>
    <m/>
    <m/>
    <m/>
  </r>
  <r>
    <n v="1223"/>
    <s v="BDQ1223"/>
    <n v="116"/>
    <x v="20"/>
    <d v="2018-04-30T00:00:00"/>
    <n v="71234"/>
    <s v="EMI (4 yrs)"/>
    <n v="2016"/>
    <m/>
    <m/>
    <m/>
    <m/>
    <m/>
    <m/>
    <m/>
    <m/>
    <m/>
    <m/>
    <m/>
    <m/>
    <m/>
    <m/>
    <m/>
    <m/>
    <m/>
    <m/>
    <m/>
    <m/>
    <m/>
    <m/>
    <m/>
  </r>
  <r>
    <n v="1223"/>
    <s v="BDQ1223"/>
    <n v="116"/>
    <x v="20"/>
    <d v="2018-04-30T00:00:00"/>
    <n v="71249"/>
    <s v="EMI (4 yrs)"/>
    <n v="2017"/>
    <m/>
    <m/>
    <m/>
    <m/>
    <m/>
    <m/>
    <m/>
    <m/>
    <m/>
    <m/>
    <m/>
    <m/>
    <m/>
    <m/>
    <m/>
    <m/>
    <m/>
    <m/>
    <m/>
    <m/>
    <m/>
    <m/>
    <m/>
  </r>
  <r>
    <n v="1223"/>
    <s v="BDQ1223"/>
    <n v="116"/>
    <x v="20"/>
    <d v="2018-04-30T00:00:00"/>
    <n v="71246"/>
    <s v="EMI (4 yrs)"/>
    <n v="2017"/>
    <m/>
    <m/>
    <m/>
    <m/>
    <m/>
    <m/>
    <m/>
    <m/>
    <m/>
    <m/>
    <m/>
    <m/>
    <m/>
    <m/>
    <m/>
    <m/>
    <m/>
    <m/>
    <m/>
    <m/>
    <m/>
    <m/>
    <m/>
  </r>
  <r>
    <n v="1075"/>
    <s v="BDQ1075"/>
    <n v="116"/>
    <x v="21"/>
    <d v="2018-07-25T00:00:00"/>
    <n v="71231"/>
    <s v="EMI (4 yrs)"/>
    <n v="2018"/>
    <m/>
    <m/>
    <m/>
    <m/>
    <m/>
    <m/>
    <m/>
    <m/>
    <m/>
    <m/>
    <m/>
    <m/>
    <m/>
    <m/>
    <m/>
    <m/>
    <m/>
    <m/>
    <m/>
    <m/>
    <m/>
    <m/>
    <m/>
  </r>
  <r>
    <n v="1074"/>
    <s v="BDQ1074"/>
    <n v="116"/>
    <x v="22"/>
    <d v="2017-07-03T00:00:00"/>
    <n v="71246"/>
    <s v="Owned"/>
    <n v="2014"/>
    <m/>
    <m/>
    <m/>
    <m/>
    <m/>
    <m/>
    <m/>
    <m/>
    <m/>
    <m/>
    <m/>
    <m/>
    <m/>
    <m/>
    <m/>
    <m/>
    <m/>
    <m/>
    <m/>
    <m/>
    <m/>
    <m/>
    <m/>
  </r>
  <r>
    <n v="1319"/>
    <s v="AMD1319"/>
    <n v="113"/>
    <x v="23"/>
    <d v="2018-07-13T00:00:00"/>
    <n v="71249"/>
    <s v="EMI (4 yrs)"/>
    <n v="2017"/>
    <m/>
    <m/>
    <m/>
    <m/>
    <m/>
    <m/>
    <m/>
    <m/>
    <m/>
    <m/>
    <m/>
    <m/>
    <m/>
    <m/>
    <m/>
    <m/>
    <m/>
    <m/>
    <m/>
    <m/>
    <m/>
    <m/>
    <m/>
  </r>
  <r>
    <n v="1298"/>
    <s v="AKV1298"/>
    <n v="123"/>
    <x v="24"/>
    <d v="2018-06-28T00:00:00"/>
    <n v="71249"/>
    <s v="Owned"/>
    <n v="2014"/>
    <m/>
    <m/>
    <m/>
    <m/>
    <m/>
    <m/>
    <m/>
    <m/>
    <m/>
    <m/>
    <m/>
    <m/>
    <m/>
    <m/>
    <m/>
    <m/>
    <m/>
    <m/>
    <m/>
    <m/>
    <m/>
    <m/>
    <m/>
  </r>
  <r>
    <n v="1146"/>
    <s v="STV1146"/>
    <n v="118"/>
    <x v="25"/>
    <d v="2018-01-09T00:00:00"/>
    <n v="71234"/>
    <s v="Owned"/>
    <n v="2000"/>
    <m/>
    <m/>
    <m/>
    <m/>
    <m/>
    <m/>
    <m/>
    <m/>
    <m/>
    <m/>
    <m/>
    <m/>
    <m/>
    <m/>
    <m/>
    <m/>
    <m/>
    <m/>
    <m/>
    <m/>
    <m/>
    <m/>
    <m/>
  </r>
  <r>
    <n v="1146"/>
    <s v="STV1146"/>
    <n v="118"/>
    <x v="25"/>
    <d v="2018-01-09T00:00:00"/>
    <n v="71231"/>
    <s v="Owned"/>
    <n v="2014"/>
    <m/>
    <m/>
    <m/>
    <m/>
    <m/>
    <m/>
    <m/>
    <m/>
    <m/>
    <m/>
    <m/>
    <m/>
    <m/>
    <m/>
    <m/>
    <m/>
    <m/>
    <m/>
    <m/>
    <m/>
    <m/>
    <m/>
    <m/>
  </r>
  <r>
    <n v="1342"/>
    <s v="BDQ1342"/>
    <n v="116"/>
    <x v="26"/>
    <d v="2018-08-09T00:00:00"/>
    <n v="71249"/>
    <s v="Owned"/>
    <n v="2014"/>
    <m/>
    <m/>
    <m/>
    <m/>
    <m/>
    <m/>
    <m/>
    <m/>
    <m/>
    <m/>
    <m/>
    <m/>
    <m/>
    <m/>
    <m/>
    <m/>
    <m/>
    <m/>
    <m/>
    <m/>
    <m/>
    <m/>
    <m/>
  </r>
  <r>
    <n v="1317"/>
    <s v="STV1317"/>
    <n v="118"/>
    <x v="27"/>
    <d v="2018-07-12T00:00:00"/>
    <n v="71249"/>
    <s v="Owned"/>
    <n v="2012"/>
    <m/>
    <m/>
    <m/>
    <m/>
    <m/>
    <m/>
    <m/>
    <m/>
    <m/>
    <m/>
    <m/>
    <m/>
    <m/>
    <m/>
    <m/>
    <m/>
    <m/>
    <m/>
    <m/>
    <m/>
    <m/>
    <m/>
    <m/>
  </r>
  <r>
    <n v="1364"/>
    <s v="GNC1364"/>
    <n v="114"/>
    <x v="28"/>
    <d v="2018-08-30T00:00:00"/>
    <n v="71231"/>
    <s v="EMI (4 yrs)"/>
    <n v="2014"/>
    <m/>
    <m/>
    <m/>
    <m/>
    <m/>
    <m/>
    <m/>
    <m/>
    <m/>
    <m/>
    <m/>
    <m/>
    <m/>
    <m/>
    <m/>
    <m/>
    <m/>
    <m/>
    <m/>
    <m/>
    <m/>
    <m/>
    <m/>
  </r>
  <r>
    <n v="1335"/>
    <s v="AMD1335"/>
    <n v="115"/>
    <x v="29"/>
    <d v="2018-08-13T00:00:00"/>
    <n v="71243"/>
    <s v="EMI (4 yrs)"/>
    <n v="2010"/>
    <m/>
    <m/>
    <m/>
    <m/>
    <m/>
    <m/>
    <m/>
    <m/>
    <m/>
    <m/>
    <m/>
    <m/>
    <m/>
    <m/>
    <m/>
    <m/>
    <m/>
    <m/>
    <m/>
    <m/>
    <m/>
    <m/>
    <m/>
  </r>
  <r>
    <n v="1289"/>
    <s v="AMD1289"/>
    <n v="113"/>
    <x v="30"/>
    <d v="2018-06-28T00:00:00"/>
    <n v="71235"/>
    <s v="Owned"/>
    <n v="2004"/>
    <m/>
    <m/>
    <m/>
    <m/>
    <m/>
    <m/>
    <m/>
    <m/>
    <m/>
    <m/>
    <m/>
    <m/>
    <m/>
    <m/>
    <m/>
    <m/>
    <m/>
    <m/>
    <m/>
    <m/>
    <m/>
    <m/>
    <m/>
  </r>
  <r>
    <n v="1327"/>
    <s v="BDQ1327"/>
    <n v="116"/>
    <x v="31"/>
    <d v="2018-07-23T00:00:00"/>
    <n v="71249"/>
    <s v="Owned"/>
    <n v="2012"/>
    <m/>
    <m/>
    <m/>
    <m/>
    <m/>
    <m/>
    <m/>
    <m/>
    <m/>
    <m/>
    <m/>
    <m/>
    <m/>
    <m/>
    <m/>
    <m/>
    <m/>
    <m/>
    <m/>
    <m/>
    <m/>
    <m/>
    <m/>
  </r>
  <r>
    <n v="1042"/>
    <s v="RAJ1042"/>
    <n v="121"/>
    <x v="32"/>
    <d v="2017-02-04T00:00:00"/>
    <n v="71231"/>
    <s v="Owned"/>
    <n v="2012"/>
    <m/>
    <m/>
    <m/>
    <m/>
    <m/>
    <m/>
    <m/>
    <m/>
    <m/>
    <m/>
    <m/>
    <m/>
    <m/>
    <m/>
    <m/>
    <m/>
    <m/>
    <m/>
    <m/>
    <m/>
    <m/>
    <m/>
    <m/>
  </r>
  <r>
    <n v="1042"/>
    <s v="RAJ1042"/>
    <n v="121"/>
    <x v="32"/>
    <d v="2017-02-04T00:00:00"/>
    <n v="71232"/>
    <s v="Market (49000)"/>
    <n v="2009"/>
    <m/>
    <m/>
    <m/>
    <m/>
    <m/>
    <m/>
    <m/>
    <m/>
    <m/>
    <m/>
    <m/>
    <m/>
    <m/>
    <m/>
    <m/>
    <m/>
    <m/>
    <m/>
    <m/>
    <m/>
    <m/>
    <m/>
    <m/>
  </r>
  <r>
    <n v="1302"/>
    <s v="AMD1302"/>
    <n v="115"/>
    <x v="33"/>
    <d v="2018-07-03T00:00:00"/>
    <n v="71231"/>
    <s v="EMI (4 yrs)"/>
    <n v="2018"/>
    <m/>
    <m/>
    <m/>
    <m/>
    <m/>
    <m/>
    <m/>
    <m/>
    <m/>
    <m/>
    <m/>
    <m/>
    <m/>
    <m/>
    <m/>
    <m/>
    <m/>
    <m/>
    <m/>
    <m/>
    <m/>
    <m/>
    <m/>
  </r>
  <r>
    <n v="1229"/>
    <s v="STV1229"/>
    <n v="118"/>
    <x v="34"/>
    <d v="2018-05-07T00:00:00"/>
    <n v="71231"/>
    <s v="Owned"/>
    <n v="2015"/>
    <m/>
    <m/>
    <m/>
    <m/>
    <m/>
    <m/>
    <m/>
    <m/>
    <m/>
    <m/>
    <m/>
    <m/>
    <m/>
    <m/>
    <m/>
    <m/>
    <m/>
    <m/>
    <m/>
    <m/>
    <m/>
    <m/>
    <m/>
  </r>
  <r>
    <n v="1031"/>
    <s v="AMD1031"/>
    <n v="113"/>
    <x v="35"/>
    <d v="2016-11-11T00:00:00"/>
    <n v="71235"/>
    <s v="Market (45000)"/>
    <n v="2014"/>
    <m/>
    <m/>
    <m/>
    <m/>
    <m/>
    <m/>
    <m/>
    <m/>
    <m/>
    <m/>
    <m/>
    <m/>
    <m/>
    <m/>
    <m/>
    <m/>
    <m/>
    <m/>
    <m/>
    <m/>
    <m/>
    <m/>
    <m/>
  </r>
  <r>
    <n v="1357"/>
    <s v="GNC1357"/>
    <n v="114"/>
    <x v="36"/>
    <d v="2018-08-20T00:00:00"/>
    <n v="71231"/>
    <s v="Owned"/>
    <n v="2012"/>
    <m/>
    <m/>
    <m/>
    <m/>
    <m/>
    <m/>
    <m/>
    <m/>
    <m/>
    <m/>
    <m/>
    <m/>
    <m/>
    <m/>
    <m/>
    <m/>
    <m/>
    <m/>
    <m/>
    <m/>
    <m/>
    <m/>
    <m/>
  </r>
  <r>
    <n v="1328"/>
    <s v="BDQ1328"/>
    <n v="116"/>
    <x v="37"/>
    <d v="2018-08-06T00:00:00"/>
    <n v="71246"/>
    <s v="Owned"/>
    <n v="2014"/>
    <m/>
    <m/>
    <m/>
    <m/>
    <m/>
    <m/>
    <m/>
    <m/>
    <m/>
    <m/>
    <m/>
    <m/>
    <m/>
    <m/>
    <m/>
    <m/>
    <m/>
    <m/>
    <m/>
    <m/>
    <m/>
    <m/>
    <m/>
  </r>
  <r>
    <n v="1329"/>
    <s v="BDQ1329"/>
    <n v="116"/>
    <x v="38"/>
    <d v="2018-08-06T00:00:00"/>
    <n v="71249"/>
    <s v="Market (52500)"/>
    <n v="2013"/>
    <m/>
    <m/>
    <m/>
    <m/>
    <m/>
    <m/>
    <m/>
    <m/>
    <m/>
    <m/>
    <m/>
    <m/>
    <m/>
    <m/>
    <m/>
    <m/>
    <m/>
    <m/>
    <m/>
    <m/>
    <m/>
    <m/>
    <m/>
  </r>
  <r>
    <n v="1344"/>
    <s v="JND1344"/>
    <n v="124"/>
    <x v="39"/>
    <d v="2018-08-20T00:00:00"/>
    <n v="71231"/>
    <s v="Owned"/>
    <n v="2010"/>
    <m/>
    <m/>
    <m/>
    <m/>
    <m/>
    <m/>
    <m/>
    <m/>
    <m/>
    <m/>
    <m/>
    <m/>
    <m/>
    <m/>
    <m/>
    <m/>
    <m/>
    <m/>
    <m/>
    <m/>
    <m/>
    <m/>
    <m/>
  </r>
  <r>
    <n v="1240"/>
    <s v="MSH1240"/>
    <n v="125"/>
    <x v="40"/>
    <d v="2018-05-24T00:00:00"/>
    <n v="71243"/>
    <s v="EMI (4 yrs)"/>
    <n v="2018"/>
    <m/>
    <m/>
    <m/>
    <m/>
    <m/>
    <m/>
    <m/>
    <m/>
    <m/>
    <m/>
    <m/>
    <m/>
    <m/>
    <m/>
    <m/>
    <m/>
    <m/>
    <m/>
    <m/>
    <m/>
    <m/>
    <m/>
    <m/>
  </r>
  <r>
    <n v="1240"/>
    <s v="MSH1240"/>
    <n v="125"/>
    <x v="40"/>
    <d v="2018-05-24T00:00:00"/>
    <n v="71243"/>
    <s v="Owned"/>
    <n v="2017"/>
    <m/>
    <m/>
    <m/>
    <m/>
    <m/>
    <m/>
    <m/>
    <m/>
    <m/>
    <m/>
    <m/>
    <m/>
    <m/>
    <m/>
    <m/>
    <m/>
    <m/>
    <m/>
    <m/>
    <m/>
    <m/>
    <m/>
    <m/>
  </r>
  <r>
    <n v="1237"/>
    <s v="AMD1237"/>
    <n v="113"/>
    <x v="41"/>
    <d v="2018-05-21T00:00:00"/>
    <n v="71235"/>
    <s v="EMI (4 yrs)"/>
    <n v="2007"/>
    <m/>
    <m/>
    <m/>
    <m/>
    <m/>
    <m/>
    <m/>
    <m/>
    <m/>
    <m/>
    <m/>
    <m/>
    <m/>
    <m/>
    <m/>
    <m/>
    <m/>
    <m/>
    <m/>
    <m/>
    <m/>
    <m/>
    <m/>
  </r>
  <r>
    <n v="1338"/>
    <s v="AMD1338"/>
    <n v="115"/>
    <x v="42"/>
    <d v="2018-08-18T00:00:00"/>
    <n v="71243"/>
    <s v="EMI (4 yrs)"/>
    <n v="2018"/>
    <m/>
    <m/>
    <m/>
    <m/>
    <m/>
    <m/>
    <m/>
    <m/>
    <m/>
    <m/>
    <m/>
    <m/>
    <m/>
    <m/>
    <m/>
    <m/>
    <m/>
    <m/>
    <m/>
    <m/>
    <m/>
    <m/>
    <m/>
  </r>
  <r>
    <n v="1367"/>
    <s v="BDQ1367"/>
    <n v="116"/>
    <x v="43"/>
    <d v="2018-08-21T00:00:00"/>
    <n v="71249"/>
    <s v="Owned"/>
    <n v="2013"/>
    <m/>
    <m/>
    <m/>
    <m/>
    <m/>
    <m/>
    <m/>
    <m/>
    <m/>
    <m/>
    <m/>
    <m/>
    <m/>
    <m/>
    <m/>
    <m/>
    <m/>
    <m/>
    <m/>
    <m/>
    <m/>
    <m/>
    <m/>
  </r>
  <r>
    <n v="1299"/>
    <s v="STV1299"/>
    <n v="118"/>
    <x v="44"/>
    <d v="2018-07-02T00:00:00"/>
    <n v="71231"/>
    <s v="EMI (4 yrs)"/>
    <n v="2018"/>
    <m/>
    <m/>
    <m/>
    <m/>
    <m/>
    <m/>
    <m/>
    <m/>
    <m/>
    <m/>
    <m/>
    <m/>
    <m/>
    <m/>
    <m/>
    <m/>
    <m/>
    <m/>
    <m/>
    <m/>
    <m/>
    <m/>
    <m/>
  </r>
  <r>
    <n v="1330"/>
    <s v="AMD1330"/>
    <n v="115"/>
    <x v="45"/>
    <d v="2018-08-13T00:00:00"/>
    <n v="71232"/>
    <s v="EMI (4 yrs)"/>
    <n v="2017"/>
    <m/>
    <m/>
    <m/>
    <m/>
    <m/>
    <m/>
    <m/>
    <m/>
    <m/>
    <m/>
    <m/>
    <m/>
    <m/>
    <m/>
    <m/>
    <m/>
    <m/>
    <m/>
    <m/>
    <m/>
    <m/>
    <m/>
    <m/>
  </r>
  <r>
    <n v="1330"/>
    <s v="AMD1330"/>
    <n v="115"/>
    <x v="45"/>
    <d v="2018-08-13T00:00:00"/>
    <n v="71231"/>
    <s v="EMI (4 yrs)"/>
    <n v="2018"/>
    <m/>
    <m/>
    <m/>
    <m/>
    <m/>
    <m/>
    <m/>
    <m/>
    <m/>
    <m/>
    <m/>
    <m/>
    <m/>
    <m/>
    <m/>
    <m/>
    <m/>
    <m/>
    <m/>
    <m/>
    <m/>
    <m/>
    <m/>
  </r>
  <r>
    <n v="1330"/>
    <s v="AMD1330"/>
    <n v="115"/>
    <x v="45"/>
    <d v="2018-08-13T00:00:00"/>
    <n v="71235"/>
    <s v="EMI (4 yrs)"/>
    <n v="2018"/>
    <m/>
    <m/>
    <m/>
    <m/>
    <m/>
    <m/>
    <m/>
    <m/>
    <m/>
    <m/>
    <m/>
    <m/>
    <m/>
    <m/>
    <m/>
    <m/>
    <m/>
    <m/>
    <m/>
    <m/>
    <m/>
    <m/>
    <m/>
  </r>
  <r>
    <n v="1330"/>
    <s v="AMD1330"/>
    <n v="115"/>
    <x v="45"/>
    <d v="2018-08-13T00:00:00"/>
    <n v="71243"/>
    <s v="EMI (4 yrs)"/>
    <n v="2017"/>
    <m/>
    <m/>
    <m/>
    <m/>
    <m/>
    <m/>
    <m/>
    <m/>
    <m/>
    <m/>
    <m/>
    <m/>
    <m/>
    <m/>
    <m/>
    <m/>
    <m/>
    <m/>
    <m/>
    <m/>
    <m/>
    <m/>
    <m/>
  </r>
  <r>
    <n v="1331"/>
    <s v="AMD1331"/>
    <n v="119"/>
    <x v="46"/>
    <d v="2018-08-09T00:00:00"/>
    <n v="71243"/>
    <s v="Owned"/>
    <n v="2018"/>
    <m/>
    <m/>
    <m/>
    <m/>
    <m/>
    <m/>
    <m/>
    <m/>
    <m/>
    <m/>
    <m/>
    <m/>
    <m/>
    <m/>
    <m/>
    <m/>
    <m/>
    <m/>
    <m/>
    <m/>
    <m/>
    <m/>
    <m/>
  </r>
  <r>
    <n v="1331"/>
    <s v="AMD1331"/>
    <n v="119"/>
    <x v="46"/>
    <d v="2018-08-09T00:00:00"/>
    <n v="71243"/>
    <s v="Owned"/>
    <n v="2005"/>
    <m/>
    <m/>
    <m/>
    <m/>
    <m/>
    <m/>
    <m/>
    <m/>
    <m/>
    <m/>
    <m/>
    <m/>
    <m/>
    <m/>
    <m/>
    <m/>
    <m/>
    <m/>
    <m/>
    <m/>
    <m/>
    <m/>
    <m/>
  </r>
  <r>
    <n v="1105"/>
    <s v="VAP1105"/>
    <n v="112"/>
    <x v="47"/>
    <d v="2017-09-16T00:00:00"/>
    <n v="71238"/>
    <s v="EMI (4 yrs)"/>
    <n v="2008"/>
    <m/>
    <m/>
    <m/>
    <m/>
    <m/>
    <m/>
    <m/>
    <m/>
    <m/>
    <m/>
    <m/>
    <m/>
    <m/>
    <m/>
    <m/>
    <m/>
    <m/>
    <m/>
    <m/>
    <m/>
    <m/>
    <m/>
    <m/>
  </r>
  <r>
    <n v="1104"/>
    <s v="AMD1104"/>
    <n v="120"/>
    <x v="48"/>
    <d v="2017-09-15T00:00:00"/>
    <n v="71249"/>
    <s v="EMI (4 yrs)"/>
    <n v="2017"/>
    <m/>
    <m/>
    <m/>
    <m/>
    <m/>
    <m/>
    <m/>
    <m/>
    <m/>
    <m/>
    <m/>
    <m/>
    <m/>
    <m/>
    <m/>
    <m/>
    <m/>
    <m/>
    <m/>
    <m/>
    <m/>
    <m/>
    <m/>
  </r>
  <r>
    <n v="1171"/>
    <s v="AMD1171"/>
    <n v="120"/>
    <x v="49"/>
    <d v="2018-03-07T00:00:00"/>
    <n v="71249"/>
    <s v="EMI (4 yrs)"/>
    <n v="2017"/>
    <m/>
    <m/>
    <m/>
    <m/>
    <m/>
    <m/>
    <m/>
    <m/>
    <m/>
    <m/>
    <m/>
    <m/>
    <m/>
    <m/>
    <m/>
    <m/>
    <m/>
    <m/>
    <m/>
    <m/>
    <m/>
    <m/>
    <m/>
  </r>
  <r>
    <n v="1151"/>
    <s v="BDQ1151"/>
    <n v="116"/>
    <x v="50"/>
    <d v="2018-01-20T00:00:00"/>
    <n v="71234"/>
    <s v="Market (68000)"/>
    <n v="2013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EDD84-36AC-45D5-A463-0627524AB611}" name="Cost Pivot" cacheId="2" applyNumberFormats="0" applyBorderFormats="0" applyFontFormats="0" applyPatternFormats="0" applyAlignmentFormats="0" applyWidthHeightFormats="0" dataCaption="" updatedVersion="8" compact="0" compactData="0">
  <location ref="A1:B53" firstHeaderRow="1" firstDataRow="1" firstDataCol="1"/>
  <pivotFields count="31">
    <pivotField name="bp_id" compact="0" outline="0" multipleItemSelectionAllowed="1" showAll="0"/>
    <pivotField name="bp_code" compact="0" outline="0" multipleItemSelectionAllowed="1" showAll="0"/>
    <pivotField name="branch_id" compact="0" outline="0" multipleItemSelectionAllowed="1" showAll="0"/>
    <pivotField name="BP name" axis="axisRow" compact="0" outline="0" multipleItemSelectionAllowed="1" showAll="0" sortType="de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bp_joining_date" compact="0" numFmtId="164" outline="0" multipleItemSelectionAllowed="1" showAll="0"/>
    <pivotField name="vehicle_type_id" compact="0" outline="0" multipleItemSelectionAllowed="1" showAll="0"/>
    <pivotField name="ownership_type" compact="0" outline="0" multipleItemSelectionAllowed="1" showAll="0"/>
    <pivotField name="vehicle_purchase_year" compact="0" outline="0" multipleItemSelectionAllowed="1" showAll="0"/>
    <pivotField name="Branch Name" compact="0" outline="0" multipleItemSelectionAllowed="1" showAll="0"/>
    <pivotField name="Cluster Code" compact="0" outline="0" multipleItemSelectionAllowed="1" showAll="0"/>
    <pivotField name="City" compact="0" outline="0" multipleItemSelectionAllowed="1" showAll="0"/>
    <pivotField name="Vehicle Type" compact="0" outline="0" multipleItemSelectionAllowed="1" showAll="0"/>
    <pivotField name="Mileage (Km/l)" compact="0" numFmtId="1" outline="0" multipleItemSelectionAllowed="1" showAll="0"/>
    <pivotField name="Fuel Consumed (l)" compact="0" numFmtId="1" outline="0" multipleItemSelectionAllowed="1" showAll="0"/>
    <pivotField name="Fuel Cost (Rs.)" compact="0" numFmtId="3" outline="0" multipleItemSelectionAllowed="1" showAll="0"/>
    <pivotField name="Maintenance (Rs.)" compact="0" numFmtId="3" outline="0" multipleItemSelectionAllowed="1" showAll="0"/>
    <pivotField name="Purchase Type" compact="0" outline="0" multipleItemSelectionAllowed="1" showAll="0"/>
    <pivotField name="Ownership Info" compact="0" numFmtId="1" outline="0" multipleItemSelectionAllowed="1" showAll="0"/>
    <pivotField name="EMI Duration (Years)" compact="0" numFmtId="3" outline="0" multipleItemSelectionAllowed="1" showAll="0"/>
    <pivotField name="NPER (months)" compact="0" outline="0" multipleItemSelectionAllowed="1" showAll="0"/>
    <pivotField name="Principal Amount (Rs.)" compact="0" numFmtId="3" outline="0" multipleItemSelectionAllowed="1" showAll="0"/>
    <pivotField name="EMI End Year" compact="0" numFmtId="1" outline="0" multipleItemSelectionAllowed="1" showAll="0"/>
    <pivotField name="EMI (Rs.)" compact="0" numFmtId="3" outline="0" multipleItemSelectionAllowed="1" showAll="0"/>
    <pivotField name="Vehicle Capacity (tons)" compact="0" outline="0" multipleItemSelectionAllowed="1" showAll="0"/>
    <pivotField name="Driver Salary (Rs.)" compact="0" outline="0" multipleItemSelectionAllowed="1" showAll="0"/>
    <pivotField name="Loaders" compact="0" outline="0" multipleItemSelectionAllowed="1" showAll="0"/>
    <pivotField name="Loader Salary (Rs.)" compact="0" numFmtId="3" outline="0" multipleItemSelectionAllowed="1" showAll="0"/>
    <pivotField name="Manpower Cost (Rs.)" compact="0" numFmtId="3" outline="0" multipleItemSelectionAllowed="1" showAll="0"/>
    <pivotField name="Price (Market Owned)" compact="0" numFmtId="3" outline="0" multipleItemSelectionAllowed="1" showAll="0"/>
    <pivotField name="Vehicle Cost (Rs.)" compact="0" numFmtId="3" outline="0" multipleItemSelectionAllowed="1" showAll="0"/>
    <pivotField name="Total Cost (Rs.)" dataField="1" compact="0" numFmtId="3" outline="0" multipleItemSelectionAllowed="1" showAll="0"/>
  </pivotFields>
  <rowFields count="1">
    <field x="3"/>
  </rowFields>
  <rowItems count="52">
    <i>
      <x v="31"/>
    </i>
    <i>
      <x v="47"/>
    </i>
    <i>
      <x v="39"/>
    </i>
    <i>
      <x v="1"/>
    </i>
    <i>
      <x v="27"/>
    </i>
    <i>
      <x v="2"/>
    </i>
    <i>
      <x v="35"/>
    </i>
    <i>
      <x v="3"/>
    </i>
    <i>
      <x v="43"/>
    </i>
    <i>
      <x v="4"/>
    </i>
    <i>
      <x/>
    </i>
    <i>
      <x v="5"/>
    </i>
    <i>
      <x v="29"/>
    </i>
    <i>
      <x v="6"/>
    </i>
    <i>
      <x v="33"/>
    </i>
    <i>
      <x v="7"/>
    </i>
    <i>
      <x v="37"/>
    </i>
    <i>
      <x v="8"/>
    </i>
    <i>
      <x v="41"/>
    </i>
    <i>
      <x v="9"/>
    </i>
    <i>
      <x v="45"/>
    </i>
    <i>
      <x v="10"/>
    </i>
    <i>
      <x v="49"/>
    </i>
    <i>
      <x v="11"/>
    </i>
    <i>
      <x v="26"/>
    </i>
    <i>
      <x v="12"/>
    </i>
    <i>
      <x v="28"/>
    </i>
    <i>
      <x v="13"/>
    </i>
    <i>
      <x v="30"/>
    </i>
    <i>
      <x v="14"/>
    </i>
    <i>
      <x v="32"/>
    </i>
    <i>
      <x v="15"/>
    </i>
    <i>
      <x v="34"/>
    </i>
    <i>
      <x v="16"/>
    </i>
    <i>
      <x v="36"/>
    </i>
    <i>
      <x v="17"/>
    </i>
    <i>
      <x v="38"/>
    </i>
    <i>
      <x v="18"/>
    </i>
    <i>
      <x v="40"/>
    </i>
    <i>
      <x v="19"/>
    </i>
    <i>
      <x v="42"/>
    </i>
    <i>
      <x v="20"/>
    </i>
    <i>
      <x v="44"/>
    </i>
    <i>
      <x v="21"/>
    </i>
    <i>
      <x v="46"/>
    </i>
    <i>
      <x v="22"/>
    </i>
    <i>
      <x v="48"/>
    </i>
    <i>
      <x v="23"/>
    </i>
    <i>
      <x v="50"/>
    </i>
    <i>
      <x v="24"/>
    </i>
    <i>
      <x v="25"/>
    </i>
    <i t="grand">
      <x/>
    </i>
  </rowItems>
  <colItems count="1">
    <i/>
  </colItems>
  <dataFields count="1">
    <dataField name="SUM of Total Cost (Rs.)" fld="30" baseField="0" numFmtId="43"/>
  </dataFields>
  <formats count="8">
    <format dxfId="7">
      <pivotArea type="all" dataOnly="0" outline="0" fieldPosition="0"/>
    </format>
    <format dxfId="6">
      <pivotArea outline="0" fieldPosition="0"/>
    </format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3">
      <pivotArea dataOnly="0" labelOnly="1" outline="0" fieldPosition="0">
        <references count="1">
          <reference field="3" count="1">
            <x v="13"/>
          </reference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  <format dxfId="0">
      <pivotArea outline="0" fieldPosition="0"/>
    </format>
  </formats>
  <pivotTableStyleInfo name="PivotStyleMedium15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E6E6-FBE9-40ED-9000-D2BE35C7E358}">
  <sheetPr>
    <tabColor rgb="FFDD7E6B"/>
    <outlinePr summaryBelow="0" summaryRight="0"/>
  </sheetPr>
  <dimension ref="A1:D53"/>
  <sheetViews>
    <sheetView showGridLines="0" zoomScale="80" zoomScaleNormal="80" workbookViewId="0">
      <selection activeCell="B2" sqref="B2"/>
    </sheetView>
  </sheetViews>
  <sheetFormatPr defaultColWidth="12.5703125" defaultRowHeight="15.75" customHeight="1" x14ac:dyDescent="0.2"/>
  <cols>
    <col min="1" max="1" width="42.42578125" customWidth="1"/>
    <col min="2" max="2" width="31.42578125" customWidth="1"/>
    <col min="3" max="3" width="28.42578125" customWidth="1"/>
  </cols>
  <sheetData>
    <row r="1" spans="1:4" ht="15.75" customHeight="1" x14ac:dyDescent="0.2">
      <c r="A1" s="1" t="s">
        <v>0</v>
      </c>
      <c r="B1" s="1" t="s">
        <v>1</v>
      </c>
    </row>
    <row r="2" spans="1:4" ht="15.75" customHeight="1" x14ac:dyDescent="0.2">
      <c r="A2" s="1" t="s">
        <v>2</v>
      </c>
      <c r="B2" s="2"/>
      <c r="D2" s="3"/>
    </row>
    <row r="3" spans="1:4" ht="15.75" customHeight="1" x14ac:dyDescent="0.2">
      <c r="A3" s="1" t="s">
        <v>3</v>
      </c>
      <c r="B3" s="2"/>
      <c r="C3" s="4"/>
      <c r="D3" s="3"/>
    </row>
    <row r="4" spans="1:4" ht="15.75" customHeight="1" x14ac:dyDescent="0.2">
      <c r="A4" s="1" t="s">
        <v>4</v>
      </c>
      <c r="B4" s="2"/>
      <c r="D4" s="3"/>
    </row>
    <row r="5" spans="1:4" ht="15.75" customHeight="1" x14ac:dyDescent="0.2">
      <c r="A5" s="1" t="s">
        <v>5</v>
      </c>
      <c r="B5" s="2"/>
    </row>
    <row r="6" spans="1:4" ht="15.75" customHeight="1" x14ac:dyDescent="0.2">
      <c r="A6" s="1" t="s">
        <v>6</v>
      </c>
      <c r="B6" s="2"/>
    </row>
    <row r="7" spans="1:4" ht="15.75" customHeight="1" x14ac:dyDescent="0.2">
      <c r="A7" s="1" t="s">
        <v>7</v>
      </c>
      <c r="B7" s="2"/>
    </row>
    <row r="8" spans="1:4" ht="15.75" customHeight="1" x14ac:dyDescent="0.2">
      <c r="A8" s="1" t="s">
        <v>8</v>
      </c>
      <c r="B8" s="2"/>
    </row>
    <row r="9" spans="1:4" ht="15.75" customHeight="1" x14ac:dyDescent="0.2">
      <c r="A9" s="1" t="s">
        <v>9</v>
      </c>
      <c r="B9" s="2"/>
    </row>
    <row r="10" spans="1:4" ht="15.75" customHeight="1" x14ac:dyDescent="0.2">
      <c r="A10" s="1" t="s">
        <v>10</v>
      </c>
      <c r="B10" s="2"/>
    </row>
    <row r="11" spans="1:4" ht="15.75" customHeight="1" x14ac:dyDescent="0.2">
      <c r="A11" s="1" t="s">
        <v>11</v>
      </c>
      <c r="B11" s="2"/>
    </row>
    <row r="12" spans="1:4" ht="15.75" customHeight="1" x14ac:dyDescent="0.2">
      <c r="A12" s="1" t="s">
        <v>12</v>
      </c>
      <c r="B12" s="2"/>
    </row>
    <row r="13" spans="1:4" ht="15.75" customHeight="1" x14ac:dyDescent="0.2">
      <c r="A13" s="1" t="s">
        <v>13</v>
      </c>
      <c r="B13" s="2"/>
      <c r="D13" s="5"/>
    </row>
    <row r="14" spans="1:4" ht="15.75" customHeight="1" x14ac:dyDescent="0.2">
      <c r="A14" s="1" t="s">
        <v>14</v>
      </c>
      <c r="B14" s="2"/>
      <c r="D14" s="5"/>
    </row>
    <row r="15" spans="1:4" ht="15.75" customHeight="1" x14ac:dyDescent="0.2">
      <c r="A15" s="1" t="s">
        <v>15</v>
      </c>
      <c r="B15" s="2"/>
      <c r="D15" s="5"/>
    </row>
    <row r="16" spans="1:4" ht="15.75" customHeight="1" x14ac:dyDescent="0.2">
      <c r="A16" s="1" t="s">
        <v>16</v>
      </c>
      <c r="B16" s="2"/>
      <c r="D16" s="5"/>
    </row>
    <row r="17" spans="1:4" ht="15.75" customHeight="1" x14ac:dyDescent="0.2">
      <c r="A17" s="1" t="s">
        <v>17</v>
      </c>
      <c r="B17" s="2"/>
      <c r="D17" s="5"/>
    </row>
    <row r="18" spans="1:4" ht="15.75" customHeight="1" x14ac:dyDescent="0.2">
      <c r="A18" s="1" t="s">
        <v>18</v>
      </c>
      <c r="B18" s="2"/>
      <c r="D18" s="5"/>
    </row>
    <row r="19" spans="1:4" ht="15.75" customHeight="1" x14ac:dyDescent="0.2">
      <c r="A19" s="1" t="s">
        <v>19</v>
      </c>
      <c r="B19" s="2"/>
      <c r="D19" s="5"/>
    </row>
    <row r="20" spans="1:4" ht="15.75" customHeight="1" x14ac:dyDescent="0.2">
      <c r="A20" s="1" t="s">
        <v>20</v>
      </c>
      <c r="B20" s="2"/>
      <c r="D20" s="5"/>
    </row>
    <row r="21" spans="1:4" ht="15.75" customHeight="1" x14ac:dyDescent="0.2">
      <c r="A21" s="1" t="s">
        <v>21</v>
      </c>
      <c r="B21" s="2"/>
      <c r="D21" s="5"/>
    </row>
    <row r="22" spans="1:4" ht="15.75" customHeight="1" x14ac:dyDescent="0.2">
      <c r="A22" s="1" t="s">
        <v>22</v>
      </c>
      <c r="B22" s="2"/>
      <c r="D22" s="5"/>
    </row>
    <row r="23" spans="1:4" ht="15.75" customHeight="1" x14ac:dyDescent="0.2">
      <c r="A23" s="1" t="s">
        <v>23</v>
      </c>
      <c r="B23" s="2"/>
      <c r="D23" s="5"/>
    </row>
    <row r="24" spans="1:4" ht="15.75" customHeight="1" x14ac:dyDescent="0.2">
      <c r="A24" s="1" t="s">
        <v>24</v>
      </c>
      <c r="B24" s="2"/>
      <c r="D24" s="5"/>
    </row>
    <row r="25" spans="1:4" ht="15.75" customHeight="1" x14ac:dyDescent="0.2">
      <c r="A25" s="1" t="s">
        <v>25</v>
      </c>
      <c r="B25" s="2"/>
      <c r="D25" s="5"/>
    </row>
    <row r="26" spans="1:4" ht="12.75" x14ac:dyDescent="0.2">
      <c r="A26" s="1" t="s">
        <v>26</v>
      </c>
      <c r="B26" s="2"/>
      <c r="D26" s="5"/>
    </row>
    <row r="27" spans="1:4" ht="12.75" x14ac:dyDescent="0.2">
      <c r="A27" s="1" t="s">
        <v>27</v>
      </c>
      <c r="B27" s="2"/>
      <c r="D27" s="5"/>
    </row>
    <row r="28" spans="1:4" ht="12.75" x14ac:dyDescent="0.2">
      <c r="A28" s="1" t="s">
        <v>28</v>
      </c>
      <c r="B28" s="2"/>
      <c r="D28" s="5"/>
    </row>
    <row r="29" spans="1:4" ht="12.75" x14ac:dyDescent="0.2">
      <c r="A29" s="1" t="s">
        <v>29</v>
      </c>
      <c r="B29" s="2"/>
      <c r="D29" s="5"/>
    </row>
    <row r="30" spans="1:4" ht="12.75" x14ac:dyDescent="0.2">
      <c r="A30" s="1" t="s">
        <v>30</v>
      </c>
      <c r="B30" s="2"/>
      <c r="D30" s="5"/>
    </row>
    <row r="31" spans="1:4" ht="12.75" x14ac:dyDescent="0.2">
      <c r="A31" s="1" t="s">
        <v>31</v>
      </c>
      <c r="B31" s="2"/>
      <c r="D31" s="5"/>
    </row>
    <row r="32" spans="1:4" ht="12.75" x14ac:dyDescent="0.2">
      <c r="A32" s="1" t="s">
        <v>32</v>
      </c>
      <c r="B32" s="2"/>
      <c r="D32" s="5"/>
    </row>
    <row r="33" spans="1:4" ht="12.75" x14ac:dyDescent="0.2">
      <c r="A33" s="1" t="s">
        <v>33</v>
      </c>
      <c r="B33" s="2"/>
      <c r="D33" s="5"/>
    </row>
    <row r="34" spans="1:4" ht="12.75" x14ac:dyDescent="0.2">
      <c r="A34" s="1" t="s">
        <v>34</v>
      </c>
      <c r="B34" s="2"/>
      <c r="D34" s="5"/>
    </row>
    <row r="35" spans="1:4" ht="12.75" x14ac:dyDescent="0.2">
      <c r="A35" s="1" t="s">
        <v>35</v>
      </c>
      <c r="B35" s="2"/>
      <c r="D35" s="5"/>
    </row>
    <row r="36" spans="1:4" ht="12.75" x14ac:dyDescent="0.2">
      <c r="A36" s="1" t="s">
        <v>36</v>
      </c>
      <c r="B36" s="2"/>
      <c r="D36" s="5"/>
    </row>
    <row r="37" spans="1:4" ht="12.75" x14ac:dyDescent="0.2">
      <c r="A37" s="1" t="s">
        <v>37</v>
      </c>
      <c r="B37" s="2"/>
      <c r="D37" s="5"/>
    </row>
    <row r="38" spans="1:4" ht="12.75" x14ac:dyDescent="0.2">
      <c r="A38" s="1" t="s">
        <v>38</v>
      </c>
      <c r="B38" s="2"/>
      <c r="D38" s="5"/>
    </row>
    <row r="39" spans="1:4" ht="12.75" x14ac:dyDescent="0.2">
      <c r="A39" s="1" t="s">
        <v>39</v>
      </c>
      <c r="B39" s="2"/>
      <c r="D39" s="5"/>
    </row>
    <row r="40" spans="1:4" ht="12.75" x14ac:dyDescent="0.2">
      <c r="A40" s="1" t="s">
        <v>40</v>
      </c>
      <c r="B40" s="2"/>
      <c r="D40" s="5"/>
    </row>
    <row r="41" spans="1:4" ht="12.75" x14ac:dyDescent="0.2">
      <c r="A41" s="1" t="s">
        <v>41</v>
      </c>
      <c r="B41" s="2"/>
      <c r="D41" s="5"/>
    </row>
    <row r="42" spans="1:4" ht="12.75" x14ac:dyDescent="0.2">
      <c r="A42" s="1" t="s">
        <v>42</v>
      </c>
      <c r="B42" s="2"/>
      <c r="D42" s="5"/>
    </row>
    <row r="43" spans="1:4" ht="12.75" x14ac:dyDescent="0.2">
      <c r="A43" s="1" t="s">
        <v>43</v>
      </c>
      <c r="B43" s="2"/>
      <c r="D43" s="5"/>
    </row>
    <row r="44" spans="1:4" ht="12.75" x14ac:dyDescent="0.2">
      <c r="A44" s="1" t="s">
        <v>44</v>
      </c>
      <c r="B44" s="2"/>
      <c r="D44" s="5"/>
    </row>
    <row r="45" spans="1:4" ht="12.75" x14ac:dyDescent="0.2">
      <c r="A45" s="1" t="s">
        <v>45</v>
      </c>
      <c r="B45" s="2"/>
      <c r="D45" s="5"/>
    </row>
    <row r="46" spans="1:4" ht="12.75" x14ac:dyDescent="0.2">
      <c r="A46" s="1" t="s">
        <v>46</v>
      </c>
      <c r="B46" s="2"/>
      <c r="D46" s="5"/>
    </row>
    <row r="47" spans="1:4" ht="12.75" x14ac:dyDescent="0.2">
      <c r="A47" s="1" t="s">
        <v>47</v>
      </c>
      <c r="B47" s="2"/>
      <c r="D47" s="5"/>
    </row>
    <row r="48" spans="1:4" ht="12.75" x14ac:dyDescent="0.2">
      <c r="A48" s="1" t="s">
        <v>48</v>
      </c>
      <c r="B48" s="2"/>
      <c r="D48" s="5"/>
    </row>
    <row r="49" spans="1:4" ht="12.75" x14ac:dyDescent="0.2">
      <c r="A49" s="1" t="s">
        <v>49</v>
      </c>
      <c r="B49" s="2"/>
      <c r="D49" s="5"/>
    </row>
    <row r="50" spans="1:4" ht="12.75" x14ac:dyDescent="0.2">
      <c r="A50" s="1" t="s">
        <v>50</v>
      </c>
      <c r="B50" s="2"/>
      <c r="D50" s="5"/>
    </row>
    <row r="51" spans="1:4" ht="12.75" x14ac:dyDescent="0.2">
      <c r="A51" s="1" t="s">
        <v>51</v>
      </c>
      <c r="B51" s="2"/>
      <c r="D51" s="5"/>
    </row>
    <row r="52" spans="1:4" ht="12.75" x14ac:dyDescent="0.2">
      <c r="A52" s="1" t="s">
        <v>52</v>
      </c>
      <c r="B52" s="2"/>
      <c r="D52" s="5"/>
    </row>
    <row r="53" spans="1:4" ht="12.75" x14ac:dyDescent="0.2">
      <c r="A53" s="1" t="s">
        <v>53</v>
      </c>
      <c r="B53" s="2"/>
      <c r="D5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AD73-34F2-446A-B5E8-EA079BBA12BC}">
  <dimension ref="A1:AE70"/>
  <sheetViews>
    <sheetView tabSelected="1" workbookViewId="0">
      <selection activeCell="G11" sqref="G11"/>
    </sheetView>
  </sheetViews>
  <sheetFormatPr defaultRowHeight="12.75" x14ac:dyDescent="0.2"/>
  <cols>
    <col min="8" max="8" width="9.140625" customWidth="1"/>
  </cols>
  <sheetData>
    <row r="1" spans="1:31" x14ac:dyDescent="0.2">
      <c r="A1" s="6"/>
      <c r="B1" s="6"/>
      <c r="C1" s="6"/>
      <c r="D1" s="6"/>
      <c r="E1" s="6"/>
      <c r="F1" s="6"/>
      <c r="G1" s="6"/>
      <c r="H1" s="6"/>
      <c r="I1" s="7" t="s">
        <v>54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7" t="s">
        <v>55</v>
      </c>
      <c r="AD1" s="8"/>
      <c r="AE1" s="8"/>
    </row>
    <row r="2" spans="1:31" x14ac:dyDescent="0.2">
      <c r="A2" s="6"/>
      <c r="B2" s="6"/>
      <c r="C2" s="6"/>
      <c r="D2" s="6"/>
      <c r="E2" s="6"/>
      <c r="F2" s="6"/>
      <c r="G2" s="6"/>
      <c r="H2" s="6"/>
      <c r="I2" s="9" t="s">
        <v>56</v>
      </c>
      <c r="J2" s="8"/>
      <c r="K2" s="8"/>
      <c r="L2" s="8"/>
      <c r="M2" s="8"/>
      <c r="N2" s="8"/>
      <c r="O2" s="8"/>
      <c r="P2" s="10" t="s">
        <v>57</v>
      </c>
      <c r="Q2" s="11" t="s">
        <v>58</v>
      </c>
      <c r="R2" s="8"/>
      <c r="S2" s="8"/>
      <c r="T2" s="8"/>
      <c r="U2" s="8"/>
      <c r="V2" s="8"/>
      <c r="W2" s="8"/>
      <c r="X2" s="12" t="s">
        <v>59</v>
      </c>
      <c r="Y2" s="8"/>
      <c r="Z2" s="8"/>
      <c r="AA2" s="8"/>
      <c r="AB2" s="8"/>
      <c r="AC2" s="13" t="s">
        <v>56</v>
      </c>
      <c r="AD2" s="8"/>
      <c r="AE2" s="8"/>
    </row>
    <row r="3" spans="1:31" x14ac:dyDescent="0.2">
      <c r="A3" s="6"/>
      <c r="B3" s="6"/>
      <c r="C3" s="6"/>
      <c r="D3" s="6"/>
      <c r="E3" s="6"/>
      <c r="F3" s="6"/>
      <c r="G3" s="6"/>
      <c r="H3" s="6"/>
      <c r="I3" s="9" t="s">
        <v>60</v>
      </c>
      <c r="J3" s="8"/>
      <c r="K3" s="8"/>
      <c r="L3" s="8"/>
      <c r="M3" s="14" t="s">
        <v>61</v>
      </c>
      <c r="N3" s="9" t="s">
        <v>62</v>
      </c>
      <c r="O3" s="8"/>
      <c r="P3" s="10" t="s">
        <v>63</v>
      </c>
      <c r="Q3" s="11" t="s">
        <v>64</v>
      </c>
      <c r="R3" s="8"/>
      <c r="S3" s="11" t="s">
        <v>65</v>
      </c>
      <c r="T3" s="8"/>
      <c r="U3" s="15" t="s">
        <v>66</v>
      </c>
      <c r="V3" s="16" t="s">
        <v>67</v>
      </c>
      <c r="W3" s="16" t="s">
        <v>68</v>
      </c>
      <c r="X3" s="17" t="s">
        <v>69</v>
      </c>
      <c r="Y3" s="17"/>
      <c r="Z3" s="12" t="s">
        <v>70</v>
      </c>
      <c r="AA3" s="8"/>
      <c r="AB3" s="17" t="s">
        <v>71</v>
      </c>
      <c r="AC3" s="18" t="s">
        <v>60</v>
      </c>
      <c r="AD3" s="18" t="s">
        <v>61</v>
      </c>
      <c r="AE3" s="18" t="s">
        <v>62</v>
      </c>
    </row>
    <row r="4" spans="1:31" x14ac:dyDescent="0.2">
      <c r="A4" s="19" t="s">
        <v>72</v>
      </c>
      <c r="B4" s="19" t="s">
        <v>73</v>
      </c>
      <c r="C4" s="19" t="s">
        <v>74</v>
      </c>
      <c r="D4" s="19" t="s">
        <v>0</v>
      </c>
      <c r="E4" s="19" t="s">
        <v>75</v>
      </c>
      <c r="F4" s="19" t="s">
        <v>76</v>
      </c>
      <c r="G4" s="19" t="s">
        <v>77</v>
      </c>
      <c r="H4" s="19" t="s">
        <v>78</v>
      </c>
      <c r="I4" s="20" t="s">
        <v>79</v>
      </c>
      <c r="J4" s="20" t="s">
        <v>80</v>
      </c>
      <c r="K4" s="20" t="s">
        <v>81</v>
      </c>
      <c r="L4" s="20" t="s">
        <v>82</v>
      </c>
      <c r="M4" s="20" t="s">
        <v>83</v>
      </c>
      <c r="N4" s="20" t="s">
        <v>84</v>
      </c>
      <c r="O4" s="20" t="s">
        <v>85</v>
      </c>
      <c r="P4" s="21" t="s">
        <v>86</v>
      </c>
      <c r="Q4" s="22" t="s">
        <v>87</v>
      </c>
      <c r="R4" s="22" t="s">
        <v>88</v>
      </c>
      <c r="S4" s="22" t="s">
        <v>89</v>
      </c>
      <c r="T4" s="22" t="s">
        <v>90</v>
      </c>
      <c r="U4" s="22" t="s">
        <v>91</v>
      </c>
      <c r="V4" s="22" t="s">
        <v>92</v>
      </c>
      <c r="W4" s="22" t="s">
        <v>93</v>
      </c>
      <c r="X4" s="23" t="s">
        <v>94</v>
      </c>
      <c r="Y4" s="23" t="s">
        <v>95</v>
      </c>
      <c r="Z4" s="23" t="s">
        <v>96</v>
      </c>
      <c r="AA4" s="23" t="s">
        <v>97</v>
      </c>
      <c r="AB4" s="23" t="s">
        <v>98</v>
      </c>
      <c r="AC4" s="24" t="s">
        <v>99</v>
      </c>
      <c r="AD4" s="24" t="s">
        <v>100</v>
      </c>
      <c r="AE4" s="24" t="s">
        <v>101</v>
      </c>
    </row>
    <row r="5" spans="1:31" x14ac:dyDescent="0.2">
      <c r="A5" s="25">
        <v>1332</v>
      </c>
      <c r="B5" s="25" t="s">
        <v>102</v>
      </c>
      <c r="C5" s="25">
        <v>112</v>
      </c>
      <c r="D5" s="25" t="s">
        <v>12</v>
      </c>
      <c r="E5" s="26">
        <v>43325</v>
      </c>
      <c r="F5" s="25">
        <v>71234</v>
      </c>
      <c r="G5" s="25" t="s">
        <v>103</v>
      </c>
      <c r="H5" s="25">
        <v>2018</v>
      </c>
      <c r="I5" s="25" t="str">
        <f>INDEX([1]location!$B$2:$B$29,MATCH(C5,[1]location!$A$2:$A$29,0))</f>
        <v>Vapi</v>
      </c>
      <c r="J5" s="25" t="str">
        <f>INDEX([1]location!$C$2:$C$29,MATCH(C5,[1]location!$A$2:$A$29,0))</f>
        <v>AMD</v>
      </c>
      <c r="K5" s="25" t="str">
        <f>INDEX([1]location!$D$2:$D$29,MATCH(C5,[1]location!$A$2:$A$29,0))</f>
        <v>Ahmedabad</v>
      </c>
      <c r="L5" s="25" t="e">
        <f>INDEX([2]!Table1[vehicle_type],MATCH(F5,[2]!Table1[vehicle_type_id],0))</f>
        <v>#REF!</v>
      </c>
      <c r="M5" s="27" t="e">
        <f>INDEX([3]vehicle_mileage!$C$2:$C$21,MATCH(L5,[3]vehicle_mileage!$A$2:$A$21,0))</f>
        <v>#REF!</v>
      </c>
      <c r="N5" s="28" t="e">
        <f>1600/M5</f>
        <v>#REF!</v>
      </c>
      <c r="O5" s="29" t="e">
        <f>N5*72</f>
        <v>#REF!</v>
      </c>
      <c r="P5" s="30" t="e">
        <f>INDEX([4]maintenance!$E$2:$E$21,MATCH(L5,[4]maintenance!$A$2:$A$21,0))</f>
        <v>#REF!</v>
      </c>
      <c r="Q5" s="25" t="str">
        <f>INDEX([5]vehicle_details!$B$2:$B$21,MATCH(F5,[5]vehicle_details!$A$2:$A$21,0))</f>
        <v>Eicher 14</v>
      </c>
      <c r="R5" s="27" t="str">
        <f>LEFT(G5,3)</f>
        <v>EMI</v>
      </c>
      <c r="S5" s="30" t="str">
        <f>IF(LEFT(G5, 3)="EMI", MID(G5, 6, FIND(" yrs", G5) - 5), IF(G5="Owned", "Not EMI", IF(G5="Market", "Not EMI","Not EMI")))</f>
        <v xml:space="preserve">3 </v>
      </c>
      <c r="T5" s="25">
        <f>YEAR(E5)-H5</f>
        <v>0</v>
      </c>
      <c r="U5" s="30">
        <f>INDEX([5]vehicle_details!$H$2:$H$21,MATCH(F5,[5]vehicle_details!A$2:A$21,0))</f>
        <v>603200</v>
      </c>
      <c r="V5" s="27">
        <f>IFERROR(H5+S5,"Not EMI")</f>
        <v>2021</v>
      </c>
      <c r="W5" s="30">
        <f>IFERROR(-(PMT(10.5%/12,S5*12,U5)),"Not EMI")</f>
        <v>19605.473922027155</v>
      </c>
      <c r="X5" s="25" t="e">
        <f>INDEX([2]!Table1[vehicle_capacity_tons],MATCH(F5,[2]!Table1[vehicle_type_id],0))</f>
        <v>#REF!</v>
      </c>
      <c r="Y5" s="31">
        <f>13000</f>
        <v>13000</v>
      </c>
      <c r="Z5" s="25" t="e">
        <f>IF(X5&lt;2, 1,2)</f>
        <v>#REF!</v>
      </c>
      <c r="AA5" s="30" t="e">
        <f>Z5*11900</f>
        <v>#REF!</v>
      </c>
      <c r="AB5" s="30" t="e">
        <f>AA5+Y5</f>
        <v>#REF!</v>
      </c>
      <c r="AC5" s="32">
        <f>IF(LEFT(G5, 3)="EMI", 0, IF(G5="Owned", 0, IF(LEFT(G5, 6)="Market", MID(G5, FIND("(", G5) + 1, FIND(")", G5) - FIND("(", G5) - 1), "")))</f>
        <v>0</v>
      </c>
      <c r="AD5" s="31" t="e">
        <f>IF(AC5=0,SUM(O5,P5,IF(ISNUMBER(W5),W5,0)),AC5)</f>
        <v>#REF!</v>
      </c>
      <c r="AE5" s="32" t="e">
        <f>AD5+AB5</f>
        <v>#REF!</v>
      </c>
    </row>
    <row r="6" spans="1:31" x14ac:dyDescent="0.2">
      <c r="A6" s="25">
        <v>1332</v>
      </c>
      <c r="B6" s="25" t="s">
        <v>102</v>
      </c>
      <c r="C6" s="25">
        <v>112</v>
      </c>
      <c r="D6" s="25" t="s">
        <v>12</v>
      </c>
      <c r="E6" s="26">
        <v>43325</v>
      </c>
      <c r="F6" s="25">
        <v>71231</v>
      </c>
      <c r="G6" s="25" t="s">
        <v>103</v>
      </c>
      <c r="H6" s="25">
        <v>2017</v>
      </c>
      <c r="I6" s="25" t="str">
        <f>INDEX([1]location!$B$2:$B$29,MATCH(C6,[1]location!$A$2:$A$29,0))</f>
        <v>Vapi</v>
      </c>
      <c r="J6" s="25" t="str">
        <f>INDEX([1]location!$C$2:$C$29,MATCH(C6,[1]location!$A$2:$A$29,0))</f>
        <v>AMD</v>
      </c>
      <c r="K6" s="25" t="str">
        <f>INDEX([1]location!$D$2:$D$29,MATCH(C6,[1]location!$A$2:$A$29,0))</f>
        <v>Ahmedabad</v>
      </c>
      <c r="L6" s="25" t="e">
        <f>INDEX([2]!Table1[vehicle_type],MATCH(F6,[2]!Table1[vehicle_type_id],0))</f>
        <v>#REF!</v>
      </c>
      <c r="M6" s="27" t="e">
        <f>INDEX([3]vehicle_mileage!$C$2:$C$21,MATCH(L6,[3]vehicle_mileage!$A$2:$A$21,0))</f>
        <v>#REF!</v>
      </c>
      <c r="N6" s="28" t="e">
        <f t="shared" ref="N6:N69" si="0">1600/M6</f>
        <v>#REF!</v>
      </c>
      <c r="O6" s="29" t="e">
        <f t="shared" ref="O6:O69" si="1">N6*72</f>
        <v>#REF!</v>
      </c>
      <c r="P6" s="30" t="e">
        <f>INDEX([4]maintenance!$E$2:$E$21,MATCH(L6,[4]maintenance!$A$2:$A$21,0))</f>
        <v>#REF!</v>
      </c>
      <c r="Q6" s="25" t="str">
        <f>INDEX([5]vehicle_details!$B$2:$B$21,MATCH(F6,[5]vehicle_details!$A$2:$A$21,0))</f>
        <v>Tata Ace</v>
      </c>
      <c r="R6" s="27" t="str">
        <f t="shared" ref="R6:R69" si="2">LEFT(G6,3)</f>
        <v>EMI</v>
      </c>
      <c r="S6" s="30" t="str">
        <f t="shared" ref="S6:S69" si="3">IF(LEFT(G6, 3)="EMI", MID(G6, 6, FIND(" yrs", G6) - 5), IF(G6="Owned", "Not EMI", IF(G6="Market", "Not EMI","Not EMI")))</f>
        <v xml:space="preserve">3 </v>
      </c>
      <c r="T6" s="25">
        <f t="shared" ref="T6:T69" si="4">YEAR(E6)-H6</f>
        <v>1</v>
      </c>
      <c r="U6" s="30">
        <f>INDEX([5]vehicle_details!$H$2:$H$21,MATCH(F6,[5]vehicle_details!A$2:A$21,0))</f>
        <v>321440</v>
      </c>
      <c r="V6" s="27">
        <f t="shared" ref="V6:V69" si="5">IFERROR(H6+S6,"Not EMI")</f>
        <v>2020</v>
      </c>
      <c r="W6" s="30">
        <f t="shared" ref="W6:W69" si="6">IFERROR(-(PMT(10.5%/12,S6*12,U6)),"Not EMI")</f>
        <v>10447.585440146566</v>
      </c>
      <c r="X6" s="25" t="e">
        <f>INDEX([2]!Table1[vehicle_capacity_tons],MATCH(F6,[2]!Table1[vehicle_type_id],0))</f>
        <v>#REF!</v>
      </c>
      <c r="Y6" s="31">
        <f>13000</f>
        <v>13000</v>
      </c>
      <c r="Z6" s="25" t="e">
        <f>IF(X6&lt;2, 1,2)</f>
        <v>#REF!</v>
      </c>
      <c r="AA6" s="30" t="e">
        <f t="shared" ref="AA6:AA69" si="7">Z6*11900</f>
        <v>#REF!</v>
      </c>
      <c r="AB6" s="30" t="e">
        <f t="shared" ref="AB6:AB69" si="8">AA6+Y6</f>
        <v>#REF!</v>
      </c>
      <c r="AC6" s="32">
        <f t="shared" ref="AC6:AC69" si="9">IF(LEFT(G6, 3)="EMI", 0, IF(G6="Owned", 0, IF(LEFT(G6, 6)="Market", MID(G6, FIND("(", G6) + 1, FIND(")", G6) - FIND("(", G6) - 1), "")))</f>
        <v>0</v>
      </c>
      <c r="AD6" s="31" t="e">
        <f t="shared" ref="AD6:AD69" si="10">IF(AC6=0,SUM(O6,P6,IF(ISNUMBER(W6),W6,0)),AC6)</f>
        <v>#REF!</v>
      </c>
      <c r="AE6" s="32" t="e">
        <f t="shared" ref="AE6:AE69" si="11">AD6+AB6</f>
        <v>#REF!</v>
      </c>
    </row>
    <row r="7" spans="1:31" x14ac:dyDescent="0.2">
      <c r="A7" s="25">
        <v>1070</v>
      </c>
      <c r="B7" s="25" t="s">
        <v>104</v>
      </c>
      <c r="C7" s="25">
        <v>112</v>
      </c>
      <c r="D7" s="25" t="s">
        <v>5</v>
      </c>
      <c r="E7" s="26">
        <v>42905</v>
      </c>
      <c r="F7" s="25">
        <v>71234</v>
      </c>
      <c r="G7" s="25" t="s">
        <v>105</v>
      </c>
      <c r="H7" s="25">
        <v>2006</v>
      </c>
      <c r="I7" s="25" t="str">
        <f>INDEX([1]location!$B$2:$B$29,MATCH(C7,[1]location!$A$2:$A$29,0))</f>
        <v>Vapi</v>
      </c>
      <c r="J7" s="25" t="str">
        <f>INDEX([1]location!$C$2:$C$29,MATCH(C7,[1]location!$A$2:$A$29,0))</f>
        <v>AMD</v>
      </c>
      <c r="K7" s="25" t="str">
        <f>INDEX([1]location!$D$2:$D$29,MATCH(C7,[1]location!$A$2:$A$29,0))</f>
        <v>Ahmedabad</v>
      </c>
      <c r="L7" s="25" t="e">
        <f>INDEX([2]!Table1[vehicle_type],MATCH(F7,[2]!Table1[vehicle_type_id],0))</f>
        <v>#REF!</v>
      </c>
      <c r="M7" s="27" t="e">
        <f>INDEX([3]vehicle_mileage!$C$2:$C$21,MATCH(L7,[3]vehicle_mileage!$A$2:$A$21,0))</f>
        <v>#REF!</v>
      </c>
      <c r="N7" s="28" t="e">
        <f t="shared" si="0"/>
        <v>#REF!</v>
      </c>
      <c r="O7" s="29" t="e">
        <f t="shared" si="1"/>
        <v>#REF!</v>
      </c>
      <c r="P7" s="30" t="e">
        <f>INDEX([4]maintenance!$E$2:$E$21,MATCH(L7,[4]maintenance!$A$2:$A$21,0))</f>
        <v>#REF!</v>
      </c>
      <c r="Q7" s="25" t="str">
        <f>INDEX([5]vehicle_details!$B$2:$B$21,MATCH(F7,[5]vehicle_details!$A$2:$A$21,0))</f>
        <v>Eicher 14</v>
      </c>
      <c r="R7" s="27" t="str">
        <f t="shared" si="2"/>
        <v>Mar</v>
      </c>
      <c r="S7" s="30" t="str">
        <f t="shared" si="3"/>
        <v>Not EMI</v>
      </c>
      <c r="T7" s="25">
        <f t="shared" si="4"/>
        <v>11</v>
      </c>
      <c r="U7" s="30">
        <f>INDEX([5]vehicle_details!$H$2:$H$21,MATCH(F7,[5]vehicle_details!A$2:A$21,0))</f>
        <v>603200</v>
      </c>
      <c r="V7" s="27" t="str">
        <f t="shared" si="5"/>
        <v>Not EMI</v>
      </c>
      <c r="W7" s="30" t="str">
        <f t="shared" si="6"/>
        <v>Not EMI</v>
      </c>
      <c r="X7" s="25" t="e">
        <f>INDEX([2]!Table1[vehicle_capacity_tons],MATCH(F7,[2]!Table1[vehicle_type_id],0))</f>
        <v>#REF!</v>
      </c>
      <c r="Y7" s="31">
        <f>13000</f>
        <v>13000</v>
      </c>
      <c r="Z7" s="25" t="e">
        <f t="shared" ref="Z7:Z70" si="12">IF(X7&lt;2, 1,2)</f>
        <v>#REF!</v>
      </c>
      <c r="AA7" s="30" t="e">
        <f t="shared" si="7"/>
        <v>#REF!</v>
      </c>
      <c r="AB7" s="30" t="e">
        <f t="shared" si="8"/>
        <v>#REF!</v>
      </c>
      <c r="AC7" s="32" t="str">
        <f t="shared" si="9"/>
        <v>60000</v>
      </c>
      <c r="AD7" s="31" t="str">
        <f t="shared" si="10"/>
        <v>60000</v>
      </c>
      <c r="AE7" s="32" t="e">
        <f t="shared" si="11"/>
        <v>#REF!</v>
      </c>
    </row>
    <row r="8" spans="1:31" x14ac:dyDescent="0.2">
      <c r="A8" s="25">
        <v>1061</v>
      </c>
      <c r="B8" s="25" t="s">
        <v>106</v>
      </c>
      <c r="C8" s="25">
        <v>113</v>
      </c>
      <c r="D8" s="25" t="s">
        <v>7</v>
      </c>
      <c r="E8" s="26">
        <v>42853</v>
      </c>
      <c r="F8" s="25">
        <v>71235</v>
      </c>
      <c r="G8" s="25" t="s">
        <v>107</v>
      </c>
      <c r="H8" s="25">
        <v>2008</v>
      </c>
      <c r="I8" s="25" t="str">
        <f>INDEX([1]location!$B$2:$B$29,MATCH(C8,[1]location!$A$2:$A$29,0))</f>
        <v>Ahmedabad Branch</v>
      </c>
      <c r="J8" s="25" t="str">
        <f>INDEX([1]location!$C$2:$C$29,MATCH(C8,[1]location!$A$2:$A$29,0))</f>
        <v>AMD</v>
      </c>
      <c r="K8" s="25" t="str">
        <f>INDEX([1]location!$D$2:$D$29,MATCH(C8,[1]location!$A$2:$A$29,0))</f>
        <v>Ahmedabad</v>
      </c>
      <c r="L8" s="25" t="e">
        <f>INDEX([2]!Table1[vehicle_type],MATCH(F8,[2]!Table1[vehicle_type_id],0))</f>
        <v>#REF!</v>
      </c>
      <c r="M8" s="27" t="e">
        <f>INDEX([3]vehicle_mileage!$C$2:$C$21,MATCH(L8,[3]vehicle_mileage!$A$2:$A$21,0))</f>
        <v>#REF!</v>
      </c>
      <c r="N8" s="28" t="e">
        <f t="shared" si="0"/>
        <v>#REF!</v>
      </c>
      <c r="O8" s="29" t="e">
        <f t="shared" si="1"/>
        <v>#REF!</v>
      </c>
      <c r="P8" s="30" t="e">
        <f>INDEX([4]maintenance!$E$2:$E$21,MATCH(L8,[4]maintenance!$A$2:$A$21,0))</f>
        <v>#REF!</v>
      </c>
      <c r="Q8" s="25" t="str">
        <f>INDEX([5]vehicle_details!$B$2:$B$21,MATCH(F8,[5]vehicle_details!$A$2:$A$21,0))</f>
        <v>Eicher 17</v>
      </c>
      <c r="R8" s="27" t="str">
        <f t="shared" si="2"/>
        <v>EMI</v>
      </c>
      <c r="S8" s="30" t="str">
        <f t="shared" si="3"/>
        <v xml:space="preserve">4 </v>
      </c>
      <c r="T8" s="25">
        <f t="shared" si="4"/>
        <v>9</v>
      </c>
      <c r="U8" s="30">
        <f>INDEX([5]vehicle_details!$H$2:$H$21,MATCH(F8,[5]vehicle_details!A$2:A$21,0))</f>
        <v>924000</v>
      </c>
      <c r="V8" s="27">
        <f t="shared" si="5"/>
        <v>2012</v>
      </c>
      <c r="W8" s="30">
        <f t="shared" si="6"/>
        <v>23657.522890759326</v>
      </c>
      <c r="X8" s="25" t="e">
        <f>INDEX([2]!Table1[vehicle_capacity_tons],MATCH(F8,[2]!Table1[vehicle_type_id],0))</f>
        <v>#REF!</v>
      </c>
      <c r="Y8" s="31">
        <f>13000</f>
        <v>13000</v>
      </c>
      <c r="Z8" s="25" t="e">
        <f t="shared" si="12"/>
        <v>#REF!</v>
      </c>
      <c r="AA8" s="30" t="e">
        <f t="shared" si="7"/>
        <v>#REF!</v>
      </c>
      <c r="AB8" s="30" t="e">
        <f t="shared" si="8"/>
        <v>#REF!</v>
      </c>
      <c r="AC8" s="32">
        <f t="shared" si="9"/>
        <v>0</v>
      </c>
      <c r="AD8" s="31" t="e">
        <f t="shared" si="10"/>
        <v>#REF!</v>
      </c>
      <c r="AE8" s="32" t="e">
        <f t="shared" si="11"/>
        <v>#REF!</v>
      </c>
    </row>
    <row r="9" spans="1:31" x14ac:dyDescent="0.2">
      <c r="A9" s="25">
        <v>1363</v>
      </c>
      <c r="B9" s="25" t="s">
        <v>108</v>
      </c>
      <c r="C9" s="25">
        <v>114</v>
      </c>
      <c r="D9" s="25" t="s">
        <v>9</v>
      </c>
      <c r="E9" s="26">
        <v>43332</v>
      </c>
      <c r="F9" s="25">
        <v>71243</v>
      </c>
      <c r="G9" s="25" t="s">
        <v>107</v>
      </c>
      <c r="H9" s="25">
        <v>2013</v>
      </c>
      <c r="I9" s="25" t="str">
        <f>INDEX([1]location!$B$2:$B$29,MATCH(C9,[1]location!$A$2:$A$29,0))</f>
        <v>Gandhi Nager</v>
      </c>
      <c r="J9" s="25" t="str">
        <f>INDEX([1]location!$C$2:$C$29,MATCH(C9,[1]location!$A$2:$A$29,0))</f>
        <v>AMD</v>
      </c>
      <c r="K9" s="25" t="str">
        <f>INDEX([1]location!$D$2:$D$29,MATCH(C9,[1]location!$A$2:$A$29,0))</f>
        <v>Ahmedabad</v>
      </c>
      <c r="L9" s="25" t="e">
        <f>INDEX([2]!Table1[vehicle_type],MATCH(F9,[2]!Table1[vehicle_type_id],0))</f>
        <v>#REF!</v>
      </c>
      <c r="M9" s="27" t="e">
        <f>INDEX([3]vehicle_mileage!$C$2:$C$21,MATCH(L9,[3]vehicle_mileage!$A$2:$A$21,0))</f>
        <v>#REF!</v>
      </c>
      <c r="N9" s="28" t="e">
        <f t="shared" si="0"/>
        <v>#REF!</v>
      </c>
      <c r="O9" s="29" t="e">
        <f t="shared" si="1"/>
        <v>#REF!</v>
      </c>
      <c r="P9" s="30" t="e">
        <f>INDEX([4]maintenance!$E$2:$E$21,MATCH(L9,[4]maintenance!$A$2:$A$21,0))</f>
        <v>#REF!</v>
      </c>
      <c r="Q9" s="25" t="str">
        <f>INDEX([5]vehicle_details!$B$2:$B$21,MATCH(F9,[5]vehicle_details!$A$2:$A$21,0))</f>
        <v>Mahindra</v>
      </c>
      <c r="R9" s="27" t="str">
        <f t="shared" si="2"/>
        <v>EMI</v>
      </c>
      <c r="S9" s="30" t="str">
        <f t="shared" si="3"/>
        <v xml:space="preserve">4 </v>
      </c>
      <c r="T9" s="25">
        <f t="shared" si="4"/>
        <v>5</v>
      </c>
      <c r="U9" s="30">
        <f>INDEX([5]vehicle_details!$H$2:$H$21,MATCH(F9,[5]vehicle_details!A$2:A$21,0))</f>
        <v>601600</v>
      </c>
      <c r="V9" s="27">
        <f t="shared" si="5"/>
        <v>2017</v>
      </c>
      <c r="W9" s="30">
        <f t="shared" si="6"/>
        <v>15402.993258745464</v>
      </c>
      <c r="X9" s="25" t="e">
        <f>INDEX([2]!Table1[vehicle_capacity_tons],MATCH(F9,[2]!Table1[vehicle_type_id],0))</f>
        <v>#REF!</v>
      </c>
      <c r="Y9" s="31">
        <f>13000</f>
        <v>13000</v>
      </c>
      <c r="Z9" s="25" t="e">
        <f t="shared" si="12"/>
        <v>#REF!</v>
      </c>
      <c r="AA9" s="30" t="e">
        <f t="shared" si="7"/>
        <v>#REF!</v>
      </c>
      <c r="AB9" s="30" t="e">
        <f t="shared" si="8"/>
        <v>#REF!</v>
      </c>
      <c r="AC9" s="32">
        <f t="shared" si="9"/>
        <v>0</v>
      </c>
      <c r="AD9" s="31" t="e">
        <f t="shared" si="10"/>
        <v>#REF!</v>
      </c>
      <c r="AE9" s="32" t="e">
        <f t="shared" si="11"/>
        <v>#REF!</v>
      </c>
    </row>
    <row r="10" spans="1:31" x14ac:dyDescent="0.2">
      <c r="A10" s="25">
        <v>1296</v>
      </c>
      <c r="B10" s="25" t="s">
        <v>109</v>
      </c>
      <c r="C10" s="25">
        <v>115</v>
      </c>
      <c r="D10" s="25" t="s">
        <v>11</v>
      </c>
      <c r="E10" s="26">
        <v>43279</v>
      </c>
      <c r="F10" s="25">
        <v>71249</v>
      </c>
      <c r="G10" s="25" t="s">
        <v>107</v>
      </c>
      <c r="H10" s="25">
        <v>2018</v>
      </c>
      <c r="I10" s="25" t="str">
        <f>INDEX([1]location!$B$2:$B$29,MATCH(C10,[1]location!$A$2:$A$29,0))</f>
        <v>Rampura Branch</v>
      </c>
      <c r="J10" s="25" t="str">
        <f>INDEX([1]location!$C$2:$C$29,MATCH(C10,[1]location!$A$2:$A$29,0))</f>
        <v>AMD</v>
      </c>
      <c r="K10" s="25" t="str">
        <f>INDEX([1]location!$D$2:$D$29,MATCH(C10,[1]location!$A$2:$A$29,0))</f>
        <v>Ahmedabad</v>
      </c>
      <c r="L10" s="25" t="e">
        <f>INDEX([2]!Table1[vehicle_type],MATCH(F10,[2]!Table1[vehicle_type_id],0))</f>
        <v>#REF!</v>
      </c>
      <c r="M10" s="27" t="e">
        <f>INDEX([3]vehicle_mileage!$C$2:$C$21,MATCH(L10,[3]vehicle_mileage!$A$2:$A$21,0))</f>
        <v>#REF!</v>
      </c>
      <c r="N10" s="28" t="e">
        <f t="shared" si="0"/>
        <v>#REF!</v>
      </c>
      <c r="O10" s="29" t="e">
        <f t="shared" si="1"/>
        <v>#REF!</v>
      </c>
      <c r="P10" s="30" t="e">
        <f>INDEX([4]maintenance!$E$2:$E$21,MATCH(L10,[4]maintenance!$A$2:$A$21,0))</f>
        <v>#REF!</v>
      </c>
      <c r="Q10" s="25" t="str">
        <f>INDEX([5]vehicle_details!$B$2:$B$21,MATCH(F10,[5]vehicle_details!$A$2:$A$21,0))</f>
        <v>AL Dost</v>
      </c>
      <c r="R10" s="27" t="str">
        <f t="shared" si="2"/>
        <v>EMI</v>
      </c>
      <c r="S10" s="30" t="str">
        <f t="shared" si="3"/>
        <v xml:space="preserve">4 </v>
      </c>
      <c r="T10" s="25">
        <f t="shared" si="4"/>
        <v>0</v>
      </c>
      <c r="U10" s="30">
        <f>INDEX([5]vehicle_details!$H$2:$H$21,MATCH(F10,[5]vehicle_details!A$2:A$21,0))</f>
        <v>401600</v>
      </c>
      <c r="V10" s="27">
        <f t="shared" si="5"/>
        <v>2022</v>
      </c>
      <c r="W10" s="30">
        <f t="shared" si="6"/>
        <v>10282.31730836466</v>
      </c>
      <c r="X10" s="25" t="e">
        <f>INDEX([2]!Table1[vehicle_capacity_tons],MATCH(F10,[2]!Table1[vehicle_type_id],0))</f>
        <v>#REF!</v>
      </c>
      <c r="Y10" s="31">
        <f>13000</f>
        <v>13000</v>
      </c>
      <c r="Z10" s="25" t="e">
        <f t="shared" si="12"/>
        <v>#REF!</v>
      </c>
      <c r="AA10" s="30" t="e">
        <f t="shared" si="7"/>
        <v>#REF!</v>
      </c>
      <c r="AB10" s="30" t="e">
        <f t="shared" si="8"/>
        <v>#REF!</v>
      </c>
      <c r="AC10" s="32">
        <f t="shared" si="9"/>
        <v>0</v>
      </c>
      <c r="AD10" s="31" t="e">
        <f t="shared" si="10"/>
        <v>#REF!</v>
      </c>
      <c r="AE10" s="32" t="e">
        <f t="shared" si="11"/>
        <v>#REF!</v>
      </c>
    </row>
    <row r="11" spans="1:31" x14ac:dyDescent="0.2">
      <c r="A11" s="25">
        <v>1324</v>
      </c>
      <c r="B11" s="25" t="s">
        <v>110</v>
      </c>
      <c r="C11" s="25">
        <v>115</v>
      </c>
      <c r="D11" s="25" t="s">
        <v>13</v>
      </c>
      <c r="E11" s="26">
        <v>43300</v>
      </c>
      <c r="F11" s="25">
        <v>71231</v>
      </c>
      <c r="G11" s="25" t="s">
        <v>107</v>
      </c>
      <c r="H11" s="25">
        <v>2017</v>
      </c>
      <c r="I11" s="25" t="str">
        <f>INDEX([1]location!$B$2:$B$29,MATCH(C11,[1]location!$A$2:$A$29,0))</f>
        <v>Rampura Branch</v>
      </c>
      <c r="J11" s="25" t="str">
        <f>INDEX([1]location!$C$2:$C$29,MATCH(C11,[1]location!$A$2:$A$29,0))</f>
        <v>AMD</v>
      </c>
      <c r="K11" s="25" t="str">
        <f>INDEX([1]location!$D$2:$D$29,MATCH(C11,[1]location!$A$2:$A$29,0))</f>
        <v>Ahmedabad</v>
      </c>
      <c r="L11" s="25" t="e">
        <f>INDEX([2]!Table1[vehicle_type],MATCH(F11,[2]!Table1[vehicle_type_id],0))</f>
        <v>#REF!</v>
      </c>
      <c r="M11" s="27" t="e">
        <f>INDEX([3]vehicle_mileage!$C$2:$C$21,MATCH(L11,[3]vehicle_mileage!$A$2:$A$21,0))</f>
        <v>#REF!</v>
      </c>
      <c r="N11" s="28" t="e">
        <f t="shared" si="0"/>
        <v>#REF!</v>
      </c>
      <c r="O11" s="29" t="e">
        <f t="shared" si="1"/>
        <v>#REF!</v>
      </c>
      <c r="P11" s="30" t="e">
        <f>INDEX([4]maintenance!$E$2:$E$21,MATCH(L11,[4]maintenance!$A$2:$A$21,0))</f>
        <v>#REF!</v>
      </c>
      <c r="Q11" s="25" t="str">
        <f>INDEX([5]vehicle_details!$B$2:$B$21,MATCH(F11,[5]vehicle_details!$A$2:$A$21,0))</f>
        <v>Tata Ace</v>
      </c>
      <c r="R11" s="27" t="str">
        <f t="shared" si="2"/>
        <v>EMI</v>
      </c>
      <c r="S11" s="30" t="str">
        <f t="shared" si="3"/>
        <v xml:space="preserve">4 </v>
      </c>
      <c r="T11" s="25">
        <f t="shared" si="4"/>
        <v>1</v>
      </c>
      <c r="U11" s="30">
        <f>INDEX([5]vehicle_details!$H$2:$H$21,MATCH(F11,[5]vehicle_details!A$2:A$21,0))</f>
        <v>321440</v>
      </c>
      <c r="V11" s="27">
        <f t="shared" si="5"/>
        <v>2021</v>
      </c>
      <c r="W11" s="30">
        <f t="shared" si="6"/>
        <v>8229.9503874520324</v>
      </c>
      <c r="X11" s="25" t="e">
        <f>INDEX([2]!Table1[vehicle_capacity_tons],MATCH(F11,[2]!Table1[vehicle_type_id],0))</f>
        <v>#REF!</v>
      </c>
      <c r="Y11" s="31">
        <f>13000</f>
        <v>13000</v>
      </c>
      <c r="Z11" s="25" t="e">
        <f t="shared" si="12"/>
        <v>#REF!</v>
      </c>
      <c r="AA11" s="30" t="e">
        <f t="shared" si="7"/>
        <v>#REF!</v>
      </c>
      <c r="AB11" s="30" t="e">
        <f t="shared" si="8"/>
        <v>#REF!</v>
      </c>
      <c r="AC11" s="32">
        <f t="shared" si="9"/>
        <v>0</v>
      </c>
      <c r="AD11" s="31" t="e">
        <f t="shared" si="10"/>
        <v>#REF!</v>
      </c>
      <c r="AE11" s="32" t="e">
        <f t="shared" si="11"/>
        <v>#REF!</v>
      </c>
    </row>
    <row r="12" spans="1:31" x14ac:dyDescent="0.2">
      <c r="A12" s="25">
        <v>1203</v>
      </c>
      <c r="B12" s="25" t="s">
        <v>111</v>
      </c>
      <c r="C12" s="25">
        <v>116</v>
      </c>
      <c r="D12" s="25" t="s">
        <v>15</v>
      </c>
      <c r="E12" s="26">
        <v>43197</v>
      </c>
      <c r="F12" s="25">
        <v>71243</v>
      </c>
      <c r="G12" s="25" t="s">
        <v>112</v>
      </c>
      <c r="H12" s="25">
        <v>2017</v>
      </c>
      <c r="I12" s="25" t="str">
        <f>INDEX([1]location!$B$2:$B$29,MATCH(C12,[1]location!$A$2:$A$29,0))</f>
        <v>Vadodara</v>
      </c>
      <c r="J12" s="25" t="str">
        <f>INDEX([1]location!$C$2:$C$29,MATCH(C12,[1]location!$A$2:$A$29,0))</f>
        <v>AMD</v>
      </c>
      <c r="K12" s="25" t="str">
        <f>INDEX([1]location!$D$2:$D$29,MATCH(C12,[1]location!$A$2:$A$29,0))</f>
        <v>Ahmedabad</v>
      </c>
      <c r="L12" s="25" t="e">
        <f>INDEX([2]!Table1[vehicle_type],MATCH(F12,[2]!Table1[vehicle_type_id],0))</f>
        <v>#REF!</v>
      </c>
      <c r="M12" s="27" t="e">
        <f>INDEX([3]vehicle_mileage!$C$2:$C$21,MATCH(L12,[3]vehicle_mileage!$A$2:$A$21,0))</f>
        <v>#REF!</v>
      </c>
      <c r="N12" s="28" t="e">
        <f t="shared" si="0"/>
        <v>#REF!</v>
      </c>
      <c r="O12" s="29" t="e">
        <f t="shared" si="1"/>
        <v>#REF!</v>
      </c>
      <c r="P12" s="30" t="e">
        <f>INDEX([4]maintenance!$E$2:$E$21,MATCH(L12,[4]maintenance!$A$2:$A$21,0))</f>
        <v>#REF!</v>
      </c>
      <c r="Q12" s="25" t="str">
        <f>INDEX([5]vehicle_details!$B$2:$B$21,MATCH(F12,[5]vehicle_details!$A$2:$A$21,0))</f>
        <v>Mahindra</v>
      </c>
      <c r="R12" s="27" t="str">
        <f t="shared" si="2"/>
        <v>Mar</v>
      </c>
      <c r="S12" s="30" t="str">
        <f t="shared" si="3"/>
        <v>Not EMI</v>
      </c>
      <c r="T12" s="25">
        <f t="shared" si="4"/>
        <v>1</v>
      </c>
      <c r="U12" s="30">
        <f>INDEX([5]vehicle_details!$H$2:$H$21,MATCH(F12,[5]vehicle_details!A$2:A$21,0))</f>
        <v>601600</v>
      </c>
      <c r="V12" s="27" t="str">
        <f t="shared" si="5"/>
        <v>Not EMI</v>
      </c>
      <c r="W12" s="30" t="str">
        <f t="shared" si="6"/>
        <v>Not EMI</v>
      </c>
      <c r="X12" s="25" t="e">
        <f>INDEX([2]!Table1[vehicle_capacity_tons],MATCH(F12,[2]!Table1[vehicle_type_id],0))</f>
        <v>#REF!</v>
      </c>
      <c r="Y12" s="31">
        <f>13000</f>
        <v>13000</v>
      </c>
      <c r="Z12" s="25" t="e">
        <f t="shared" si="12"/>
        <v>#REF!</v>
      </c>
      <c r="AA12" s="30" t="e">
        <f t="shared" si="7"/>
        <v>#REF!</v>
      </c>
      <c r="AB12" s="30" t="e">
        <f t="shared" si="8"/>
        <v>#REF!</v>
      </c>
      <c r="AC12" s="32" t="str">
        <f t="shared" si="9"/>
        <v>35000</v>
      </c>
      <c r="AD12" s="31" t="str">
        <f t="shared" si="10"/>
        <v>35000</v>
      </c>
      <c r="AE12" s="32" t="e">
        <f t="shared" si="11"/>
        <v>#REF!</v>
      </c>
    </row>
    <row r="13" spans="1:31" x14ac:dyDescent="0.2">
      <c r="A13" s="25">
        <v>1336</v>
      </c>
      <c r="B13" s="25" t="s">
        <v>113</v>
      </c>
      <c r="C13" s="25">
        <v>117</v>
      </c>
      <c r="D13" s="25" t="s">
        <v>17</v>
      </c>
      <c r="E13" s="26">
        <v>43315</v>
      </c>
      <c r="F13" s="25">
        <v>71231</v>
      </c>
      <c r="G13" s="25" t="s">
        <v>107</v>
      </c>
      <c r="H13" s="25">
        <v>2014</v>
      </c>
      <c r="I13" s="25" t="str">
        <f>INDEX([1]location!$B$2:$B$29,MATCH(C13,[1]location!$A$2:$A$29,0))</f>
        <v>Jamnager</v>
      </c>
      <c r="J13" s="25" t="str">
        <f>INDEX([1]location!$C$2:$C$29,MATCH(C13,[1]location!$A$2:$A$29,0))</f>
        <v>AMD</v>
      </c>
      <c r="K13" s="25" t="str">
        <f>INDEX([1]location!$D$2:$D$29,MATCH(C13,[1]location!$A$2:$A$29,0))</f>
        <v>Ahmedabad</v>
      </c>
      <c r="L13" s="25" t="e">
        <f>INDEX([2]!Table1[vehicle_type],MATCH(F13,[2]!Table1[vehicle_type_id],0))</f>
        <v>#REF!</v>
      </c>
      <c r="M13" s="27" t="e">
        <f>INDEX([3]vehicle_mileage!$C$2:$C$21,MATCH(L13,[3]vehicle_mileage!$A$2:$A$21,0))</f>
        <v>#REF!</v>
      </c>
      <c r="N13" s="28" t="e">
        <f t="shared" si="0"/>
        <v>#REF!</v>
      </c>
      <c r="O13" s="29" t="e">
        <f t="shared" si="1"/>
        <v>#REF!</v>
      </c>
      <c r="P13" s="30" t="e">
        <f>INDEX([4]maintenance!$E$2:$E$21,MATCH(L13,[4]maintenance!$A$2:$A$21,0))</f>
        <v>#REF!</v>
      </c>
      <c r="Q13" s="25" t="str">
        <f>INDEX([5]vehicle_details!$B$2:$B$21,MATCH(F13,[5]vehicle_details!$A$2:$A$21,0))</f>
        <v>Tata Ace</v>
      </c>
      <c r="R13" s="27" t="str">
        <f t="shared" si="2"/>
        <v>EMI</v>
      </c>
      <c r="S13" s="30" t="str">
        <f t="shared" si="3"/>
        <v xml:space="preserve">4 </v>
      </c>
      <c r="T13" s="25">
        <f t="shared" si="4"/>
        <v>4</v>
      </c>
      <c r="U13" s="30">
        <f>INDEX([5]vehicle_details!$H$2:$H$21,MATCH(F13,[5]vehicle_details!A$2:A$21,0))</f>
        <v>321440</v>
      </c>
      <c r="V13" s="27">
        <f t="shared" si="5"/>
        <v>2018</v>
      </c>
      <c r="W13" s="30">
        <f t="shared" si="6"/>
        <v>8229.9503874520324</v>
      </c>
      <c r="X13" s="25" t="e">
        <f>INDEX([2]!Table1[vehicle_capacity_tons],MATCH(F13,[2]!Table1[vehicle_type_id],0))</f>
        <v>#REF!</v>
      </c>
      <c r="Y13" s="31">
        <f>13000</f>
        <v>13000</v>
      </c>
      <c r="Z13" s="25" t="e">
        <f t="shared" si="12"/>
        <v>#REF!</v>
      </c>
      <c r="AA13" s="30" t="e">
        <f t="shared" si="7"/>
        <v>#REF!</v>
      </c>
      <c r="AB13" s="30" t="e">
        <f t="shared" si="8"/>
        <v>#REF!</v>
      </c>
      <c r="AC13" s="32">
        <f t="shared" si="9"/>
        <v>0</v>
      </c>
      <c r="AD13" s="31" t="e">
        <f t="shared" si="10"/>
        <v>#REF!</v>
      </c>
      <c r="AE13" s="32" t="e">
        <f t="shared" si="11"/>
        <v>#REF!</v>
      </c>
    </row>
    <row r="14" spans="1:31" x14ac:dyDescent="0.2">
      <c r="A14" s="25">
        <v>1107</v>
      </c>
      <c r="B14" s="25" t="s">
        <v>114</v>
      </c>
      <c r="C14" s="25">
        <v>118</v>
      </c>
      <c r="D14" s="25" t="s">
        <v>19</v>
      </c>
      <c r="E14" s="26">
        <v>43004</v>
      </c>
      <c r="F14" s="25">
        <v>71237</v>
      </c>
      <c r="G14" s="25" t="s">
        <v>107</v>
      </c>
      <c r="H14" s="25">
        <v>2017</v>
      </c>
      <c r="I14" s="25" t="str">
        <f>INDEX([1]location!$B$2:$B$29,MATCH(C14,[1]location!$A$2:$A$29,0))</f>
        <v>Surat</v>
      </c>
      <c r="J14" s="25" t="str">
        <f>INDEX([1]location!$C$2:$C$29,MATCH(C14,[1]location!$A$2:$A$29,0))</f>
        <v>AMD</v>
      </c>
      <c r="K14" s="25" t="str">
        <f>INDEX([1]location!$D$2:$D$29,MATCH(C14,[1]location!$A$2:$A$29,0))</f>
        <v>Ahmedabad</v>
      </c>
      <c r="L14" s="25" t="e">
        <f>INDEX([2]!Table1[vehicle_type],MATCH(F14,[2]!Table1[vehicle_type_id],0))</f>
        <v>#REF!</v>
      </c>
      <c r="M14" s="27" t="e">
        <f>INDEX([3]vehicle_mileage!$C$2:$C$21,MATCH(L14,[3]vehicle_mileage!$A$2:$A$21,0))</f>
        <v>#REF!</v>
      </c>
      <c r="N14" s="28" t="e">
        <f t="shared" si="0"/>
        <v>#REF!</v>
      </c>
      <c r="O14" s="29" t="e">
        <f t="shared" si="1"/>
        <v>#REF!</v>
      </c>
      <c r="P14" s="30" t="e">
        <f>INDEX([4]maintenance!$E$2:$E$21,MATCH(L14,[4]maintenance!$A$2:$A$21,0))</f>
        <v>#REF!</v>
      </c>
      <c r="Q14" s="25" t="str">
        <f>INDEX([5]vehicle_details!$B$2:$B$21,MATCH(F14,[5]vehicle_details!$A$2:$A$21,0))</f>
        <v>22 Ft</v>
      </c>
      <c r="R14" s="27" t="str">
        <f t="shared" si="2"/>
        <v>EMI</v>
      </c>
      <c r="S14" s="30" t="str">
        <f t="shared" si="3"/>
        <v xml:space="preserve">4 </v>
      </c>
      <c r="T14" s="25">
        <f t="shared" si="4"/>
        <v>0</v>
      </c>
      <c r="U14" s="30">
        <f>INDEX([5]vehicle_details!$H$2:$H$21,MATCH(F14,[5]vehicle_details!A$2:A$21,0))</f>
        <v>1124000</v>
      </c>
      <c r="V14" s="27">
        <f t="shared" si="5"/>
        <v>2021</v>
      </c>
      <c r="W14" s="30">
        <f t="shared" si="6"/>
        <v>28778.198841140133</v>
      </c>
      <c r="X14" s="25" t="e">
        <f>INDEX([2]!Table1[vehicle_capacity_tons],MATCH(F14,[2]!Table1[vehicle_type_id],0))</f>
        <v>#REF!</v>
      </c>
      <c r="Y14" s="31">
        <f>13000</f>
        <v>13000</v>
      </c>
      <c r="Z14" s="25" t="e">
        <f t="shared" si="12"/>
        <v>#REF!</v>
      </c>
      <c r="AA14" s="30" t="e">
        <f t="shared" si="7"/>
        <v>#REF!</v>
      </c>
      <c r="AB14" s="30" t="e">
        <f t="shared" si="8"/>
        <v>#REF!</v>
      </c>
      <c r="AC14" s="32">
        <f t="shared" si="9"/>
        <v>0</v>
      </c>
      <c r="AD14" s="31" t="e">
        <f t="shared" si="10"/>
        <v>#REF!</v>
      </c>
      <c r="AE14" s="32" t="e">
        <f t="shared" si="11"/>
        <v>#REF!</v>
      </c>
    </row>
    <row r="15" spans="1:31" x14ac:dyDescent="0.2">
      <c r="A15" s="25">
        <v>1107</v>
      </c>
      <c r="B15" s="25" t="s">
        <v>114</v>
      </c>
      <c r="C15" s="25">
        <v>118</v>
      </c>
      <c r="D15" s="25" t="s">
        <v>19</v>
      </c>
      <c r="E15" s="26">
        <v>43004</v>
      </c>
      <c r="F15" s="25">
        <v>71234</v>
      </c>
      <c r="G15" s="25" t="s">
        <v>107</v>
      </c>
      <c r="H15" s="25">
        <v>2017</v>
      </c>
      <c r="I15" s="25" t="str">
        <f>INDEX([1]location!$B$2:$B$29,MATCH(C15,[1]location!$A$2:$A$29,0))</f>
        <v>Surat</v>
      </c>
      <c r="J15" s="25" t="str">
        <f>INDEX([1]location!$C$2:$C$29,MATCH(C15,[1]location!$A$2:$A$29,0))</f>
        <v>AMD</v>
      </c>
      <c r="K15" s="25" t="str">
        <f>INDEX([1]location!$D$2:$D$29,MATCH(C15,[1]location!$A$2:$A$29,0))</f>
        <v>Ahmedabad</v>
      </c>
      <c r="L15" s="25" t="e">
        <f>INDEX([2]!Table1[vehicle_type],MATCH(F15,[2]!Table1[vehicle_type_id],0))</f>
        <v>#REF!</v>
      </c>
      <c r="M15" s="27" t="e">
        <f>INDEX([3]vehicle_mileage!$C$2:$C$21,MATCH(L15,[3]vehicle_mileage!$A$2:$A$21,0))</f>
        <v>#REF!</v>
      </c>
      <c r="N15" s="28" t="e">
        <f t="shared" si="0"/>
        <v>#REF!</v>
      </c>
      <c r="O15" s="29" t="e">
        <f t="shared" si="1"/>
        <v>#REF!</v>
      </c>
      <c r="P15" s="30" t="e">
        <f>INDEX([4]maintenance!$E$2:$E$21,MATCH(L15,[4]maintenance!$A$2:$A$21,0))</f>
        <v>#REF!</v>
      </c>
      <c r="Q15" s="25" t="str">
        <f>INDEX([5]vehicle_details!$B$2:$B$21,MATCH(F15,[5]vehicle_details!$A$2:$A$21,0))</f>
        <v>Eicher 14</v>
      </c>
      <c r="R15" s="27" t="str">
        <f t="shared" si="2"/>
        <v>EMI</v>
      </c>
      <c r="S15" s="30" t="str">
        <f t="shared" si="3"/>
        <v xml:space="preserve">4 </v>
      </c>
      <c r="T15" s="25">
        <f t="shared" si="4"/>
        <v>0</v>
      </c>
      <c r="U15" s="30">
        <f>INDEX([5]vehicle_details!$H$2:$H$21,MATCH(F15,[5]vehicle_details!A$2:A$21,0))</f>
        <v>603200</v>
      </c>
      <c r="V15" s="27">
        <f t="shared" si="5"/>
        <v>2021</v>
      </c>
      <c r="W15" s="30">
        <f t="shared" si="6"/>
        <v>15443.958666348513</v>
      </c>
      <c r="X15" s="25" t="e">
        <f>INDEX([2]!Table1[vehicle_capacity_tons],MATCH(F15,[2]!Table1[vehicle_type_id],0))</f>
        <v>#REF!</v>
      </c>
      <c r="Y15" s="31">
        <f>13000</f>
        <v>13000</v>
      </c>
      <c r="Z15" s="25" t="e">
        <f t="shared" si="12"/>
        <v>#REF!</v>
      </c>
      <c r="AA15" s="30" t="e">
        <f t="shared" si="7"/>
        <v>#REF!</v>
      </c>
      <c r="AB15" s="30" t="e">
        <f t="shared" si="8"/>
        <v>#REF!</v>
      </c>
      <c r="AC15" s="32">
        <f t="shared" si="9"/>
        <v>0</v>
      </c>
      <c r="AD15" s="31" t="e">
        <f t="shared" si="10"/>
        <v>#REF!</v>
      </c>
      <c r="AE15" s="32" t="e">
        <f t="shared" si="11"/>
        <v>#REF!</v>
      </c>
    </row>
    <row r="16" spans="1:31" x14ac:dyDescent="0.2">
      <c r="A16" s="25">
        <v>1107</v>
      </c>
      <c r="B16" s="25" t="s">
        <v>114</v>
      </c>
      <c r="C16" s="25">
        <v>118</v>
      </c>
      <c r="D16" s="25" t="s">
        <v>19</v>
      </c>
      <c r="E16" s="26">
        <v>43004</v>
      </c>
      <c r="F16" s="25">
        <v>71235</v>
      </c>
      <c r="G16" s="25" t="s">
        <v>107</v>
      </c>
      <c r="H16" s="25">
        <v>2017</v>
      </c>
      <c r="I16" s="25" t="str">
        <f>INDEX([1]location!$B$2:$B$29,MATCH(C16,[1]location!$A$2:$A$29,0))</f>
        <v>Surat</v>
      </c>
      <c r="J16" s="25" t="str">
        <f>INDEX([1]location!$C$2:$C$29,MATCH(C16,[1]location!$A$2:$A$29,0))</f>
        <v>AMD</v>
      </c>
      <c r="K16" s="25" t="str">
        <f>INDEX([1]location!$D$2:$D$29,MATCH(C16,[1]location!$A$2:$A$29,0))</f>
        <v>Ahmedabad</v>
      </c>
      <c r="L16" s="25" t="e">
        <f>INDEX([2]!Table1[vehicle_type],MATCH(F16,[2]!Table1[vehicle_type_id],0))</f>
        <v>#REF!</v>
      </c>
      <c r="M16" s="27" t="e">
        <f>INDEX([3]vehicle_mileage!$C$2:$C$21,MATCH(L16,[3]vehicle_mileage!$A$2:$A$21,0))</f>
        <v>#REF!</v>
      </c>
      <c r="N16" s="28" t="e">
        <f t="shared" si="0"/>
        <v>#REF!</v>
      </c>
      <c r="O16" s="29" t="e">
        <f t="shared" si="1"/>
        <v>#REF!</v>
      </c>
      <c r="P16" s="30" t="e">
        <f>INDEX([4]maintenance!$E$2:$E$21,MATCH(L16,[4]maintenance!$A$2:$A$21,0))</f>
        <v>#REF!</v>
      </c>
      <c r="Q16" s="25" t="str">
        <f>INDEX([5]vehicle_details!$B$2:$B$21,MATCH(F16,[5]vehicle_details!$A$2:$A$21,0))</f>
        <v>Eicher 17</v>
      </c>
      <c r="R16" s="27" t="str">
        <f t="shared" si="2"/>
        <v>EMI</v>
      </c>
      <c r="S16" s="30" t="str">
        <f t="shared" si="3"/>
        <v xml:space="preserve">4 </v>
      </c>
      <c r="T16" s="25">
        <f t="shared" si="4"/>
        <v>0</v>
      </c>
      <c r="U16" s="30">
        <f>INDEX([5]vehicle_details!$H$2:$H$21,MATCH(F16,[5]vehicle_details!A$2:A$21,0))</f>
        <v>924000</v>
      </c>
      <c r="V16" s="27">
        <f t="shared" si="5"/>
        <v>2021</v>
      </c>
      <c r="W16" s="30">
        <f t="shared" si="6"/>
        <v>23657.522890759326</v>
      </c>
      <c r="X16" s="25" t="e">
        <f>INDEX([2]!Table1[vehicle_capacity_tons],MATCH(F16,[2]!Table1[vehicle_type_id],0))</f>
        <v>#REF!</v>
      </c>
      <c r="Y16" s="31">
        <f>13000</f>
        <v>13000</v>
      </c>
      <c r="Z16" s="25" t="e">
        <f t="shared" si="12"/>
        <v>#REF!</v>
      </c>
      <c r="AA16" s="30" t="e">
        <f t="shared" si="7"/>
        <v>#REF!</v>
      </c>
      <c r="AB16" s="30" t="e">
        <f t="shared" si="8"/>
        <v>#REF!</v>
      </c>
      <c r="AC16" s="32">
        <f t="shared" si="9"/>
        <v>0</v>
      </c>
      <c r="AD16" s="31" t="e">
        <f t="shared" si="10"/>
        <v>#REF!</v>
      </c>
      <c r="AE16" s="32" t="e">
        <f t="shared" si="11"/>
        <v>#REF!</v>
      </c>
    </row>
    <row r="17" spans="1:31" x14ac:dyDescent="0.2">
      <c r="A17" s="25">
        <v>1318</v>
      </c>
      <c r="B17" s="25" t="s">
        <v>115</v>
      </c>
      <c r="C17" s="25">
        <v>116</v>
      </c>
      <c r="D17" s="25" t="s">
        <v>21</v>
      </c>
      <c r="E17" s="26">
        <v>43297</v>
      </c>
      <c r="F17" s="25">
        <v>71231</v>
      </c>
      <c r="G17" s="25" t="s">
        <v>116</v>
      </c>
      <c r="H17" s="25">
        <v>2010</v>
      </c>
      <c r="I17" s="25" t="str">
        <f>INDEX([1]location!$B$2:$B$29,MATCH(C17,[1]location!$A$2:$A$29,0))</f>
        <v>Vadodara</v>
      </c>
      <c r="J17" s="25" t="str">
        <f>INDEX([1]location!$C$2:$C$29,MATCH(C17,[1]location!$A$2:$A$29,0))</f>
        <v>AMD</v>
      </c>
      <c r="K17" s="25" t="str">
        <f>INDEX([1]location!$D$2:$D$29,MATCH(C17,[1]location!$A$2:$A$29,0))</f>
        <v>Ahmedabad</v>
      </c>
      <c r="L17" s="25" t="e">
        <f>INDEX([2]!Table1[vehicle_type],MATCH(F17,[2]!Table1[vehicle_type_id],0))</f>
        <v>#REF!</v>
      </c>
      <c r="M17" s="27" t="e">
        <f>INDEX([3]vehicle_mileage!$C$2:$C$21,MATCH(L17,[3]vehicle_mileage!$A$2:$A$21,0))</f>
        <v>#REF!</v>
      </c>
      <c r="N17" s="28" t="e">
        <f t="shared" si="0"/>
        <v>#REF!</v>
      </c>
      <c r="O17" s="29" t="e">
        <f t="shared" si="1"/>
        <v>#REF!</v>
      </c>
      <c r="P17" s="30" t="e">
        <f>INDEX([4]maintenance!$E$2:$E$21,MATCH(L17,[4]maintenance!$A$2:$A$21,0))</f>
        <v>#REF!</v>
      </c>
      <c r="Q17" s="25" t="str">
        <f>INDEX([5]vehicle_details!$B$2:$B$21,MATCH(F17,[5]vehicle_details!$A$2:$A$21,0))</f>
        <v>Tata Ace</v>
      </c>
      <c r="R17" s="27" t="str">
        <f t="shared" si="2"/>
        <v>Own</v>
      </c>
      <c r="S17" s="30" t="str">
        <f t="shared" si="3"/>
        <v>Not EMI</v>
      </c>
      <c r="T17" s="25">
        <f t="shared" si="4"/>
        <v>8</v>
      </c>
      <c r="U17" s="30">
        <f>INDEX([5]vehicle_details!$H$2:$H$21,MATCH(F17,[5]vehicle_details!A$2:A$21,0))</f>
        <v>321440</v>
      </c>
      <c r="V17" s="27" t="str">
        <f t="shared" si="5"/>
        <v>Not EMI</v>
      </c>
      <c r="W17" s="30" t="str">
        <f t="shared" si="6"/>
        <v>Not EMI</v>
      </c>
      <c r="X17" s="25" t="e">
        <f>INDEX([2]!Table1[vehicle_capacity_tons],MATCH(F17,[2]!Table1[vehicle_type_id],0))</f>
        <v>#REF!</v>
      </c>
      <c r="Y17" s="31">
        <f>13000</f>
        <v>13000</v>
      </c>
      <c r="Z17" s="25" t="e">
        <f t="shared" si="12"/>
        <v>#REF!</v>
      </c>
      <c r="AA17" s="30" t="e">
        <f t="shared" si="7"/>
        <v>#REF!</v>
      </c>
      <c r="AB17" s="30" t="e">
        <f t="shared" si="8"/>
        <v>#REF!</v>
      </c>
      <c r="AC17" s="32">
        <f t="shared" si="9"/>
        <v>0</v>
      </c>
      <c r="AD17" s="31" t="e">
        <f t="shared" si="10"/>
        <v>#REF!</v>
      </c>
      <c r="AE17" s="32" t="e">
        <f t="shared" si="11"/>
        <v>#REF!</v>
      </c>
    </row>
    <row r="18" spans="1:31" x14ac:dyDescent="0.2">
      <c r="A18" s="25">
        <v>1057</v>
      </c>
      <c r="B18" s="25" t="s">
        <v>117</v>
      </c>
      <c r="C18" s="25">
        <v>119</v>
      </c>
      <c r="D18" s="25" t="s">
        <v>23</v>
      </c>
      <c r="E18" s="26">
        <v>42836</v>
      </c>
      <c r="F18" s="25">
        <v>71236</v>
      </c>
      <c r="G18" s="25" t="s">
        <v>107</v>
      </c>
      <c r="H18" s="25">
        <v>2018</v>
      </c>
      <c r="I18" s="25" t="str">
        <f>INDEX([1]location!$B$2:$B$29,MATCH(C18,[1]location!$A$2:$A$29,0))</f>
        <v>Ahmmedabad City</v>
      </c>
      <c r="J18" s="25" t="str">
        <f>INDEX([1]location!$C$2:$C$29,MATCH(C18,[1]location!$A$2:$A$29,0))</f>
        <v>AMD</v>
      </c>
      <c r="K18" s="25" t="str">
        <f>INDEX([1]location!$D$2:$D$29,MATCH(C18,[1]location!$A$2:$A$29,0))</f>
        <v>Ahmedabad</v>
      </c>
      <c r="L18" s="25" t="e">
        <f>INDEX([2]!Table1[vehicle_type],MATCH(F18,[2]!Table1[vehicle_type_id],0))</f>
        <v>#REF!</v>
      </c>
      <c r="M18" s="27" t="e">
        <f>INDEX([3]vehicle_mileage!$C$2:$C$21,MATCH(L18,[3]vehicle_mileage!$A$2:$A$21,0))</f>
        <v>#REF!</v>
      </c>
      <c r="N18" s="28" t="e">
        <f t="shared" si="0"/>
        <v>#REF!</v>
      </c>
      <c r="O18" s="29" t="e">
        <f t="shared" si="1"/>
        <v>#REF!</v>
      </c>
      <c r="P18" s="30" t="e">
        <f>INDEX([4]maintenance!$E$2:$E$21,MATCH(L18,[4]maintenance!$A$2:$A$21,0))</f>
        <v>#REF!</v>
      </c>
      <c r="Q18" s="25" t="str">
        <f>INDEX([5]vehicle_details!$B$2:$B$21,MATCH(F18,[5]vehicle_details!$A$2:$A$21,0))</f>
        <v>Eicher 19</v>
      </c>
      <c r="R18" s="27" t="str">
        <f t="shared" si="2"/>
        <v>EMI</v>
      </c>
      <c r="S18" s="30" t="str">
        <f t="shared" si="3"/>
        <v xml:space="preserve">4 </v>
      </c>
      <c r="T18" s="25">
        <f t="shared" si="4"/>
        <v>-1</v>
      </c>
      <c r="U18" s="30">
        <f>INDEX([5]vehicle_details!$H$2:$H$21,MATCH(F18,[5]vehicle_details!A$2:A$21,0))</f>
        <v>924000</v>
      </c>
      <c r="V18" s="27">
        <f t="shared" si="5"/>
        <v>2022</v>
      </c>
      <c r="W18" s="30">
        <f t="shared" si="6"/>
        <v>23657.522890759326</v>
      </c>
      <c r="X18" s="25" t="e">
        <f>INDEX([2]!Table1[vehicle_capacity_tons],MATCH(F18,[2]!Table1[vehicle_type_id],0))</f>
        <v>#REF!</v>
      </c>
      <c r="Y18" s="31">
        <f>13000</f>
        <v>13000</v>
      </c>
      <c r="Z18" s="25" t="e">
        <f t="shared" si="12"/>
        <v>#REF!</v>
      </c>
      <c r="AA18" s="30" t="e">
        <f t="shared" si="7"/>
        <v>#REF!</v>
      </c>
      <c r="AB18" s="30" t="e">
        <f t="shared" si="8"/>
        <v>#REF!</v>
      </c>
      <c r="AC18" s="32">
        <f t="shared" si="9"/>
        <v>0</v>
      </c>
      <c r="AD18" s="31" t="e">
        <f t="shared" si="10"/>
        <v>#REF!</v>
      </c>
      <c r="AE18" s="32" t="e">
        <f t="shared" si="11"/>
        <v>#REF!</v>
      </c>
    </row>
    <row r="19" spans="1:31" x14ac:dyDescent="0.2">
      <c r="A19" s="25">
        <v>1057</v>
      </c>
      <c r="B19" s="25" t="s">
        <v>117</v>
      </c>
      <c r="C19" s="25">
        <v>119</v>
      </c>
      <c r="D19" s="25" t="s">
        <v>23</v>
      </c>
      <c r="E19" s="26">
        <v>42836</v>
      </c>
      <c r="F19" s="25">
        <v>71234</v>
      </c>
      <c r="G19" s="25" t="s">
        <v>107</v>
      </c>
      <c r="H19" s="25">
        <v>2018</v>
      </c>
      <c r="I19" s="25" t="str">
        <f>INDEX([1]location!$B$2:$B$29,MATCH(C19,[1]location!$A$2:$A$29,0))</f>
        <v>Ahmmedabad City</v>
      </c>
      <c r="J19" s="25" t="str">
        <f>INDEX([1]location!$C$2:$C$29,MATCH(C19,[1]location!$A$2:$A$29,0))</f>
        <v>AMD</v>
      </c>
      <c r="K19" s="25" t="str">
        <f>INDEX([1]location!$D$2:$D$29,MATCH(C19,[1]location!$A$2:$A$29,0))</f>
        <v>Ahmedabad</v>
      </c>
      <c r="L19" s="25" t="e">
        <f>INDEX([2]!Table1[vehicle_type],MATCH(F19,[2]!Table1[vehicle_type_id],0))</f>
        <v>#REF!</v>
      </c>
      <c r="M19" s="27" t="e">
        <f>INDEX([3]vehicle_mileage!$C$2:$C$21,MATCH(L19,[3]vehicle_mileage!$A$2:$A$21,0))</f>
        <v>#REF!</v>
      </c>
      <c r="N19" s="28" t="e">
        <f t="shared" si="0"/>
        <v>#REF!</v>
      </c>
      <c r="O19" s="29" t="e">
        <f t="shared" si="1"/>
        <v>#REF!</v>
      </c>
      <c r="P19" s="30" t="e">
        <f>INDEX([4]maintenance!$E$2:$E$21,MATCH(L19,[4]maintenance!$A$2:$A$21,0))</f>
        <v>#REF!</v>
      </c>
      <c r="Q19" s="25" t="str">
        <f>INDEX([5]vehicle_details!$B$2:$B$21,MATCH(F19,[5]vehicle_details!$A$2:$A$21,0))</f>
        <v>Eicher 14</v>
      </c>
      <c r="R19" s="27" t="str">
        <f t="shared" si="2"/>
        <v>EMI</v>
      </c>
      <c r="S19" s="30" t="str">
        <f t="shared" si="3"/>
        <v xml:space="preserve">4 </v>
      </c>
      <c r="T19" s="25">
        <f t="shared" si="4"/>
        <v>-1</v>
      </c>
      <c r="U19" s="30">
        <f>INDEX([5]vehicle_details!$H$2:$H$21,MATCH(F19,[5]vehicle_details!A$2:A$21,0))</f>
        <v>603200</v>
      </c>
      <c r="V19" s="27">
        <f t="shared" si="5"/>
        <v>2022</v>
      </c>
      <c r="W19" s="30">
        <f t="shared" si="6"/>
        <v>15443.958666348513</v>
      </c>
      <c r="X19" s="25" t="e">
        <f>INDEX([2]!Table1[vehicle_capacity_tons],MATCH(F19,[2]!Table1[vehicle_type_id],0))</f>
        <v>#REF!</v>
      </c>
      <c r="Y19" s="31">
        <f>13000</f>
        <v>13000</v>
      </c>
      <c r="Z19" s="25" t="e">
        <f t="shared" si="12"/>
        <v>#REF!</v>
      </c>
      <c r="AA19" s="30" t="e">
        <f t="shared" si="7"/>
        <v>#REF!</v>
      </c>
      <c r="AB19" s="30" t="e">
        <f t="shared" si="8"/>
        <v>#REF!</v>
      </c>
      <c r="AC19" s="32">
        <f t="shared" si="9"/>
        <v>0</v>
      </c>
      <c r="AD19" s="31" t="e">
        <f t="shared" si="10"/>
        <v>#REF!</v>
      </c>
      <c r="AE19" s="32" t="e">
        <f t="shared" si="11"/>
        <v>#REF!</v>
      </c>
    </row>
    <row r="20" spans="1:31" x14ac:dyDescent="0.2">
      <c r="A20" s="25">
        <v>1275</v>
      </c>
      <c r="B20" s="25" t="s">
        <v>118</v>
      </c>
      <c r="C20" s="25">
        <v>120</v>
      </c>
      <c r="D20" s="25" t="s">
        <v>25</v>
      </c>
      <c r="E20" s="26">
        <v>43265</v>
      </c>
      <c r="F20" s="25">
        <v>71231</v>
      </c>
      <c r="G20" s="25" t="s">
        <v>107</v>
      </c>
      <c r="H20" s="25">
        <v>2014</v>
      </c>
      <c r="I20" s="25" t="str">
        <f>INDEX([1]location!$B$2:$B$29,MATCH(C20,[1]location!$A$2:$A$29,0))</f>
        <v>Sanand</v>
      </c>
      <c r="J20" s="25" t="str">
        <f>INDEX([1]location!$C$2:$C$29,MATCH(C20,[1]location!$A$2:$A$29,0))</f>
        <v>AMD</v>
      </c>
      <c r="K20" s="25" t="str">
        <f>INDEX([1]location!$D$2:$D$29,MATCH(C20,[1]location!$A$2:$A$29,0))</f>
        <v>Ahmedabad</v>
      </c>
      <c r="L20" s="25" t="e">
        <f>INDEX([2]!Table1[vehicle_type],MATCH(F20,[2]!Table1[vehicle_type_id],0))</f>
        <v>#REF!</v>
      </c>
      <c r="M20" s="27" t="e">
        <f>INDEX([3]vehicle_mileage!$C$2:$C$21,MATCH(L20,[3]vehicle_mileage!$A$2:$A$21,0))</f>
        <v>#REF!</v>
      </c>
      <c r="N20" s="28" t="e">
        <f t="shared" si="0"/>
        <v>#REF!</v>
      </c>
      <c r="O20" s="29" t="e">
        <f t="shared" si="1"/>
        <v>#REF!</v>
      </c>
      <c r="P20" s="30" t="e">
        <f>INDEX([4]maintenance!$E$2:$E$21,MATCH(L20,[4]maintenance!$A$2:$A$21,0))</f>
        <v>#REF!</v>
      </c>
      <c r="Q20" s="25" t="str">
        <f>INDEX([5]vehicle_details!$B$2:$B$21,MATCH(F20,[5]vehicle_details!$A$2:$A$21,0))</f>
        <v>Tata Ace</v>
      </c>
      <c r="R20" s="27" t="str">
        <f t="shared" si="2"/>
        <v>EMI</v>
      </c>
      <c r="S20" s="30" t="str">
        <f t="shared" si="3"/>
        <v xml:space="preserve">4 </v>
      </c>
      <c r="T20" s="25">
        <f t="shared" si="4"/>
        <v>4</v>
      </c>
      <c r="U20" s="30">
        <f>INDEX([5]vehicle_details!$H$2:$H$21,MATCH(F20,[5]vehicle_details!A$2:A$21,0))</f>
        <v>321440</v>
      </c>
      <c r="V20" s="27">
        <f t="shared" si="5"/>
        <v>2018</v>
      </c>
      <c r="W20" s="30">
        <f t="shared" si="6"/>
        <v>8229.9503874520324</v>
      </c>
      <c r="X20" s="25" t="e">
        <f>INDEX([2]!Table1[vehicle_capacity_tons],MATCH(F20,[2]!Table1[vehicle_type_id],0))</f>
        <v>#REF!</v>
      </c>
      <c r="Y20" s="31">
        <f>13000</f>
        <v>13000</v>
      </c>
      <c r="Z20" s="25" t="e">
        <f t="shared" si="12"/>
        <v>#REF!</v>
      </c>
      <c r="AA20" s="30" t="e">
        <f t="shared" si="7"/>
        <v>#REF!</v>
      </c>
      <c r="AB20" s="30" t="e">
        <f t="shared" si="8"/>
        <v>#REF!</v>
      </c>
      <c r="AC20" s="32">
        <f t="shared" si="9"/>
        <v>0</v>
      </c>
      <c r="AD20" s="31" t="e">
        <f t="shared" si="10"/>
        <v>#REF!</v>
      </c>
      <c r="AE20" s="32" t="e">
        <f t="shared" si="11"/>
        <v>#REF!</v>
      </c>
    </row>
    <row r="21" spans="1:31" x14ac:dyDescent="0.2">
      <c r="A21" s="25">
        <v>1339</v>
      </c>
      <c r="B21" s="25" t="s">
        <v>119</v>
      </c>
      <c r="C21" s="25">
        <v>112</v>
      </c>
      <c r="D21" s="25" t="s">
        <v>27</v>
      </c>
      <c r="E21" s="26">
        <v>43325</v>
      </c>
      <c r="F21" s="25">
        <v>71231</v>
      </c>
      <c r="G21" s="25" t="s">
        <v>107</v>
      </c>
      <c r="H21" s="25">
        <v>2018</v>
      </c>
      <c r="I21" s="25" t="str">
        <f>INDEX([1]location!$B$2:$B$29,MATCH(C21,[1]location!$A$2:$A$29,0))</f>
        <v>Vapi</v>
      </c>
      <c r="J21" s="25" t="str">
        <f>INDEX([1]location!$C$2:$C$29,MATCH(C21,[1]location!$A$2:$A$29,0))</f>
        <v>AMD</v>
      </c>
      <c r="K21" s="25" t="str">
        <f>INDEX([1]location!$D$2:$D$29,MATCH(C21,[1]location!$A$2:$A$29,0))</f>
        <v>Ahmedabad</v>
      </c>
      <c r="L21" s="25" t="e">
        <f>INDEX([2]!Table1[vehicle_type],MATCH(F21,[2]!Table1[vehicle_type_id],0))</f>
        <v>#REF!</v>
      </c>
      <c r="M21" s="27" t="e">
        <f>INDEX([3]vehicle_mileage!$C$2:$C$21,MATCH(L21,[3]vehicle_mileage!$A$2:$A$21,0))</f>
        <v>#REF!</v>
      </c>
      <c r="N21" s="28" t="e">
        <f t="shared" si="0"/>
        <v>#REF!</v>
      </c>
      <c r="O21" s="29" t="e">
        <f t="shared" si="1"/>
        <v>#REF!</v>
      </c>
      <c r="P21" s="30" t="e">
        <f>INDEX([4]maintenance!$E$2:$E$21,MATCH(L21,[4]maintenance!$A$2:$A$21,0))</f>
        <v>#REF!</v>
      </c>
      <c r="Q21" s="25" t="str">
        <f>INDEX([5]vehicle_details!$B$2:$B$21,MATCH(F21,[5]vehicle_details!$A$2:$A$21,0))</f>
        <v>Tata Ace</v>
      </c>
      <c r="R21" s="27" t="str">
        <f t="shared" si="2"/>
        <v>EMI</v>
      </c>
      <c r="S21" s="30" t="str">
        <f t="shared" si="3"/>
        <v xml:space="preserve">4 </v>
      </c>
      <c r="T21" s="25">
        <f t="shared" si="4"/>
        <v>0</v>
      </c>
      <c r="U21" s="30">
        <f>INDEX([5]vehicle_details!$H$2:$H$21,MATCH(F21,[5]vehicle_details!A$2:A$21,0))</f>
        <v>321440</v>
      </c>
      <c r="V21" s="27">
        <f t="shared" si="5"/>
        <v>2022</v>
      </c>
      <c r="W21" s="30">
        <f t="shared" si="6"/>
        <v>8229.9503874520324</v>
      </c>
      <c r="X21" s="25" t="e">
        <f>INDEX([2]!Table1[vehicle_capacity_tons],MATCH(F21,[2]!Table1[vehicle_type_id],0))</f>
        <v>#REF!</v>
      </c>
      <c r="Y21" s="31">
        <f>13000</f>
        <v>13000</v>
      </c>
      <c r="Z21" s="25" t="e">
        <f t="shared" si="12"/>
        <v>#REF!</v>
      </c>
      <c r="AA21" s="30" t="e">
        <f t="shared" si="7"/>
        <v>#REF!</v>
      </c>
      <c r="AB21" s="30" t="e">
        <f t="shared" si="8"/>
        <v>#REF!</v>
      </c>
      <c r="AC21" s="32">
        <f t="shared" si="9"/>
        <v>0</v>
      </c>
      <c r="AD21" s="31" t="e">
        <f t="shared" si="10"/>
        <v>#REF!</v>
      </c>
      <c r="AE21" s="32" t="e">
        <f t="shared" si="11"/>
        <v>#REF!</v>
      </c>
    </row>
    <row r="22" spans="1:31" x14ac:dyDescent="0.2">
      <c r="A22" s="25">
        <v>1334</v>
      </c>
      <c r="B22" s="25" t="s">
        <v>120</v>
      </c>
      <c r="C22" s="25">
        <v>121</v>
      </c>
      <c r="D22" s="25" t="s">
        <v>29</v>
      </c>
      <c r="E22" s="26">
        <v>43323</v>
      </c>
      <c r="F22" s="25">
        <v>71246</v>
      </c>
      <c r="G22" s="25" t="s">
        <v>116</v>
      </c>
      <c r="H22" s="25">
        <v>2012</v>
      </c>
      <c r="I22" s="25" t="str">
        <f>INDEX([1]location!$B$2:$B$29,MATCH(C22,[1]location!$A$2:$A$29,0))</f>
        <v>Rajkot</v>
      </c>
      <c r="J22" s="25" t="str">
        <f>INDEX([1]location!$C$2:$C$29,MATCH(C22,[1]location!$A$2:$A$29,0))</f>
        <v>AMD</v>
      </c>
      <c r="K22" s="25" t="str">
        <f>INDEX([1]location!$D$2:$D$29,MATCH(C22,[1]location!$A$2:$A$29,0))</f>
        <v>Ahmedabad</v>
      </c>
      <c r="L22" s="25" t="e">
        <f>INDEX([2]!Table1[vehicle_type],MATCH(F22,[2]!Table1[vehicle_type_id],0))</f>
        <v>#REF!</v>
      </c>
      <c r="M22" s="27" t="e">
        <f>INDEX([3]vehicle_mileage!$C$2:$C$21,MATCH(L22,[3]vehicle_mileage!$A$2:$A$21,0))</f>
        <v>#REF!</v>
      </c>
      <c r="N22" s="28" t="e">
        <f t="shared" si="0"/>
        <v>#REF!</v>
      </c>
      <c r="O22" s="29" t="e">
        <f t="shared" si="1"/>
        <v>#REF!</v>
      </c>
      <c r="P22" s="30" t="e">
        <f>INDEX([4]maintenance!$E$2:$E$21,MATCH(L22,[4]maintenance!$A$2:$A$21,0))</f>
        <v>#REF!</v>
      </c>
      <c r="Q22" s="25" t="str">
        <f>INDEX([5]vehicle_details!$B$2:$B$21,MATCH(F22,[5]vehicle_details!$A$2:$A$21,0))</f>
        <v>Super ace</v>
      </c>
      <c r="R22" s="27" t="str">
        <f t="shared" si="2"/>
        <v>Own</v>
      </c>
      <c r="S22" s="30" t="str">
        <f t="shared" si="3"/>
        <v>Not EMI</v>
      </c>
      <c r="T22" s="25">
        <f t="shared" si="4"/>
        <v>6</v>
      </c>
      <c r="U22" s="30">
        <f>INDEX([5]vehicle_details!$H$2:$H$21,MATCH(F22,[5]vehicle_details!A$2:A$21,0))</f>
        <v>441600</v>
      </c>
      <c r="V22" s="27" t="str">
        <f t="shared" si="5"/>
        <v>Not EMI</v>
      </c>
      <c r="W22" s="30" t="str">
        <f t="shared" si="6"/>
        <v>Not EMI</v>
      </c>
      <c r="X22" s="25" t="e">
        <f>INDEX([2]!Table1[vehicle_capacity_tons],MATCH(F22,[2]!Table1[vehicle_type_id],0))</f>
        <v>#REF!</v>
      </c>
      <c r="Y22" s="31">
        <f>13000</f>
        <v>13000</v>
      </c>
      <c r="Z22" s="25" t="e">
        <f t="shared" si="12"/>
        <v>#REF!</v>
      </c>
      <c r="AA22" s="30" t="e">
        <f t="shared" si="7"/>
        <v>#REF!</v>
      </c>
      <c r="AB22" s="30" t="e">
        <f t="shared" si="8"/>
        <v>#REF!</v>
      </c>
      <c r="AC22" s="32">
        <f t="shared" si="9"/>
        <v>0</v>
      </c>
      <c r="AD22" s="31" t="e">
        <f t="shared" si="10"/>
        <v>#REF!</v>
      </c>
      <c r="AE22" s="32" t="e">
        <f t="shared" si="11"/>
        <v>#REF!</v>
      </c>
    </row>
    <row r="23" spans="1:31" x14ac:dyDescent="0.2">
      <c r="A23" s="25">
        <v>1377</v>
      </c>
      <c r="B23" s="25" t="s">
        <v>121</v>
      </c>
      <c r="C23" s="25">
        <v>114</v>
      </c>
      <c r="D23" s="25" t="s">
        <v>31</v>
      </c>
      <c r="E23" s="26">
        <v>43332</v>
      </c>
      <c r="F23" s="25">
        <v>71243</v>
      </c>
      <c r="G23" s="25" t="s">
        <v>107</v>
      </c>
      <c r="H23" s="25">
        <v>2014</v>
      </c>
      <c r="I23" s="25" t="str">
        <f>INDEX([1]location!$B$2:$B$29,MATCH(C23,[1]location!$A$2:$A$29,0))</f>
        <v>Gandhi Nager</v>
      </c>
      <c r="J23" s="25" t="str">
        <f>INDEX([1]location!$C$2:$C$29,MATCH(C23,[1]location!$A$2:$A$29,0))</f>
        <v>AMD</v>
      </c>
      <c r="K23" s="25" t="str">
        <f>INDEX([1]location!$D$2:$D$29,MATCH(C23,[1]location!$A$2:$A$29,0))</f>
        <v>Ahmedabad</v>
      </c>
      <c r="L23" s="25" t="e">
        <f>INDEX([2]!Table1[vehicle_type],MATCH(F23,[2]!Table1[vehicle_type_id],0))</f>
        <v>#REF!</v>
      </c>
      <c r="M23" s="27" t="e">
        <f>INDEX([3]vehicle_mileage!$C$2:$C$21,MATCH(L23,[3]vehicle_mileage!$A$2:$A$21,0))</f>
        <v>#REF!</v>
      </c>
      <c r="N23" s="28" t="e">
        <f t="shared" si="0"/>
        <v>#REF!</v>
      </c>
      <c r="O23" s="29" t="e">
        <f t="shared" si="1"/>
        <v>#REF!</v>
      </c>
      <c r="P23" s="30" t="e">
        <f>INDEX([4]maintenance!$E$2:$E$21,MATCH(L23,[4]maintenance!$A$2:$A$21,0))</f>
        <v>#REF!</v>
      </c>
      <c r="Q23" s="25" t="str">
        <f>INDEX([5]vehicle_details!$B$2:$B$21,MATCH(F23,[5]vehicle_details!$A$2:$A$21,0))</f>
        <v>Mahindra</v>
      </c>
      <c r="R23" s="27" t="str">
        <f t="shared" si="2"/>
        <v>EMI</v>
      </c>
      <c r="S23" s="30" t="str">
        <f t="shared" si="3"/>
        <v xml:space="preserve">4 </v>
      </c>
      <c r="T23" s="25">
        <f t="shared" si="4"/>
        <v>4</v>
      </c>
      <c r="U23" s="30">
        <f>INDEX([5]vehicle_details!$H$2:$H$21,MATCH(F23,[5]vehicle_details!A$2:A$21,0))</f>
        <v>601600</v>
      </c>
      <c r="V23" s="27">
        <f t="shared" si="5"/>
        <v>2018</v>
      </c>
      <c r="W23" s="30">
        <f t="shared" si="6"/>
        <v>15402.993258745464</v>
      </c>
      <c r="X23" s="25" t="e">
        <f>INDEX([2]!Table1[vehicle_capacity_tons],MATCH(F23,[2]!Table1[vehicle_type_id],0))</f>
        <v>#REF!</v>
      </c>
      <c r="Y23" s="31">
        <f>13000</f>
        <v>13000</v>
      </c>
      <c r="Z23" s="25" t="e">
        <f t="shared" si="12"/>
        <v>#REF!</v>
      </c>
      <c r="AA23" s="30" t="e">
        <f t="shared" si="7"/>
        <v>#REF!</v>
      </c>
      <c r="AB23" s="30" t="e">
        <f t="shared" si="8"/>
        <v>#REF!</v>
      </c>
      <c r="AC23" s="32">
        <f t="shared" si="9"/>
        <v>0</v>
      </c>
      <c r="AD23" s="31" t="e">
        <f t="shared" si="10"/>
        <v>#REF!</v>
      </c>
      <c r="AE23" s="32" t="e">
        <f t="shared" si="11"/>
        <v>#REF!</v>
      </c>
    </row>
    <row r="24" spans="1:31" x14ac:dyDescent="0.2">
      <c r="A24" s="25">
        <v>1209</v>
      </c>
      <c r="B24" s="25" t="s">
        <v>122</v>
      </c>
      <c r="C24" s="25">
        <v>122</v>
      </c>
      <c r="D24" s="25" t="s">
        <v>33</v>
      </c>
      <c r="E24" s="26">
        <v>43207</v>
      </c>
      <c r="F24" s="25">
        <v>71243</v>
      </c>
      <c r="G24" s="25" t="s">
        <v>116</v>
      </c>
      <c r="H24" s="25">
        <v>2012</v>
      </c>
      <c r="I24" s="25" t="str">
        <f>INDEX([1]location!$B$2:$B$29,MATCH(C24,[1]location!$A$2:$A$29,0))</f>
        <v>Bhavnager</v>
      </c>
      <c r="J24" s="25" t="str">
        <f>INDEX([1]location!$C$2:$C$29,MATCH(C24,[1]location!$A$2:$A$29,0))</f>
        <v>AMD</v>
      </c>
      <c r="K24" s="25" t="str">
        <f>INDEX([1]location!$D$2:$D$29,MATCH(C24,[1]location!$A$2:$A$29,0))</f>
        <v>Ahmedabad</v>
      </c>
      <c r="L24" s="25" t="e">
        <f>INDEX([2]!Table1[vehicle_type],MATCH(F24,[2]!Table1[vehicle_type_id],0))</f>
        <v>#REF!</v>
      </c>
      <c r="M24" s="27" t="e">
        <f>INDEX([3]vehicle_mileage!$C$2:$C$21,MATCH(L24,[3]vehicle_mileage!$A$2:$A$21,0))</f>
        <v>#REF!</v>
      </c>
      <c r="N24" s="28" t="e">
        <f t="shared" si="0"/>
        <v>#REF!</v>
      </c>
      <c r="O24" s="29" t="e">
        <f t="shared" si="1"/>
        <v>#REF!</v>
      </c>
      <c r="P24" s="30" t="e">
        <f>INDEX([4]maintenance!$E$2:$E$21,MATCH(L24,[4]maintenance!$A$2:$A$21,0))</f>
        <v>#REF!</v>
      </c>
      <c r="Q24" s="25" t="str">
        <f>INDEX([5]vehicle_details!$B$2:$B$21,MATCH(F24,[5]vehicle_details!$A$2:$A$21,0))</f>
        <v>Mahindra</v>
      </c>
      <c r="R24" s="27" t="str">
        <f t="shared" si="2"/>
        <v>Own</v>
      </c>
      <c r="S24" s="30" t="str">
        <f t="shared" si="3"/>
        <v>Not EMI</v>
      </c>
      <c r="T24" s="25">
        <f t="shared" si="4"/>
        <v>6</v>
      </c>
      <c r="U24" s="30">
        <f>INDEX([5]vehicle_details!$H$2:$H$21,MATCH(F24,[5]vehicle_details!A$2:A$21,0))</f>
        <v>601600</v>
      </c>
      <c r="V24" s="27" t="str">
        <f t="shared" si="5"/>
        <v>Not EMI</v>
      </c>
      <c r="W24" s="30" t="str">
        <f t="shared" si="6"/>
        <v>Not EMI</v>
      </c>
      <c r="X24" s="25" t="e">
        <f>INDEX([2]!Table1[vehicle_capacity_tons],MATCH(F24,[2]!Table1[vehicle_type_id],0))</f>
        <v>#REF!</v>
      </c>
      <c r="Y24" s="31">
        <f>13000</f>
        <v>13000</v>
      </c>
      <c r="Z24" s="25" t="e">
        <f t="shared" si="12"/>
        <v>#REF!</v>
      </c>
      <c r="AA24" s="30" t="e">
        <f t="shared" si="7"/>
        <v>#REF!</v>
      </c>
      <c r="AB24" s="30" t="e">
        <f t="shared" si="8"/>
        <v>#REF!</v>
      </c>
      <c r="AC24" s="32">
        <f t="shared" si="9"/>
        <v>0</v>
      </c>
      <c r="AD24" s="31" t="e">
        <f t="shared" si="10"/>
        <v>#REF!</v>
      </c>
      <c r="AE24" s="32" t="e">
        <f t="shared" si="11"/>
        <v>#REF!</v>
      </c>
    </row>
    <row r="25" spans="1:31" x14ac:dyDescent="0.2">
      <c r="A25" s="25">
        <v>1143</v>
      </c>
      <c r="B25" s="25" t="s">
        <v>123</v>
      </c>
      <c r="C25" s="25">
        <v>113</v>
      </c>
      <c r="D25" s="25" t="s">
        <v>35</v>
      </c>
      <c r="E25" s="26">
        <v>43101</v>
      </c>
      <c r="F25" s="25">
        <v>71235</v>
      </c>
      <c r="G25" s="25" t="s">
        <v>116</v>
      </c>
      <c r="H25" s="25">
        <v>2002</v>
      </c>
      <c r="I25" s="25" t="str">
        <f>INDEX([1]location!$B$2:$B$29,MATCH(C25,[1]location!$A$2:$A$29,0))</f>
        <v>Ahmedabad Branch</v>
      </c>
      <c r="J25" s="25" t="str">
        <f>INDEX([1]location!$C$2:$C$29,MATCH(C25,[1]location!$A$2:$A$29,0))</f>
        <v>AMD</v>
      </c>
      <c r="K25" s="25" t="str">
        <f>INDEX([1]location!$D$2:$D$29,MATCH(C25,[1]location!$A$2:$A$29,0))</f>
        <v>Ahmedabad</v>
      </c>
      <c r="L25" s="25" t="e">
        <f>INDEX([2]!Table1[vehicle_type],MATCH(F25,[2]!Table1[vehicle_type_id],0))</f>
        <v>#REF!</v>
      </c>
      <c r="M25" s="27" t="e">
        <f>INDEX([3]vehicle_mileage!$C$2:$C$21,MATCH(L25,[3]vehicle_mileage!$A$2:$A$21,0))</f>
        <v>#REF!</v>
      </c>
      <c r="N25" s="28" t="e">
        <f t="shared" si="0"/>
        <v>#REF!</v>
      </c>
      <c r="O25" s="29" t="e">
        <f t="shared" si="1"/>
        <v>#REF!</v>
      </c>
      <c r="P25" s="30" t="e">
        <f>INDEX([4]maintenance!$E$2:$E$21,MATCH(L25,[4]maintenance!$A$2:$A$21,0))</f>
        <v>#REF!</v>
      </c>
      <c r="Q25" s="25" t="str">
        <f>INDEX([5]vehicle_details!$B$2:$B$21,MATCH(F25,[5]vehicle_details!$A$2:$A$21,0))</f>
        <v>Eicher 17</v>
      </c>
      <c r="R25" s="27" t="str">
        <f t="shared" si="2"/>
        <v>Own</v>
      </c>
      <c r="S25" s="30" t="str">
        <f t="shared" si="3"/>
        <v>Not EMI</v>
      </c>
      <c r="T25" s="25">
        <f t="shared" si="4"/>
        <v>16</v>
      </c>
      <c r="U25" s="30">
        <f>INDEX([5]vehicle_details!$H$2:$H$21,MATCH(F25,[5]vehicle_details!A$2:A$21,0))</f>
        <v>924000</v>
      </c>
      <c r="V25" s="27" t="str">
        <f t="shared" si="5"/>
        <v>Not EMI</v>
      </c>
      <c r="W25" s="30" t="str">
        <f t="shared" si="6"/>
        <v>Not EMI</v>
      </c>
      <c r="X25" s="25" t="e">
        <f>INDEX([2]!Table1[vehicle_capacity_tons],MATCH(F25,[2]!Table1[vehicle_type_id],0))</f>
        <v>#REF!</v>
      </c>
      <c r="Y25" s="31">
        <f>13000</f>
        <v>13000</v>
      </c>
      <c r="Z25" s="25" t="e">
        <f t="shared" si="12"/>
        <v>#REF!</v>
      </c>
      <c r="AA25" s="30" t="e">
        <f t="shared" si="7"/>
        <v>#REF!</v>
      </c>
      <c r="AB25" s="30" t="e">
        <f t="shared" si="8"/>
        <v>#REF!</v>
      </c>
      <c r="AC25" s="32">
        <f t="shared" si="9"/>
        <v>0</v>
      </c>
      <c r="AD25" s="31" t="e">
        <f t="shared" si="10"/>
        <v>#REF!</v>
      </c>
      <c r="AE25" s="32" t="e">
        <f t="shared" si="11"/>
        <v>#REF!</v>
      </c>
    </row>
    <row r="26" spans="1:31" x14ac:dyDescent="0.2">
      <c r="A26" s="25">
        <v>1259</v>
      </c>
      <c r="B26" s="25" t="s">
        <v>124</v>
      </c>
      <c r="C26" s="25">
        <v>113</v>
      </c>
      <c r="D26" s="25" t="s">
        <v>37</v>
      </c>
      <c r="E26" s="26">
        <v>43251</v>
      </c>
      <c r="F26" s="25">
        <v>71236</v>
      </c>
      <c r="G26" s="25" t="s">
        <v>107</v>
      </c>
      <c r="H26" s="25">
        <v>2014</v>
      </c>
      <c r="I26" s="25" t="str">
        <f>INDEX([1]location!$B$2:$B$29,MATCH(C26,[1]location!$A$2:$A$29,0))</f>
        <v>Ahmedabad Branch</v>
      </c>
      <c r="J26" s="25" t="str">
        <f>INDEX([1]location!$C$2:$C$29,MATCH(C26,[1]location!$A$2:$A$29,0))</f>
        <v>AMD</v>
      </c>
      <c r="K26" s="25" t="str">
        <f>INDEX([1]location!$D$2:$D$29,MATCH(C26,[1]location!$A$2:$A$29,0))</f>
        <v>Ahmedabad</v>
      </c>
      <c r="L26" s="25" t="e">
        <f>INDEX([2]!Table1[vehicle_type],MATCH(F26,[2]!Table1[vehicle_type_id],0))</f>
        <v>#REF!</v>
      </c>
      <c r="M26" s="27" t="e">
        <f>INDEX([3]vehicle_mileage!$C$2:$C$21,MATCH(L26,[3]vehicle_mileage!$A$2:$A$21,0))</f>
        <v>#REF!</v>
      </c>
      <c r="N26" s="28" t="e">
        <f t="shared" si="0"/>
        <v>#REF!</v>
      </c>
      <c r="O26" s="29" t="e">
        <f t="shared" si="1"/>
        <v>#REF!</v>
      </c>
      <c r="P26" s="30" t="e">
        <f>INDEX([4]maintenance!$E$2:$E$21,MATCH(L26,[4]maintenance!$A$2:$A$21,0))</f>
        <v>#REF!</v>
      </c>
      <c r="Q26" s="25" t="str">
        <f>INDEX([5]vehicle_details!$B$2:$B$21,MATCH(F26,[5]vehicle_details!$A$2:$A$21,0))</f>
        <v>Eicher 19</v>
      </c>
      <c r="R26" s="27" t="str">
        <f t="shared" si="2"/>
        <v>EMI</v>
      </c>
      <c r="S26" s="30" t="str">
        <f t="shared" si="3"/>
        <v xml:space="preserve">4 </v>
      </c>
      <c r="T26" s="25">
        <f t="shared" si="4"/>
        <v>4</v>
      </c>
      <c r="U26" s="30">
        <f>INDEX([5]vehicle_details!$H$2:$H$21,MATCH(F26,[5]vehicle_details!A$2:A$21,0))</f>
        <v>924000</v>
      </c>
      <c r="V26" s="27">
        <f t="shared" si="5"/>
        <v>2018</v>
      </c>
      <c r="W26" s="30">
        <f t="shared" si="6"/>
        <v>23657.522890759326</v>
      </c>
      <c r="X26" s="25" t="e">
        <f>INDEX([2]!Table1[vehicle_capacity_tons],MATCH(F26,[2]!Table1[vehicle_type_id],0))</f>
        <v>#REF!</v>
      </c>
      <c r="Y26" s="31">
        <f>13000</f>
        <v>13000</v>
      </c>
      <c r="Z26" s="25" t="e">
        <f t="shared" si="12"/>
        <v>#REF!</v>
      </c>
      <c r="AA26" s="30" t="e">
        <f t="shared" si="7"/>
        <v>#REF!</v>
      </c>
      <c r="AB26" s="30" t="e">
        <f t="shared" si="8"/>
        <v>#REF!</v>
      </c>
      <c r="AC26" s="32">
        <f t="shared" si="9"/>
        <v>0</v>
      </c>
      <c r="AD26" s="31" t="e">
        <f t="shared" si="10"/>
        <v>#REF!</v>
      </c>
      <c r="AE26" s="32" t="e">
        <f t="shared" si="11"/>
        <v>#REF!</v>
      </c>
    </row>
    <row r="27" spans="1:31" x14ac:dyDescent="0.2">
      <c r="A27" s="25">
        <v>1022</v>
      </c>
      <c r="B27" s="25" t="s">
        <v>125</v>
      </c>
      <c r="C27" s="25">
        <v>117</v>
      </c>
      <c r="D27" s="25" t="s">
        <v>39</v>
      </c>
      <c r="E27" s="33">
        <v>42667</v>
      </c>
      <c r="F27" s="25">
        <v>71234</v>
      </c>
      <c r="G27" s="25" t="s">
        <v>107</v>
      </c>
      <c r="H27" s="25">
        <v>2015</v>
      </c>
      <c r="I27" s="25" t="str">
        <f>INDEX([1]location!$B$2:$B$29,MATCH(C27,[1]location!$A$2:$A$29,0))</f>
        <v>Jamnager</v>
      </c>
      <c r="J27" s="25" t="str">
        <f>INDEX([1]location!$C$2:$C$29,MATCH(C27,[1]location!$A$2:$A$29,0))</f>
        <v>AMD</v>
      </c>
      <c r="K27" s="25" t="str">
        <f>INDEX([1]location!$D$2:$D$29,MATCH(C27,[1]location!$A$2:$A$29,0))</f>
        <v>Ahmedabad</v>
      </c>
      <c r="L27" s="25" t="e">
        <f>INDEX([2]!Table1[vehicle_type],MATCH(F27,[2]!Table1[vehicle_type_id],0))</f>
        <v>#REF!</v>
      </c>
      <c r="M27" s="27" t="e">
        <f>INDEX([3]vehicle_mileage!$C$2:$C$21,MATCH(L27,[3]vehicle_mileage!$A$2:$A$21,0))</f>
        <v>#REF!</v>
      </c>
      <c r="N27" s="28" t="e">
        <f t="shared" si="0"/>
        <v>#REF!</v>
      </c>
      <c r="O27" s="29" t="e">
        <f t="shared" si="1"/>
        <v>#REF!</v>
      </c>
      <c r="P27" s="30" t="e">
        <f>INDEX([4]maintenance!$E$2:$E$21,MATCH(L27,[4]maintenance!$A$2:$A$21,0))</f>
        <v>#REF!</v>
      </c>
      <c r="Q27" s="25" t="str">
        <f>INDEX([5]vehicle_details!$B$2:$B$21,MATCH(F27,[5]vehicle_details!$A$2:$A$21,0))</f>
        <v>Eicher 14</v>
      </c>
      <c r="R27" s="27" t="str">
        <f t="shared" si="2"/>
        <v>EMI</v>
      </c>
      <c r="S27" s="30" t="str">
        <f t="shared" si="3"/>
        <v xml:space="preserve">4 </v>
      </c>
      <c r="T27" s="25">
        <f t="shared" si="4"/>
        <v>1</v>
      </c>
      <c r="U27" s="30">
        <f>INDEX([5]vehicle_details!$H$2:$H$21,MATCH(F27,[5]vehicle_details!A$2:A$21,0))</f>
        <v>603200</v>
      </c>
      <c r="V27" s="27">
        <f t="shared" si="5"/>
        <v>2019</v>
      </c>
      <c r="W27" s="30">
        <f t="shared" si="6"/>
        <v>15443.958666348513</v>
      </c>
      <c r="X27" s="25" t="e">
        <f>INDEX([2]!Table1[vehicle_capacity_tons],MATCH(F27,[2]!Table1[vehicle_type_id],0))</f>
        <v>#REF!</v>
      </c>
      <c r="Y27" s="31">
        <f>13000</f>
        <v>13000</v>
      </c>
      <c r="Z27" s="25" t="e">
        <f t="shared" si="12"/>
        <v>#REF!</v>
      </c>
      <c r="AA27" s="30" t="e">
        <f t="shared" si="7"/>
        <v>#REF!</v>
      </c>
      <c r="AB27" s="30" t="e">
        <f t="shared" si="8"/>
        <v>#REF!</v>
      </c>
      <c r="AC27" s="32">
        <f t="shared" si="9"/>
        <v>0</v>
      </c>
      <c r="AD27" s="31" t="e">
        <f t="shared" si="10"/>
        <v>#REF!</v>
      </c>
      <c r="AE27" s="32" t="e">
        <f t="shared" si="11"/>
        <v>#REF!</v>
      </c>
    </row>
    <row r="28" spans="1:31" x14ac:dyDescent="0.2">
      <c r="A28" s="25">
        <v>1022</v>
      </c>
      <c r="B28" s="25" t="s">
        <v>125</v>
      </c>
      <c r="C28" s="25">
        <v>117</v>
      </c>
      <c r="D28" s="25" t="s">
        <v>39</v>
      </c>
      <c r="E28" s="33">
        <v>42667</v>
      </c>
      <c r="F28" s="25">
        <v>71231</v>
      </c>
      <c r="G28" s="25" t="s">
        <v>116</v>
      </c>
      <c r="H28" s="25">
        <v>2011</v>
      </c>
      <c r="I28" s="25" t="str">
        <f>INDEX([1]location!$B$2:$B$29,MATCH(C28,[1]location!$A$2:$A$29,0))</f>
        <v>Jamnager</v>
      </c>
      <c r="J28" s="25" t="str">
        <f>INDEX([1]location!$C$2:$C$29,MATCH(C28,[1]location!$A$2:$A$29,0))</f>
        <v>AMD</v>
      </c>
      <c r="K28" s="25" t="str">
        <f>INDEX([1]location!$D$2:$D$29,MATCH(C28,[1]location!$A$2:$A$29,0))</f>
        <v>Ahmedabad</v>
      </c>
      <c r="L28" s="25" t="e">
        <f>INDEX([2]!Table1[vehicle_type],MATCH(F28,[2]!Table1[vehicle_type_id],0))</f>
        <v>#REF!</v>
      </c>
      <c r="M28" s="27" t="e">
        <f>INDEX([3]vehicle_mileage!$C$2:$C$21,MATCH(L28,[3]vehicle_mileage!$A$2:$A$21,0))</f>
        <v>#REF!</v>
      </c>
      <c r="N28" s="28" t="e">
        <f t="shared" si="0"/>
        <v>#REF!</v>
      </c>
      <c r="O28" s="29" t="e">
        <f t="shared" si="1"/>
        <v>#REF!</v>
      </c>
      <c r="P28" s="30" t="e">
        <f>INDEX([4]maintenance!$E$2:$E$21,MATCH(L28,[4]maintenance!$A$2:$A$21,0))</f>
        <v>#REF!</v>
      </c>
      <c r="Q28" s="25" t="str">
        <f>INDEX([5]vehicle_details!$B$2:$B$21,MATCH(F28,[5]vehicle_details!$A$2:$A$21,0))</f>
        <v>Tata Ace</v>
      </c>
      <c r="R28" s="27" t="str">
        <f t="shared" si="2"/>
        <v>Own</v>
      </c>
      <c r="S28" s="30" t="str">
        <f t="shared" si="3"/>
        <v>Not EMI</v>
      </c>
      <c r="T28" s="25">
        <f t="shared" si="4"/>
        <v>5</v>
      </c>
      <c r="U28" s="30">
        <f>INDEX([5]vehicle_details!$H$2:$H$21,MATCH(F28,[5]vehicle_details!A$2:A$21,0))</f>
        <v>321440</v>
      </c>
      <c r="V28" s="27" t="str">
        <f t="shared" si="5"/>
        <v>Not EMI</v>
      </c>
      <c r="W28" s="30" t="str">
        <f t="shared" si="6"/>
        <v>Not EMI</v>
      </c>
      <c r="X28" s="25" t="e">
        <f>INDEX([2]!Table1[vehicle_capacity_tons],MATCH(F28,[2]!Table1[vehicle_type_id],0))</f>
        <v>#REF!</v>
      </c>
      <c r="Y28" s="31">
        <f>13000</f>
        <v>13000</v>
      </c>
      <c r="Z28" s="25" t="e">
        <f t="shared" si="12"/>
        <v>#REF!</v>
      </c>
      <c r="AA28" s="30" t="e">
        <f t="shared" si="7"/>
        <v>#REF!</v>
      </c>
      <c r="AB28" s="30" t="e">
        <f t="shared" si="8"/>
        <v>#REF!</v>
      </c>
      <c r="AC28" s="32">
        <f t="shared" si="9"/>
        <v>0</v>
      </c>
      <c r="AD28" s="31" t="e">
        <f t="shared" si="10"/>
        <v>#REF!</v>
      </c>
      <c r="AE28" s="32" t="e">
        <f t="shared" si="11"/>
        <v>#REF!</v>
      </c>
    </row>
    <row r="29" spans="1:31" x14ac:dyDescent="0.2">
      <c r="A29" s="25">
        <v>1022</v>
      </c>
      <c r="B29" s="25" t="s">
        <v>125</v>
      </c>
      <c r="C29" s="25">
        <v>117</v>
      </c>
      <c r="D29" s="25" t="s">
        <v>39</v>
      </c>
      <c r="E29" s="33">
        <v>42667</v>
      </c>
      <c r="F29" s="25">
        <v>71231</v>
      </c>
      <c r="G29" s="25" t="s">
        <v>116</v>
      </c>
      <c r="H29" s="25">
        <v>2012</v>
      </c>
      <c r="I29" s="25" t="str">
        <f>INDEX([1]location!$B$2:$B$29,MATCH(C29,[1]location!$A$2:$A$29,0))</f>
        <v>Jamnager</v>
      </c>
      <c r="J29" s="25" t="str">
        <f>INDEX([1]location!$C$2:$C$29,MATCH(C29,[1]location!$A$2:$A$29,0))</f>
        <v>AMD</v>
      </c>
      <c r="K29" s="25" t="str">
        <f>INDEX([1]location!$D$2:$D$29,MATCH(C29,[1]location!$A$2:$A$29,0))</f>
        <v>Ahmedabad</v>
      </c>
      <c r="L29" s="25" t="e">
        <f>INDEX([2]!Table1[vehicle_type],MATCH(F29,[2]!Table1[vehicle_type_id],0))</f>
        <v>#REF!</v>
      </c>
      <c r="M29" s="27" t="e">
        <f>INDEX([3]vehicle_mileage!$C$2:$C$21,MATCH(L29,[3]vehicle_mileage!$A$2:$A$21,0))</f>
        <v>#REF!</v>
      </c>
      <c r="N29" s="28" t="e">
        <f t="shared" si="0"/>
        <v>#REF!</v>
      </c>
      <c r="O29" s="29" t="e">
        <f t="shared" si="1"/>
        <v>#REF!</v>
      </c>
      <c r="P29" s="30" t="e">
        <f>INDEX([4]maintenance!$E$2:$E$21,MATCH(L29,[4]maintenance!$A$2:$A$21,0))</f>
        <v>#REF!</v>
      </c>
      <c r="Q29" s="25" t="str">
        <f>INDEX([5]vehicle_details!$B$2:$B$21,MATCH(F29,[5]vehicle_details!$A$2:$A$21,0))</f>
        <v>Tata Ace</v>
      </c>
      <c r="R29" s="27" t="str">
        <f t="shared" si="2"/>
        <v>Own</v>
      </c>
      <c r="S29" s="30" t="str">
        <f t="shared" si="3"/>
        <v>Not EMI</v>
      </c>
      <c r="T29" s="25">
        <f t="shared" si="4"/>
        <v>4</v>
      </c>
      <c r="U29" s="30">
        <f>INDEX([5]vehicle_details!$H$2:$H$21,MATCH(F29,[5]vehicle_details!A$2:A$21,0))</f>
        <v>321440</v>
      </c>
      <c r="V29" s="27" t="str">
        <f t="shared" si="5"/>
        <v>Not EMI</v>
      </c>
      <c r="W29" s="30" t="str">
        <f t="shared" si="6"/>
        <v>Not EMI</v>
      </c>
      <c r="X29" s="25" t="e">
        <f>INDEX([2]!Table1[vehicle_capacity_tons],MATCH(F29,[2]!Table1[vehicle_type_id],0))</f>
        <v>#REF!</v>
      </c>
      <c r="Y29" s="31">
        <f>13000</f>
        <v>13000</v>
      </c>
      <c r="Z29" s="25" t="e">
        <f t="shared" si="12"/>
        <v>#REF!</v>
      </c>
      <c r="AA29" s="30" t="e">
        <f t="shared" si="7"/>
        <v>#REF!</v>
      </c>
      <c r="AB29" s="30" t="e">
        <f t="shared" si="8"/>
        <v>#REF!</v>
      </c>
      <c r="AC29" s="32">
        <f t="shared" si="9"/>
        <v>0</v>
      </c>
      <c r="AD29" s="31" t="e">
        <f t="shared" si="10"/>
        <v>#REF!</v>
      </c>
      <c r="AE29" s="32" t="e">
        <f t="shared" si="11"/>
        <v>#REF!</v>
      </c>
    </row>
    <row r="30" spans="1:31" x14ac:dyDescent="0.2">
      <c r="A30" s="25">
        <v>1217</v>
      </c>
      <c r="B30" s="25" t="s">
        <v>126</v>
      </c>
      <c r="C30" s="25">
        <v>121</v>
      </c>
      <c r="D30" s="25" t="s">
        <v>41</v>
      </c>
      <c r="E30" s="26">
        <v>43221</v>
      </c>
      <c r="F30" s="25">
        <v>71243</v>
      </c>
      <c r="G30" s="25" t="s">
        <v>116</v>
      </c>
      <c r="H30" s="25">
        <v>2013</v>
      </c>
      <c r="I30" s="25" t="str">
        <f>INDEX([1]location!$B$2:$B$29,MATCH(C30,[1]location!$A$2:$A$29,0))</f>
        <v>Rajkot</v>
      </c>
      <c r="J30" s="25" t="str">
        <f>INDEX([1]location!$C$2:$C$29,MATCH(C30,[1]location!$A$2:$A$29,0))</f>
        <v>AMD</v>
      </c>
      <c r="K30" s="25" t="str">
        <f>INDEX([1]location!$D$2:$D$29,MATCH(C30,[1]location!$A$2:$A$29,0))</f>
        <v>Ahmedabad</v>
      </c>
      <c r="L30" s="25" t="e">
        <f>INDEX([2]!Table1[vehicle_type],MATCH(F30,[2]!Table1[vehicle_type_id],0))</f>
        <v>#REF!</v>
      </c>
      <c r="M30" s="27" t="e">
        <f>INDEX([3]vehicle_mileage!$C$2:$C$21,MATCH(L30,[3]vehicle_mileage!$A$2:$A$21,0))</f>
        <v>#REF!</v>
      </c>
      <c r="N30" s="28" t="e">
        <f t="shared" si="0"/>
        <v>#REF!</v>
      </c>
      <c r="O30" s="29" t="e">
        <f t="shared" si="1"/>
        <v>#REF!</v>
      </c>
      <c r="P30" s="30" t="e">
        <f>INDEX([4]maintenance!$E$2:$E$21,MATCH(L30,[4]maintenance!$A$2:$A$21,0))</f>
        <v>#REF!</v>
      </c>
      <c r="Q30" s="25" t="str">
        <f>INDEX([5]vehicle_details!$B$2:$B$21,MATCH(F30,[5]vehicle_details!$A$2:$A$21,0))</f>
        <v>Mahindra</v>
      </c>
      <c r="R30" s="27" t="str">
        <f t="shared" si="2"/>
        <v>Own</v>
      </c>
      <c r="S30" s="30" t="str">
        <f t="shared" si="3"/>
        <v>Not EMI</v>
      </c>
      <c r="T30" s="25">
        <f t="shared" si="4"/>
        <v>5</v>
      </c>
      <c r="U30" s="30">
        <f>INDEX([5]vehicle_details!$H$2:$H$21,MATCH(F30,[5]vehicle_details!A$2:A$21,0))</f>
        <v>601600</v>
      </c>
      <c r="V30" s="27" t="str">
        <f t="shared" si="5"/>
        <v>Not EMI</v>
      </c>
      <c r="W30" s="30" t="str">
        <f t="shared" si="6"/>
        <v>Not EMI</v>
      </c>
      <c r="X30" s="25" t="e">
        <f>INDEX([2]!Table1[vehicle_capacity_tons],MATCH(F30,[2]!Table1[vehicle_type_id],0))</f>
        <v>#REF!</v>
      </c>
      <c r="Y30" s="31">
        <f>13000</f>
        <v>13000</v>
      </c>
      <c r="Z30" s="25" t="e">
        <f t="shared" si="12"/>
        <v>#REF!</v>
      </c>
      <c r="AA30" s="30" t="e">
        <f t="shared" si="7"/>
        <v>#REF!</v>
      </c>
      <c r="AB30" s="30" t="e">
        <f t="shared" si="8"/>
        <v>#REF!</v>
      </c>
      <c r="AC30" s="32">
        <f t="shared" si="9"/>
        <v>0</v>
      </c>
      <c r="AD30" s="31" t="e">
        <f t="shared" si="10"/>
        <v>#REF!</v>
      </c>
      <c r="AE30" s="32" t="e">
        <f t="shared" si="11"/>
        <v>#REF!</v>
      </c>
    </row>
    <row r="31" spans="1:31" x14ac:dyDescent="0.2">
      <c r="A31" s="25">
        <v>1223</v>
      </c>
      <c r="B31" s="25" t="s">
        <v>127</v>
      </c>
      <c r="C31" s="25">
        <v>116</v>
      </c>
      <c r="D31" s="25" t="s">
        <v>43</v>
      </c>
      <c r="E31" s="26">
        <v>43220</v>
      </c>
      <c r="F31" s="25">
        <v>71234</v>
      </c>
      <c r="G31" s="25" t="s">
        <v>107</v>
      </c>
      <c r="H31" s="25">
        <v>2016</v>
      </c>
      <c r="I31" s="25" t="str">
        <f>INDEX([1]location!$B$2:$B$29,MATCH(C31,[1]location!$A$2:$A$29,0))</f>
        <v>Vadodara</v>
      </c>
      <c r="J31" s="25" t="str">
        <f>INDEX([1]location!$C$2:$C$29,MATCH(C31,[1]location!$A$2:$A$29,0))</f>
        <v>AMD</v>
      </c>
      <c r="K31" s="25" t="str">
        <f>INDEX([1]location!$D$2:$D$29,MATCH(C31,[1]location!$A$2:$A$29,0))</f>
        <v>Ahmedabad</v>
      </c>
      <c r="L31" s="25" t="e">
        <f>INDEX([2]!Table1[vehicle_type],MATCH(F31,[2]!Table1[vehicle_type_id],0))</f>
        <v>#REF!</v>
      </c>
      <c r="M31" s="27" t="e">
        <f>INDEX([3]vehicle_mileage!$C$2:$C$21,MATCH(L31,[3]vehicle_mileage!$A$2:$A$21,0))</f>
        <v>#REF!</v>
      </c>
      <c r="N31" s="28" t="e">
        <f t="shared" si="0"/>
        <v>#REF!</v>
      </c>
      <c r="O31" s="29" t="e">
        <f t="shared" si="1"/>
        <v>#REF!</v>
      </c>
      <c r="P31" s="30" t="e">
        <f>INDEX([4]maintenance!$E$2:$E$21,MATCH(L31,[4]maintenance!$A$2:$A$21,0))</f>
        <v>#REF!</v>
      </c>
      <c r="Q31" s="25" t="str">
        <f>INDEX([5]vehicle_details!$B$2:$B$21,MATCH(F31,[5]vehicle_details!$A$2:$A$21,0))</f>
        <v>Eicher 14</v>
      </c>
      <c r="R31" s="27" t="str">
        <f t="shared" si="2"/>
        <v>EMI</v>
      </c>
      <c r="S31" s="30" t="str">
        <f t="shared" si="3"/>
        <v xml:space="preserve">4 </v>
      </c>
      <c r="T31" s="25">
        <f t="shared" si="4"/>
        <v>2</v>
      </c>
      <c r="U31" s="30">
        <f>INDEX([5]vehicle_details!$H$2:$H$21,MATCH(F31,[5]vehicle_details!A$2:A$21,0))</f>
        <v>603200</v>
      </c>
      <c r="V31" s="27">
        <f t="shared" si="5"/>
        <v>2020</v>
      </c>
      <c r="W31" s="30">
        <f t="shared" si="6"/>
        <v>15443.958666348513</v>
      </c>
      <c r="X31" s="25" t="e">
        <f>INDEX([2]!Table1[vehicle_capacity_tons],MATCH(F31,[2]!Table1[vehicle_type_id],0))</f>
        <v>#REF!</v>
      </c>
      <c r="Y31" s="31">
        <f>13000</f>
        <v>13000</v>
      </c>
      <c r="Z31" s="25" t="e">
        <f t="shared" si="12"/>
        <v>#REF!</v>
      </c>
      <c r="AA31" s="30" t="e">
        <f t="shared" si="7"/>
        <v>#REF!</v>
      </c>
      <c r="AB31" s="30" t="e">
        <f t="shared" si="8"/>
        <v>#REF!</v>
      </c>
      <c r="AC31" s="32">
        <f t="shared" si="9"/>
        <v>0</v>
      </c>
      <c r="AD31" s="31" t="e">
        <f t="shared" si="10"/>
        <v>#REF!</v>
      </c>
      <c r="AE31" s="32" t="e">
        <f t="shared" si="11"/>
        <v>#REF!</v>
      </c>
    </row>
    <row r="32" spans="1:31" x14ac:dyDescent="0.2">
      <c r="A32" s="25">
        <v>1223</v>
      </c>
      <c r="B32" s="25" t="s">
        <v>127</v>
      </c>
      <c r="C32" s="25">
        <v>116</v>
      </c>
      <c r="D32" s="25" t="s">
        <v>43</v>
      </c>
      <c r="E32" s="26">
        <v>43220</v>
      </c>
      <c r="F32" s="25">
        <v>71249</v>
      </c>
      <c r="G32" s="25" t="s">
        <v>107</v>
      </c>
      <c r="H32" s="25">
        <v>2017</v>
      </c>
      <c r="I32" s="25" t="str">
        <f>INDEX([1]location!$B$2:$B$29,MATCH(C32,[1]location!$A$2:$A$29,0))</f>
        <v>Vadodara</v>
      </c>
      <c r="J32" s="25" t="str">
        <f>INDEX([1]location!$C$2:$C$29,MATCH(C32,[1]location!$A$2:$A$29,0))</f>
        <v>AMD</v>
      </c>
      <c r="K32" s="25" t="str">
        <f>INDEX([1]location!$D$2:$D$29,MATCH(C32,[1]location!$A$2:$A$29,0))</f>
        <v>Ahmedabad</v>
      </c>
      <c r="L32" s="25" t="e">
        <f>INDEX([2]!Table1[vehicle_type],MATCH(F32,[2]!Table1[vehicle_type_id],0))</f>
        <v>#REF!</v>
      </c>
      <c r="M32" s="27" t="e">
        <f>INDEX([3]vehicle_mileage!$C$2:$C$21,MATCH(L32,[3]vehicle_mileage!$A$2:$A$21,0))</f>
        <v>#REF!</v>
      </c>
      <c r="N32" s="28" t="e">
        <f t="shared" si="0"/>
        <v>#REF!</v>
      </c>
      <c r="O32" s="29" t="e">
        <f t="shared" si="1"/>
        <v>#REF!</v>
      </c>
      <c r="P32" s="30" t="e">
        <f>INDEX([4]maintenance!$E$2:$E$21,MATCH(L32,[4]maintenance!$A$2:$A$21,0))</f>
        <v>#REF!</v>
      </c>
      <c r="Q32" s="25" t="str">
        <f>INDEX([5]vehicle_details!$B$2:$B$21,MATCH(F32,[5]vehicle_details!$A$2:$A$21,0))</f>
        <v>AL Dost</v>
      </c>
      <c r="R32" s="27" t="str">
        <f t="shared" si="2"/>
        <v>EMI</v>
      </c>
      <c r="S32" s="30" t="str">
        <f t="shared" si="3"/>
        <v xml:space="preserve">4 </v>
      </c>
      <c r="T32" s="25">
        <f t="shared" si="4"/>
        <v>1</v>
      </c>
      <c r="U32" s="30">
        <f>INDEX([5]vehicle_details!$H$2:$H$21,MATCH(F32,[5]vehicle_details!A$2:A$21,0))</f>
        <v>401600</v>
      </c>
      <c r="V32" s="27">
        <f t="shared" si="5"/>
        <v>2021</v>
      </c>
      <c r="W32" s="30">
        <f t="shared" si="6"/>
        <v>10282.31730836466</v>
      </c>
      <c r="X32" s="25" t="e">
        <f>INDEX([2]!Table1[vehicle_capacity_tons],MATCH(F32,[2]!Table1[vehicle_type_id],0))</f>
        <v>#REF!</v>
      </c>
      <c r="Y32" s="31">
        <f>13000</f>
        <v>13000</v>
      </c>
      <c r="Z32" s="25" t="e">
        <f t="shared" si="12"/>
        <v>#REF!</v>
      </c>
      <c r="AA32" s="30" t="e">
        <f t="shared" si="7"/>
        <v>#REF!</v>
      </c>
      <c r="AB32" s="30" t="e">
        <f t="shared" si="8"/>
        <v>#REF!</v>
      </c>
      <c r="AC32" s="32">
        <f t="shared" si="9"/>
        <v>0</v>
      </c>
      <c r="AD32" s="31" t="e">
        <f t="shared" si="10"/>
        <v>#REF!</v>
      </c>
      <c r="AE32" s="32" t="e">
        <f t="shared" si="11"/>
        <v>#REF!</v>
      </c>
    </row>
    <row r="33" spans="1:31" x14ac:dyDescent="0.2">
      <c r="A33" s="25">
        <v>1223</v>
      </c>
      <c r="B33" s="25" t="s">
        <v>127</v>
      </c>
      <c r="C33" s="25">
        <v>116</v>
      </c>
      <c r="D33" s="25" t="s">
        <v>43</v>
      </c>
      <c r="E33" s="26">
        <v>43220</v>
      </c>
      <c r="F33" s="25">
        <v>71246</v>
      </c>
      <c r="G33" s="25" t="s">
        <v>107</v>
      </c>
      <c r="H33" s="25">
        <v>2017</v>
      </c>
      <c r="I33" s="25" t="str">
        <f>INDEX([1]location!$B$2:$B$29,MATCH(C33,[1]location!$A$2:$A$29,0))</f>
        <v>Vadodara</v>
      </c>
      <c r="J33" s="25" t="str">
        <f>INDEX([1]location!$C$2:$C$29,MATCH(C33,[1]location!$A$2:$A$29,0))</f>
        <v>AMD</v>
      </c>
      <c r="K33" s="25" t="str">
        <f>INDEX([1]location!$D$2:$D$29,MATCH(C33,[1]location!$A$2:$A$29,0))</f>
        <v>Ahmedabad</v>
      </c>
      <c r="L33" s="25" t="e">
        <f>INDEX([2]!Table1[vehicle_type],MATCH(F33,[2]!Table1[vehicle_type_id],0))</f>
        <v>#REF!</v>
      </c>
      <c r="M33" s="27" t="e">
        <f>INDEX([3]vehicle_mileage!$C$2:$C$21,MATCH(L33,[3]vehicle_mileage!$A$2:$A$21,0))</f>
        <v>#REF!</v>
      </c>
      <c r="N33" s="28" t="e">
        <f t="shared" si="0"/>
        <v>#REF!</v>
      </c>
      <c r="O33" s="29" t="e">
        <f t="shared" si="1"/>
        <v>#REF!</v>
      </c>
      <c r="P33" s="30" t="e">
        <f>INDEX([4]maintenance!$E$2:$E$21,MATCH(L33,[4]maintenance!$A$2:$A$21,0))</f>
        <v>#REF!</v>
      </c>
      <c r="Q33" s="25" t="str">
        <f>INDEX([5]vehicle_details!$B$2:$B$21,MATCH(F33,[5]vehicle_details!$A$2:$A$21,0))</f>
        <v>Super ace</v>
      </c>
      <c r="R33" s="27" t="str">
        <f t="shared" si="2"/>
        <v>EMI</v>
      </c>
      <c r="S33" s="30" t="str">
        <f t="shared" si="3"/>
        <v xml:space="preserve">4 </v>
      </c>
      <c r="T33" s="25">
        <f t="shared" si="4"/>
        <v>1</v>
      </c>
      <c r="U33" s="30">
        <f>INDEX([5]vehicle_details!$H$2:$H$21,MATCH(F33,[5]vehicle_details!A$2:A$21,0))</f>
        <v>441600</v>
      </c>
      <c r="V33" s="27">
        <f t="shared" si="5"/>
        <v>2021</v>
      </c>
      <c r="W33" s="30">
        <f t="shared" si="6"/>
        <v>11306.45249844082</v>
      </c>
      <c r="X33" s="25" t="e">
        <f>INDEX([2]!Table1[vehicle_capacity_tons],MATCH(F33,[2]!Table1[vehicle_type_id],0))</f>
        <v>#REF!</v>
      </c>
      <c r="Y33" s="31">
        <f>13000</f>
        <v>13000</v>
      </c>
      <c r="Z33" s="25" t="e">
        <f t="shared" si="12"/>
        <v>#REF!</v>
      </c>
      <c r="AA33" s="30" t="e">
        <f t="shared" si="7"/>
        <v>#REF!</v>
      </c>
      <c r="AB33" s="30" t="e">
        <f t="shared" si="8"/>
        <v>#REF!</v>
      </c>
      <c r="AC33" s="32">
        <f t="shared" si="9"/>
        <v>0</v>
      </c>
      <c r="AD33" s="31" t="e">
        <f t="shared" si="10"/>
        <v>#REF!</v>
      </c>
      <c r="AE33" s="32" t="e">
        <f t="shared" si="11"/>
        <v>#REF!</v>
      </c>
    </row>
    <row r="34" spans="1:31" x14ac:dyDescent="0.2">
      <c r="A34" s="25">
        <v>1075</v>
      </c>
      <c r="B34" s="25" t="s">
        <v>128</v>
      </c>
      <c r="C34" s="25">
        <v>116</v>
      </c>
      <c r="D34" s="25" t="s">
        <v>45</v>
      </c>
      <c r="E34" s="26">
        <v>43306</v>
      </c>
      <c r="F34" s="25">
        <v>71231</v>
      </c>
      <c r="G34" s="25" t="s">
        <v>107</v>
      </c>
      <c r="H34" s="25">
        <v>2018</v>
      </c>
      <c r="I34" s="25" t="str">
        <f>INDEX([1]location!$B$2:$B$29,MATCH(C34,[1]location!$A$2:$A$29,0))</f>
        <v>Vadodara</v>
      </c>
      <c r="J34" s="25" t="str">
        <f>INDEX([1]location!$C$2:$C$29,MATCH(C34,[1]location!$A$2:$A$29,0))</f>
        <v>AMD</v>
      </c>
      <c r="K34" s="25" t="str">
        <f>INDEX([1]location!$D$2:$D$29,MATCH(C34,[1]location!$A$2:$A$29,0))</f>
        <v>Ahmedabad</v>
      </c>
      <c r="L34" s="25" t="e">
        <f>INDEX([2]!Table1[vehicle_type],MATCH(F34,[2]!Table1[vehicle_type_id],0))</f>
        <v>#REF!</v>
      </c>
      <c r="M34" s="27" t="e">
        <f>INDEX([3]vehicle_mileage!$C$2:$C$21,MATCH(L34,[3]vehicle_mileage!$A$2:$A$21,0))</f>
        <v>#REF!</v>
      </c>
      <c r="N34" s="28" t="e">
        <f t="shared" si="0"/>
        <v>#REF!</v>
      </c>
      <c r="O34" s="29" t="e">
        <f t="shared" si="1"/>
        <v>#REF!</v>
      </c>
      <c r="P34" s="30" t="e">
        <f>INDEX([4]maintenance!$E$2:$E$21,MATCH(L34,[4]maintenance!$A$2:$A$21,0))</f>
        <v>#REF!</v>
      </c>
      <c r="Q34" s="25" t="str">
        <f>INDEX([5]vehicle_details!$B$2:$B$21,MATCH(F34,[5]vehicle_details!$A$2:$A$21,0))</f>
        <v>Tata Ace</v>
      </c>
      <c r="R34" s="27" t="str">
        <f t="shared" si="2"/>
        <v>EMI</v>
      </c>
      <c r="S34" s="30" t="str">
        <f t="shared" si="3"/>
        <v xml:space="preserve">4 </v>
      </c>
      <c r="T34" s="25">
        <f t="shared" si="4"/>
        <v>0</v>
      </c>
      <c r="U34" s="30">
        <f>INDEX([5]vehicle_details!$H$2:$H$21,MATCH(F34,[5]vehicle_details!A$2:A$21,0))</f>
        <v>321440</v>
      </c>
      <c r="V34" s="27">
        <f t="shared" si="5"/>
        <v>2022</v>
      </c>
      <c r="W34" s="30">
        <f t="shared" si="6"/>
        <v>8229.9503874520324</v>
      </c>
      <c r="X34" s="25" t="e">
        <f>INDEX([2]!Table1[vehicle_capacity_tons],MATCH(F34,[2]!Table1[vehicle_type_id],0))</f>
        <v>#REF!</v>
      </c>
      <c r="Y34" s="31">
        <f>13000</f>
        <v>13000</v>
      </c>
      <c r="Z34" s="25" t="e">
        <f t="shared" si="12"/>
        <v>#REF!</v>
      </c>
      <c r="AA34" s="30" t="e">
        <f t="shared" si="7"/>
        <v>#REF!</v>
      </c>
      <c r="AB34" s="30" t="e">
        <f t="shared" si="8"/>
        <v>#REF!</v>
      </c>
      <c r="AC34" s="32">
        <f t="shared" si="9"/>
        <v>0</v>
      </c>
      <c r="AD34" s="31" t="e">
        <f t="shared" si="10"/>
        <v>#REF!</v>
      </c>
      <c r="AE34" s="32" t="e">
        <f t="shared" si="11"/>
        <v>#REF!</v>
      </c>
    </row>
    <row r="35" spans="1:31" x14ac:dyDescent="0.2">
      <c r="A35" s="25">
        <v>1074</v>
      </c>
      <c r="B35" s="25" t="s">
        <v>129</v>
      </c>
      <c r="C35" s="25">
        <v>116</v>
      </c>
      <c r="D35" s="25" t="s">
        <v>47</v>
      </c>
      <c r="E35" s="26">
        <v>42919</v>
      </c>
      <c r="F35" s="25">
        <v>71246</v>
      </c>
      <c r="G35" s="25" t="s">
        <v>116</v>
      </c>
      <c r="H35" s="25">
        <v>2014</v>
      </c>
      <c r="I35" s="25" t="str">
        <f>INDEX([1]location!$B$2:$B$29,MATCH(C35,[1]location!$A$2:$A$29,0))</f>
        <v>Vadodara</v>
      </c>
      <c r="J35" s="25" t="str">
        <f>INDEX([1]location!$C$2:$C$29,MATCH(C35,[1]location!$A$2:$A$29,0))</f>
        <v>AMD</v>
      </c>
      <c r="K35" s="25" t="str">
        <f>INDEX([1]location!$D$2:$D$29,MATCH(C35,[1]location!$A$2:$A$29,0))</f>
        <v>Ahmedabad</v>
      </c>
      <c r="L35" s="25" t="e">
        <f>INDEX([2]!Table1[vehicle_type],MATCH(F35,[2]!Table1[vehicle_type_id],0))</f>
        <v>#REF!</v>
      </c>
      <c r="M35" s="27" t="e">
        <f>INDEX([3]vehicle_mileage!$C$2:$C$21,MATCH(L35,[3]vehicle_mileage!$A$2:$A$21,0))</f>
        <v>#REF!</v>
      </c>
      <c r="N35" s="28" t="e">
        <f t="shared" si="0"/>
        <v>#REF!</v>
      </c>
      <c r="O35" s="29" t="e">
        <f t="shared" si="1"/>
        <v>#REF!</v>
      </c>
      <c r="P35" s="30" t="e">
        <f>INDEX([4]maintenance!$E$2:$E$21,MATCH(L35,[4]maintenance!$A$2:$A$21,0))</f>
        <v>#REF!</v>
      </c>
      <c r="Q35" s="25" t="str">
        <f>INDEX([5]vehicle_details!$B$2:$B$21,MATCH(F35,[5]vehicle_details!$A$2:$A$21,0))</f>
        <v>Super ace</v>
      </c>
      <c r="R35" s="27" t="str">
        <f t="shared" si="2"/>
        <v>Own</v>
      </c>
      <c r="S35" s="30" t="str">
        <f t="shared" si="3"/>
        <v>Not EMI</v>
      </c>
      <c r="T35" s="25">
        <f t="shared" si="4"/>
        <v>3</v>
      </c>
      <c r="U35" s="30">
        <f>INDEX([5]vehicle_details!$H$2:$H$21,MATCH(F35,[5]vehicle_details!A$2:A$21,0))</f>
        <v>441600</v>
      </c>
      <c r="V35" s="27" t="str">
        <f t="shared" si="5"/>
        <v>Not EMI</v>
      </c>
      <c r="W35" s="30" t="str">
        <f t="shared" si="6"/>
        <v>Not EMI</v>
      </c>
      <c r="X35" s="25" t="e">
        <f>INDEX([2]!Table1[vehicle_capacity_tons],MATCH(F35,[2]!Table1[vehicle_type_id],0))</f>
        <v>#REF!</v>
      </c>
      <c r="Y35" s="31">
        <f>13000</f>
        <v>13000</v>
      </c>
      <c r="Z35" s="25" t="e">
        <f t="shared" si="12"/>
        <v>#REF!</v>
      </c>
      <c r="AA35" s="30" t="e">
        <f t="shared" si="7"/>
        <v>#REF!</v>
      </c>
      <c r="AB35" s="30" t="e">
        <f t="shared" si="8"/>
        <v>#REF!</v>
      </c>
      <c r="AC35" s="32">
        <f t="shared" si="9"/>
        <v>0</v>
      </c>
      <c r="AD35" s="31" t="e">
        <f t="shared" si="10"/>
        <v>#REF!</v>
      </c>
      <c r="AE35" s="32" t="e">
        <f t="shared" si="11"/>
        <v>#REF!</v>
      </c>
    </row>
    <row r="36" spans="1:31" x14ac:dyDescent="0.2">
      <c r="A36" s="25">
        <v>1319</v>
      </c>
      <c r="B36" s="25" t="s">
        <v>130</v>
      </c>
      <c r="C36" s="25">
        <v>113</v>
      </c>
      <c r="D36" s="25" t="s">
        <v>49</v>
      </c>
      <c r="E36" s="26">
        <v>43294</v>
      </c>
      <c r="F36" s="25">
        <v>71249</v>
      </c>
      <c r="G36" s="25" t="s">
        <v>107</v>
      </c>
      <c r="H36" s="25">
        <v>2017</v>
      </c>
      <c r="I36" s="25" t="str">
        <f>INDEX([1]location!$B$2:$B$29,MATCH(C36,[1]location!$A$2:$A$29,0))</f>
        <v>Ahmedabad Branch</v>
      </c>
      <c r="J36" s="25" t="str">
        <f>INDEX([1]location!$C$2:$C$29,MATCH(C36,[1]location!$A$2:$A$29,0))</f>
        <v>AMD</v>
      </c>
      <c r="K36" s="25" t="str">
        <f>INDEX([1]location!$D$2:$D$29,MATCH(C36,[1]location!$A$2:$A$29,0))</f>
        <v>Ahmedabad</v>
      </c>
      <c r="L36" s="25" t="e">
        <f>INDEX([2]!Table1[vehicle_type],MATCH(F36,[2]!Table1[vehicle_type_id],0))</f>
        <v>#REF!</v>
      </c>
      <c r="M36" s="27" t="e">
        <f>INDEX([3]vehicle_mileage!$C$2:$C$21,MATCH(L36,[3]vehicle_mileage!$A$2:$A$21,0))</f>
        <v>#REF!</v>
      </c>
      <c r="N36" s="28" t="e">
        <f t="shared" si="0"/>
        <v>#REF!</v>
      </c>
      <c r="O36" s="29" t="e">
        <f t="shared" si="1"/>
        <v>#REF!</v>
      </c>
      <c r="P36" s="30" t="e">
        <f>INDEX([4]maintenance!$E$2:$E$21,MATCH(L36,[4]maintenance!$A$2:$A$21,0))</f>
        <v>#REF!</v>
      </c>
      <c r="Q36" s="25" t="str">
        <f>INDEX([5]vehicle_details!$B$2:$B$21,MATCH(F36,[5]vehicle_details!$A$2:$A$21,0))</f>
        <v>AL Dost</v>
      </c>
      <c r="R36" s="27" t="str">
        <f t="shared" si="2"/>
        <v>EMI</v>
      </c>
      <c r="S36" s="30" t="str">
        <f t="shared" si="3"/>
        <v xml:space="preserve">4 </v>
      </c>
      <c r="T36" s="25">
        <f t="shared" si="4"/>
        <v>1</v>
      </c>
      <c r="U36" s="30">
        <f>INDEX([5]vehicle_details!$H$2:$H$21,MATCH(F36,[5]vehicle_details!A$2:A$21,0))</f>
        <v>401600</v>
      </c>
      <c r="V36" s="27">
        <f t="shared" si="5"/>
        <v>2021</v>
      </c>
      <c r="W36" s="30">
        <f t="shared" si="6"/>
        <v>10282.31730836466</v>
      </c>
      <c r="X36" s="25" t="e">
        <f>INDEX([2]!Table1[vehicle_capacity_tons],MATCH(F36,[2]!Table1[vehicle_type_id],0))</f>
        <v>#REF!</v>
      </c>
      <c r="Y36" s="31">
        <f>13000</f>
        <v>13000</v>
      </c>
      <c r="Z36" s="25" t="e">
        <f t="shared" si="12"/>
        <v>#REF!</v>
      </c>
      <c r="AA36" s="30" t="e">
        <f t="shared" si="7"/>
        <v>#REF!</v>
      </c>
      <c r="AB36" s="30" t="e">
        <f t="shared" si="8"/>
        <v>#REF!</v>
      </c>
      <c r="AC36" s="32">
        <f t="shared" si="9"/>
        <v>0</v>
      </c>
      <c r="AD36" s="31" t="e">
        <f t="shared" si="10"/>
        <v>#REF!</v>
      </c>
      <c r="AE36" s="32" t="e">
        <f t="shared" si="11"/>
        <v>#REF!</v>
      </c>
    </row>
    <row r="37" spans="1:31" x14ac:dyDescent="0.2">
      <c r="A37" s="25">
        <v>1298</v>
      </c>
      <c r="B37" s="25" t="s">
        <v>131</v>
      </c>
      <c r="C37" s="25">
        <v>123</v>
      </c>
      <c r="D37" s="25" t="s">
        <v>51</v>
      </c>
      <c r="E37" s="26">
        <v>43279</v>
      </c>
      <c r="F37" s="25">
        <v>71249</v>
      </c>
      <c r="G37" s="25" t="s">
        <v>116</v>
      </c>
      <c r="H37" s="25">
        <v>2014</v>
      </c>
      <c r="I37" s="25" t="str">
        <f>INDEX([1]location!$B$2:$B$29,MATCH(C37,[1]location!$A$2:$A$29,0))</f>
        <v>Amreli</v>
      </c>
      <c r="J37" s="25" t="str">
        <f>INDEX([1]location!$C$2:$C$29,MATCH(C37,[1]location!$A$2:$A$29,0))</f>
        <v>AMD</v>
      </c>
      <c r="K37" s="25" t="str">
        <f>INDEX([1]location!$D$2:$D$29,MATCH(C37,[1]location!$A$2:$A$29,0))</f>
        <v>Ahmedabad</v>
      </c>
      <c r="L37" s="25" t="e">
        <f>INDEX([2]!Table1[vehicle_type],MATCH(F37,[2]!Table1[vehicle_type_id],0))</f>
        <v>#REF!</v>
      </c>
      <c r="M37" s="27" t="e">
        <f>INDEX([3]vehicle_mileage!$C$2:$C$21,MATCH(L37,[3]vehicle_mileage!$A$2:$A$21,0))</f>
        <v>#REF!</v>
      </c>
      <c r="N37" s="28" t="e">
        <f t="shared" si="0"/>
        <v>#REF!</v>
      </c>
      <c r="O37" s="29" t="e">
        <f t="shared" si="1"/>
        <v>#REF!</v>
      </c>
      <c r="P37" s="30" t="e">
        <f>INDEX([4]maintenance!$E$2:$E$21,MATCH(L37,[4]maintenance!$A$2:$A$21,0))</f>
        <v>#REF!</v>
      </c>
      <c r="Q37" s="25" t="str">
        <f>INDEX([5]vehicle_details!$B$2:$B$21,MATCH(F37,[5]vehicle_details!$A$2:$A$21,0))</f>
        <v>AL Dost</v>
      </c>
      <c r="R37" s="27" t="str">
        <f t="shared" si="2"/>
        <v>Own</v>
      </c>
      <c r="S37" s="30" t="str">
        <f t="shared" si="3"/>
        <v>Not EMI</v>
      </c>
      <c r="T37" s="25">
        <f t="shared" si="4"/>
        <v>4</v>
      </c>
      <c r="U37" s="30">
        <f>INDEX([5]vehicle_details!$H$2:$H$21,MATCH(F37,[5]vehicle_details!A$2:A$21,0))</f>
        <v>401600</v>
      </c>
      <c r="V37" s="27" t="str">
        <f t="shared" si="5"/>
        <v>Not EMI</v>
      </c>
      <c r="W37" s="30" t="str">
        <f t="shared" si="6"/>
        <v>Not EMI</v>
      </c>
      <c r="X37" s="25" t="e">
        <f>INDEX([2]!Table1[vehicle_capacity_tons],MATCH(F37,[2]!Table1[vehicle_type_id],0))</f>
        <v>#REF!</v>
      </c>
      <c r="Y37" s="31">
        <f>13000</f>
        <v>13000</v>
      </c>
      <c r="Z37" s="25" t="e">
        <f t="shared" si="12"/>
        <v>#REF!</v>
      </c>
      <c r="AA37" s="30" t="e">
        <f t="shared" si="7"/>
        <v>#REF!</v>
      </c>
      <c r="AB37" s="30" t="e">
        <f t="shared" si="8"/>
        <v>#REF!</v>
      </c>
      <c r="AC37" s="32">
        <f t="shared" si="9"/>
        <v>0</v>
      </c>
      <c r="AD37" s="31" t="e">
        <f t="shared" si="10"/>
        <v>#REF!</v>
      </c>
      <c r="AE37" s="32" t="e">
        <f t="shared" si="11"/>
        <v>#REF!</v>
      </c>
    </row>
    <row r="38" spans="1:31" x14ac:dyDescent="0.2">
      <c r="A38" s="25">
        <v>1146</v>
      </c>
      <c r="B38" s="25" t="s">
        <v>132</v>
      </c>
      <c r="C38" s="25">
        <v>118</v>
      </c>
      <c r="D38" s="25" t="s">
        <v>52</v>
      </c>
      <c r="E38" s="26">
        <v>43109</v>
      </c>
      <c r="F38" s="25">
        <v>71234</v>
      </c>
      <c r="G38" s="25" t="s">
        <v>116</v>
      </c>
      <c r="H38" s="25">
        <v>2000</v>
      </c>
      <c r="I38" s="25" t="str">
        <f>INDEX([1]location!$B$2:$B$29,MATCH(C38,[1]location!$A$2:$A$29,0))</f>
        <v>Surat</v>
      </c>
      <c r="J38" s="25" t="str">
        <f>INDEX([1]location!$C$2:$C$29,MATCH(C38,[1]location!$A$2:$A$29,0))</f>
        <v>AMD</v>
      </c>
      <c r="K38" s="25" t="str">
        <f>INDEX([1]location!$D$2:$D$29,MATCH(C38,[1]location!$A$2:$A$29,0))</f>
        <v>Ahmedabad</v>
      </c>
      <c r="L38" s="25" t="e">
        <f>INDEX([2]!Table1[vehicle_type],MATCH(F38,[2]!Table1[vehicle_type_id],0))</f>
        <v>#REF!</v>
      </c>
      <c r="M38" s="27" t="e">
        <f>INDEX([3]vehicle_mileage!$C$2:$C$21,MATCH(L38,[3]vehicle_mileage!$A$2:$A$21,0))</f>
        <v>#REF!</v>
      </c>
      <c r="N38" s="28" t="e">
        <f t="shared" si="0"/>
        <v>#REF!</v>
      </c>
      <c r="O38" s="29" t="e">
        <f t="shared" si="1"/>
        <v>#REF!</v>
      </c>
      <c r="P38" s="30" t="e">
        <f>INDEX([4]maintenance!$E$2:$E$21,MATCH(L38,[4]maintenance!$A$2:$A$21,0))</f>
        <v>#REF!</v>
      </c>
      <c r="Q38" s="25" t="str">
        <f>INDEX([5]vehicle_details!$B$2:$B$21,MATCH(F38,[5]vehicle_details!$A$2:$A$21,0))</f>
        <v>Eicher 14</v>
      </c>
      <c r="R38" s="27" t="str">
        <f t="shared" si="2"/>
        <v>Own</v>
      </c>
      <c r="S38" s="30" t="str">
        <f t="shared" si="3"/>
        <v>Not EMI</v>
      </c>
      <c r="T38" s="25">
        <f t="shared" si="4"/>
        <v>18</v>
      </c>
      <c r="U38" s="30">
        <f>INDEX([5]vehicle_details!$H$2:$H$21,MATCH(F38,[5]vehicle_details!A$2:A$21,0))</f>
        <v>603200</v>
      </c>
      <c r="V38" s="27" t="str">
        <f t="shared" si="5"/>
        <v>Not EMI</v>
      </c>
      <c r="W38" s="30" t="str">
        <f t="shared" si="6"/>
        <v>Not EMI</v>
      </c>
      <c r="X38" s="25" t="e">
        <f>INDEX([2]!Table1[vehicle_capacity_tons],MATCH(F38,[2]!Table1[vehicle_type_id],0))</f>
        <v>#REF!</v>
      </c>
      <c r="Y38" s="31">
        <f>13000</f>
        <v>13000</v>
      </c>
      <c r="Z38" s="25" t="e">
        <f t="shared" si="12"/>
        <v>#REF!</v>
      </c>
      <c r="AA38" s="30" t="e">
        <f t="shared" si="7"/>
        <v>#REF!</v>
      </c>
      <c r="AB38" s="30" t="e">
        <f t="shared" si="8"/>
        <v>#REF!</v>
      </c>
      <c r="AC38" s="32">
        <f t="shared" si="9"/>
        <v>0</v>
      </c>
      <c r="AD38" s="31" t="e">
        <f t="shared" si="10"/>
        <v>#REF!</v>
      </c>
      <c r="AE38" s="32" t="e">
        <f t="shared" si="11"/>
        <v>#REF!</v>
      </c>
    </row>
    <row r="39" spans="1:31" x14ac:dyDescent="0.2">
      <c r="A39" s="25">
        <v>1146</v>
      </c>
      <c r="B39" s="25" t="s">
        <v>132</v>
      </c>
      <c r="C39" s="25">
        <v>118</v>
      </c>
      <c r="D39" s="25" t="s">
        <v>52</v>
      </c>
      <c r="E39" s="26">
        <v>43109</v>
      </c>
      <c r="F39" s="25">
        <v>71231</v>
      </c>
      <c r="G39" s="25" t="s">
        <v>116</v>
      </c>
      <c r="H39" s="25">
        <v>2014</v>
      </c>
      <c r="I39" s="25" t="str">
        <f>INDEX([1]location!$B$2:$B$29,MATCH(C39,[1]location!$A$2:$A$29,0))</f>
        <v>Surat</v>
      </c>
      <c r="J39" s="25" t="str">
        <f>INDEX([1]location!$C$2:$C$29,MATCH(C39,[1]location!$A$2:$A$29,0))</f>
        <v>AMD</v>
      </c>
      <c r="K39" s="25" t="str">
        <f>INDEX([1]location!$D$2:$D$29,MATCH(C39,[1]location!$A$2:$A$29,0))</f>
        <v>Ahmedabad</v>
      </c>
      <c r="L39" s="25" t="e">
        <f>INDEX([2]!Table1[vehicle_type],MATCH(F39,[2]!Table1[vehicle_type_id],0))</f>
        <v>#REF!</v>
      </c>
      <c r="M39" s="27" t="e">
        <f>INDEX([3]vehicle_mileage!$C$2:$C$21,MATCH(L39,[3]vehicle_mileage!$A$2:$A$21,0))</f>
        <v>#REF!</v>
      </c>
      <c r="N39" s="28" t="e">
        <f t="shared" si="0"/>
        <v>#REF!</v>
      </c>
      <c r="O39" s="29" t="e">
        <f t="shared" si="1"/>
        <v>#REF!</v>
      </c>
      <c r="P39" s="30" t="e">
        <f>INDEX([4]maintenance!$E$2:$E$21,MATCH(L39,[4]maintenance!$A$2:$A$21,0))</f>
        <v>#REF!</v>
      </c>
      <c r="Q39" s="25" t="str">
        <f>INDEX([5]vehicle_details!$B$2:$B$21,MATCH(F39,[5]vehicle_details!$A$2:$A$21,0))</f>
        <v>Tata Ace</v>
      </c>
      <c r="R39" s="27" t="str">
        <f t="shared" si="2"/>
        <v>Own</v>
      </c>
      <c r="S39" s="30" t="str">
        <f t="shared" si="3"/>
        <v>Not EMI</v>
      </c>
      <c r="T39" s="25">
        <f t="shared" si="4"/>
        <v>4</v>
      </c>
      <c r="U39" s="30">
        <f>INDEX([5]vehicle_details!$H$2:$H$21,MATCH(F39,[5]vehicle_details!A$2:A$21,0))</f>
        <v>321440</v>
      </c>
      <c r="V39" s="27" t="str">
        <f t="shared" si="5"/>
        <v>Not EMI</v>
      </c>
      <c r="W39" s="30" t="str">
        <f t="shared" si="6"/>
        <v>Not EMI</v>
      </c>
      <c r="X39" s="25" t="e">
        <f>INDEX([2]!Table1[vehicle_capacity_tons],MATCH(F39,[2]!Table1[vehicle_type_id],0))</f>
        <v>#REF!</v>
      </c>
      <c r="Y39" s="31">
        <f>13000</f>
        <v>13000</v>
      </c>
      <c r="Z39" s="25" t="e">
        <f t="shared" si="12"/>
        <v>#REF!</v>
      </c>
      <c r="AA39" s="30" t="e">
        <f t="shared" si="7"/>
        <v>#REF!</v>
      </c>
      <c r="AB39" s="30" t="e">
        <f t="shared" si="8"/>
        <v>#REF!</v>
      </c>
      <c r="AC39" s="32">
        <f t="shared" si="9"/>
        <v>0</v>
      </c>
      <c r="AD39" s="31" t="e">
        <f t="shared" si="10"/>
        <v>#REF!</v>
      </c>
      <c r="AE39" s="32" t="e">
        <f t="shared" si="11"/>
        <v>#REF!</v>
      </c>
    </row>
    <row r="40" spans="1:31" x14ac:dyDescent="0.2">
      <c r="A40" s="25">
        <v>1342</v>
      </c>
      <c r="B40" s="25" t="s">
        <v>133</v>
      </c>
      <c r="C40" s="25">
        <v>116</v>
      </c>
      <c r="D40" s="25" t="s">
        <v>26</v>
      </c>
      <c r="E40" s="26">
        <v>43321</v>
      </c>
      <c r="F40" s="25">
        <v>71249</v>
      </c>
      <c r="G40" s="25" t="s">
        <v>116</v>
      </c>
      <c r="H40" s="25">
        <v>2014</v>
      </c>
      <c r="I40" s="25" t="str">
        <f>INDEX([1]location!$B$2:$B$29,MATCH(C40,[1]location!$A$2:$A$29,0))</f>
        <v>Vadodara</v>
      </c>
      <c r="J40" s="25" t="str">
        <f>INDEX([1]location!$C$2:$C$29,MATCH(C40,[1]location!$A$2:$A$29,0))</f>
        <v>AMD</v>
      </c>
      <c r="K40" s="25" t="str">
        <f>INDEX([1]location!$D$2:$D$29,MATCH(C40,[1]location!$A$2:$A$29,0))</f>
        <v>Ahmedabad</v>
      </c>
      <c r="L40" s="25" t="e">
        <f>INDEX([2]!Table1[vehicle_type],MATCH(F40,[2]!Table1[vehicle_type_id],0))</f>
        <v>#REF!</v>
      </c>
      <c r="M40" s="27" t="e">
        <f>INDEX([3]vehicle_mileage!$C$2:$C$21,MATCH(L40,[3]vehicle_mileage!$A$2:$A$21,0))</f>
        <v>#REF!</v>
      </c>
      <c r="N40" s="28" t="e">
        <f t="shared" si="0"/>
        <v>#REF!</v>
      </c>
      <c r="O40" s="29" t="e">
        <f t="shared" si="1"/>
        <v>#REF!</v>
      </c>
      <c r="P40" s="30" t="e">
        <f>INDEX([4]maintenance!$E$2:$E$21,MATCH(L40,[4]maintenance!$A$2:$A$21,0))</f>
        <v>#REF!</v>
      </c>
      <c r="Q40" s="25" t="str">
        <f>INDEX([5]vehicle_details!$B$2:$B$21,MATCH(F40,[5]vehicle_details!$A$2:$A$21,0))</f>
        <v>AL Dost</v>
      </c>
      <c r="R40" s="27" t="str">
        <f t="shared" si="2"/>
        <v>Own</v>
      </c>
      <c r="S40" s="30" t="str">
        <f t="shared" si="3"/>
        <v>Not EMI</v>
      </c>
      <c r="T40" s="25">
        <f t="shared" si="4"/>
        <v>4</v>
      </c>
      <c r="U40" s="30">
        <f>INDEX([5]vehicle_details!$H$2:$H$21,MATCH(F40,[5]vehicle_details!A$2:A$21,0))</f>
        <v>401600</v>
      </c>
      <c r="V40" s="27" t="str">
        <f t="shared" si="5"/>
        <v>Not EMI</v>
      </c>
      <c r="W40" s="30" t="str">
        <f t="shared" si="6"/>
        <v>Not EMI</v>
      </c>
      <c r="X40" s="25" t="e">
        <f>INDEX([2]!Table1[vehicle_capacity_tons],MATCH(F40,[2]!Table1[vehicle_type_id],0))</f>
        <v>#REF!</v>
      </c>
      <c r="Y40" s="31">
        <f>13000</f>
        <v>13000</v>
      </c>
      <c r="Z40" s="25" t="e">
        <f t="shared" si="12"/>
        <v>#REF!</v>
      </c>
      <c r="AA40" s="30" t="e">
        <f t="shared" si="7"/>
        <v>#REF!</v>
      </c>
      <c r="AB40" s="30" t="e">
        <f t="shared" si="8"/>
        <v>#REF!</v>
      </c>
      <c r="AC40" s="32">
        <f t="shared" si="9"/>
        <v>0</v>
      </c>
      <c r="AD40" s="31" t="e">
        <f t="shared" si="10"/>
        <v>#REF!</v>
      </c>
      <c r="AE40" s="32" t="e">
        <f t="shared" si="11"/>
        <v>#REF!</v>
      </c>
    </row>
    <row r="41" spans="1:31" x14ac:dyDescent="0.2">
      <c r="A41" s="25">
        <v>1317</v>
      </c>
      <c r="B41" s="25" t="s">
        <v>134</v>
      </c>
      <c r="C41" s="25">
        <v>118</v>
      </c>
      <c r="D41" s="25" t="s">
        <v>6</v>
      </c>
      <c r="E41" s="26">
        <v>43293</v>
      </c>
      <c r="F41" s="25">
        <v>71249</v>
      </c>
      <c r="G41" s="25" t="s">
        <v>116</v>
      </c>
      <c r="H41" s="25">
        <v>2012</v>
      </c>
      <c r="I41" s="25" t="str">
        <f>INDEX([1]location!$B$2:$B$29,MATCH(C41,[1]location!$A$2:$A$29,0))</f>
        <v>Surat</v>
      </c>
      <c r="J41" s="25" t="str">
        <f>INDEX([1]location!$C$2:$C$29,MATCH(C41,[1]location!$A$2:$A$29,0))</f>
        <v>AMD</v>
      </c>
      <c r="K41" s="25" t="str">
        <f>INDEX([1]location!$D$2:$D$29,MATCH(C41,[1]location!$A$2:$A$29,0))</f>
        <v>Ahmedabad</v>
      </c>
      <c r="L41" s="25" t="e">
        <f>INDEX([2]!Table1[vehicle_type],MATCH(F41,[2]!Table1[vehicle_type_id],0))</f>
        <v>#REF!</v>
      </c>
      <c r="M41" s="27" t="e">
        <f>INDEX([3]vehicle_mileage!$C$2:$C$21,MATCH(L41,[3]vehicle_mileage!$A$2:$A$21,0))</f>
        <v>#REF!</v>
      </c>
      <c r="N41" s="28" t="e">
        <f t="shared" si="0"/>
        <v>#REF!</v>
      </c>
      <c r="O41" s="29" t="e">
        <f t="shared" si="1"/>
        <v>#REF!</v>
      </c>
      <c r="P41" s="30" t="e">
        <f>INDEX([4]maintenance!$E$2:$E$21,MATCH(L41,[4]maintenance!$A$2:$A$21,0))</f>
        <v>#REF!</v>
      </c>
      <c r="Q41" s="25" t="str">
        <f>INDEX([5]vehicle_details!$B$2:$B$21,MATCH(F41,[5]vehicle_details!$A$2:$A$21,0))</f>
        <v>AL Dost</v>
      </c>
      <c r="R41" s="27" t="str">
        <f t="shared" si="2"/>
        <v>Own</v>
      </c>
      <c r="S41" s="30" t="str">
        <f t="shared" si="3"/>
        <v>Not EMI</v>
      </c>
      <c r="T41" s="25">
        <f t="shared" si="4"/>
        <v>6</v>
      </c>
      <c r="U41" s="30">
        <f>INDEX([5]vehicle_details!$H$2:$H$21,MATCH(F41,[5]vehicle_details!A$2:A$21,0))</f>
        <v>401600</v>
      </c>
      <c r="V41" s="27" t="str">
        <f t="shared" si="5"/>
        <v>Not EMI</v>
      </c>
      <c r="W41" s="30" t="str">
        <f t="shared" si="6"/>
        <v>Not EMI</v>
      </c>
      <c r="X41" s="25" t="e">
        <f>INDEX([2]!Table1[vehicle_capacity_tons],MATCH(F41,[2]!Table1[vehicle_type_id],0))</f>
        <v>#REF!</v>
      </c>
      <c r="Y41" s="31">
        <f>13000</f>
        <v>13000</v>
      </c>
      <c r="Z41" s="25" t="e">
        <f t="shared" si="12"/>
        <v>#REF!</v>
      </c>
      <c r="AA41" s="30" t="e">
        <f t="shared" si="7"/>
        <v>#REF!</v>
      </c>
      <c r="AB41" s="30" t="e">
        <f t="shared" si="8"/>
        <v>#REF!</v>
      </c>
      <c r="AC41" s="32">
        <f t="shared" si="9"/>
        <v>0</v>
      </c>
      <c r="AD41" s="31" t="e">
        <f t="shared" si="10"/>
        <v>#REF!</v>
      </c>
      <c r="AE41" s="32" t="e">
        <f t="shared" si="11"/>
        <v>#REF!</v>
      </c>
    </row>
    <row r="42" spans="1:31" x14ac:dyDescent="0.2">
      <c r="A42" s="25">
        <v>1364</v>
      </c>
      <c r="B42" s="25" t="s">
        <v>135</v>
      </c>
      <c r="C42" s="25">
        <v>114</v>
      </c>
      <c r="D42" s="25" t="s">
        <v>28</v>
      </c>
      <c r="E42" s="26">
        <v>43342</v>
      </c>
      <c r="F42" s="25">
        <v>71231</v>
      </c>
      <c r="G42" s="25" t="s">
        <v>107</v>
      </c>
      <c r="H42" s="25">
        <v>2014</v>
      </c>
      <c r="I42" s="25" t="str">
        <f>INDEX([1]location!$B$2:$B$29,MATCH(C42,[1]location!$A$2:$A$29,0))</f>
        <v>Gandhi Nager</v>
      </c>
      <c r="J42" s="25" t="str">
        <f>INDEX([1]location!$C$2:$C$29,MATCH(C42,[1]location!$A$2:$A$29,0))</f>
        <v>AMD</v>
      </c>
      <c r="K42" s="25" t="str">
        <f>INDEX([1]location!$D$2:$D$29,MATCH(C42,[1]location!$A$2:$A$29,0))</f>
        <v>Ahmedabad</v>
      </c>
      <c r="L42" s="25" t="e">
        <f>INDEX([2]!Table1[vehicle_type],MATCH(F42,[2]!Table1[vehicle_type_id],0))</f>
        <v>#REF!</v>
      </c>
      <c r="M42" s="27" t="e">
        <f>INDEX([3]vehicle_mileage!$C$2:$C$21,MATCH(L42,[3]vehicle_mileage!$A$2:$A$21,0))</f>
        <v>#REF!</v>
      </c>
      <c r="N42" s="28" t="e">
        <f t="shared" si="0"/>
        <v>#REF!</v>
      </c>
      <c r="O42" s="29" t="e">
        <f t="shared" si="1"/>
        <v>#REF!</v>
      </c>
      <c r="P42" s="30" t="e">
        <f>INDEX([4]maintenance!$E$2:$E$21,MATCH(L42,[4]maintenance!$A$2:$A$21,0))</f>
        <v>#REF!</v>
      </c>
      <c r="Q42" s="25" t="str">
        <f>INDEX([5]vehicle_details!$B$2:$B$21,MATCH(F42,[5]vehicle_details!$A$2:$A$21,0))</f>
        <v>Tata Ace</v>
      </c>
      <c r="R42" s="27" t="str">
        <f t="shared" si="2"/>
        <v>EMI</v>
      </c>
      <c r="S42" s="30" t="str">
        <f t="shared" si="3"/>
        <v xml:space="preserve">4 </v>
      </c>
      <c r="T42" s="25">
        <f t="shared" si="4"/>
        <v>4</v>
      </c>
      <c r="U42" s="30">
        <f>INDEX([5]vehicle_details!$H$2:$H$21,MATCH(F42,[5]vehicle_details!A$2:A$21,0))</f>
        <v>321440</v>
      </c>
      <c r="V42" s="27">
        <f t="shared" si="5"/>
        <v>2018</v>
      </c>
      <c r="W42" s="30">
        <f t="shared" si="6"/>
        <v>8229.9503874520324</v>
      </c>
      <c r="X42" s="25" t="e">
        <f>INDEX([2]!Table1[vehicle_capacity_tons],MATCH(F42,[2]!Table1[vehicle_type_id],0))</f>
        <v>#REF!</v>
      </c>
      <c r="Y42" s="31">
        <f>13000</f>
        <v>13000</v>
      </c>
      <c r="Z42" s="25" t="e">
        <f t="shared" si="12"/>
        <v>#REF!</v>
      </c>
      <c r="AA42" s="30" t="e">
        <f t="shared" si="7"/>
        <v>#REF!</v>
      </c>
      <c r="AB42" s="30" t="e">
        <f t="shared" si="8"/>
        <v>#REF!</v>
      </c>
      <c r="AC42" s="32">
        <f t="shared" si="9"/>
        <v>0</v>
      </c>
      <c r="AD42" s="31" t="e">
        <f t="shared" si="10"/>
        <v>#REF!</v>
      </c>
      <c r="AE42" s="32" t="e">
        <f t="shared" si="11"/>
        <v>#REF!</v>
      </c>
    </row>
    <row r="43" spans="1:31" x14ac:dyDescent="0.2">
      <c r="A43" s="25">
        <v>1335</v>
      </c>
      <c r="B43" s="25" t="s">
        <v>136</v>
      </c>
      <c r="C43" s="25">
        <v>115</v>
      </c>
      <c r="D43" s="25" t="s">
        <v>14</v>
      </c>
      <c r="E43" s="26">
        <v>43325</v>
      </c>
      <c r="F43" s="25">
        <v>71243</v>
      </c>
      <c r="G43" s="25" t="s">
        <v>107</v>
      </c>
      <c r="H43" s="25">
        <v>2010</v>
      </c>
      <c r="I43" s="25" t="str">
        <f>INDEX([1]location!$B$2:$B$29,MATCH(C43,[1]location!$A$2:$A$29,0))</f>
        <v>Rampura Branch</v>
      </c>
      <c r="J43" s="25" t="str">
        <f>INDEX([1]location!$C$2:$C$29,MATCH(C43,[1]location!$A$2:$A$29,0))</f>
        <v>AMD</v>
      </c>
      <c r="K43" s="25" t="str">
        <f>INDEX([1]location!$D$2:$D$29,MATCH(C43,[1]location!$A$2:$A$29,0))</f>
        <v>Ahmedabad</v>
      </c>
      <c r="L43" s="25" t="e">
        <f>INDEX([2]!Table1[vehicle_type],MATCH(F43,[2]!Table1[vehicle_type_id],0))</f>
        <v>#REF!</v>
      </c>
      <c r="M43" s="27" t="e">
        <f>INDEX([3]vehicle_mileage!$C$2:$C$21,MATCH(L43,[3]vehicle_mileage!$A$2:$A$21,0))</f>
        <v>#REF!</v>
      </c>
      <c r="N43" s="28" t="e">
        <f t="shared" si="0"/>
        <v>#REF!</v>
      </c>
      <c r="O43" s="29" t="e">
        <f t="shared" si="1"/>
        <v>#REF!</v>
      </c>
      <c r="P43" s="30" t="e">
        <f>INDEX([4]maintenance!$E$2:$E$21,MATCH(L43,[4]maintenance!$A$2:$A$21,0))</f>
        <v>#REF!</v>
      </c>
      <c r="Q43" s="25" t="str">
        <f>INDEX([5]vehicle_details!$B$2:$B$21,MATCH(F43,[5]vehicle_details!$A$2:$A$21,0))</f>
        <v>Mahindra</v>
      </c>
      <c r="R43" s="27" t="str">
        <f t="shared" si="2"/>
        <v>EMI</v>
      </c>
      <c r="S43" s="30" t="str">
        <f t="shared" si="3"/>
        <v xml:space="preserve">4 </v>
      </c>
      <c r="T43" s="25">
        <f t="shared" si="4"/>
        <v>8</v>
      </c>
      <c r="U43" s="30">
        <f>INDEX([5]vehicle_details!$H$2:$H$21,MATCH(F43,[5]vehicle_details!A$2:A$21,0))</f>
        <v>601600</v>
      </c>
      <c r="V43" s="27">
        <f t="shared" si="5"/>
        <v>2014</v>
      </c>
      <c r="W43" s="30">
        <f t="shared" si="6"/>
        <v>15402.993258745464</v>
      </c>
      <c r="X43" s="25" t="e">
        <f>INDEX([2]!Table1[vehicle_capacity_tons],MATCH(F43,[2]!Table1[vehicle_type_id],0))</f>
        <v>#REF!</v>
      </c>
      <c r="Y43" s="31">
        <f>13000</f>
        <v>13000</v>
      </c>
      <c r="Z43" s="25" t="e">
        <f t="shared" si="12"/>
        <v>#REF!</v>
      </c>
      <c r="AA43" s="30" t="e">
        <f t="shared" si="7"/>
        <v>#REF!</v>
      </c>
      <c r="AB43" s="30" t="e">
        <f t="shared" si="8"/>
        <v>#REF!</v>
      </c>
      <c r="AC43" s="32">
        <f t="shared" si="9"/>
        <v>0</v>
      </c>
      <c r="AD43" s="31" t="e">
        <f t="shared" si="10"/>
        <v>#REF!</v>
      </c>
      <c r="AE43" s="32" t="e">
        <f t="shared" si="11"/>
        <v>#REF!</v>
      </c>
    </row>
    <row r="44" spans="1:31" x14ac:dyDescent="0.2">
      <c r="A44" s="25">
        <v>1289</v>
      </c>
      <c r="B44" s="25" t="s">
        <v>137</v>
      </c>
      <c r="C44" s="25">
        <v>113</v>
      </c>
      <c r="D44" s="25" t="s">
        <v>30</v>
      </c>
      <c r="E44" s="26">
        <v>43279</v>
      </c>
      <c r="F44" s="25">
        <v>71235</v>
      </c>
      <c r="G44" s="25" t="s">
        <v>116</v>
      </c>
      <c r="H44" s="25">
        <v>2004</v>
      </c>
      <c r="I44" s="25" t="str">
        <f>INDEX([1]location!$B$2:$B$29,MATCH(C44,[1]location!$A$2:$A$29,0))</f>
        <v>Ahmedabad Branch</v>
      </c>
      <c r="J44" s="25" t="str">
        <f>INDEX([1]location!$C$2:$C$29,MATCH(C44,[1]location!$A$2:$A$29,0))</f>
        <v>AMD</v>
      </c>
      <c r="K44" s="25" t="str">
        <f>INDEX([1]location!$D$2:$D$29,MATCH(C44,[1]location!$A$2:$A$29,0))</f>
        <v>Ahmedabad</v>
      </c>
      <c r="L44" s="25" t="e">
        <f>INDEX([2]!Table1[vehicle_type],MATCH(F44,[2]!Table1[vehicle_type_id],0))</f>
        <v>#REF!</v>
      </c>
      <c r="M44" s="27" t="e">
        <f>INDEX([3]vehicle_mileage!$C$2:$C$21,MATCH(L44,[3]vehicle_mileage!$A$2:$A$21,0))</f>
        <v>#REF!</v>
      </c>
      <c r="N44" s="28" t="e">
        <f t="shared" si="0"/>
        <v>#REF!</v>
      </c>
      <c r="O44" s="29" t="e">
        <f t="shared" si="1"/>
        <v>#REF!</v>
      </c>
      <c r="P44" s="30" t="e">
        <f>INDEX([4]maintenance!$E$2:$E$21,MATCH(L44,[4]maintenance!$A$2:$A$21,0))</f>
        <v>#REF!</v>
      </c>
      <c r="Q44" s="25" t="str">
        <f>INDEX([5]vehicle_details!$B$2:$B$21,MATCH(F44,[5]vehicle_details!$A$2:$A$21,0))</f>
        <v>Eicher 17</v>
      </c>
      <c r="R44" s="27" t="str">
        <f t="shared" si="2"/>
        <v>Own</v>
      </c>
      <c r="S44" s="30" t="str">
        <f t="shared" si="3"/>
        <v>Not EMI</v>
      </c>
      <c r="T44" s="25">
        <f t="shared" si="4"/>
        <v>14</v>
      </c>
      <c r="U44" s="30">
        <f>INDEX([5]vehicle_details!$H$2:$H$21,MATCH(F44,[5]vehicle_details!A$2:A$21,0))</f>
        <v>924000</v>
      </c>
      <c r="V44" s="27" t="str">
        <f t="shared" si="5"/>
        <v>Not EMI</v>
      </c>
      <c r="W44" s="30" t="str">
        <f t="shared" si="6"/>
        <v>Not EMI</v>
      </c>
      <c r="X44" s="25" t="e">
        <f>INDEX([2]!Table1[vehicle_capacity_tons],MATCH(F44,[2]!Table1[vehicle_type_id],0))</f>
        <v>#REF!</v>
      </c>
      <c r="Y44" s="31">
        <f>13000</f>
        <v>13000</v>
      </c>
      <c r="Z44" s="25" t="e">
        <f t="shared" si="12"/>
        <v>#REF!</v>
      </c>
      <c r="AA44" s="30" t="e">
        <f t="shared" si="7"/>
        <v>#REF!</v>
      </c>
      <c r="AB44" s="30" t="e">
        <f t="shared" si="8"/>
        <v>#REF!</v>
      </c>
      <c r="AC44" s="32">
        <f t="shared" si="9"/>
        <v>0</v>
      </c>
      <c r="AD44" s="31" t="e">
        <f t="shared" si="10"/>
        <v>#REF!</v>
      </c>
      <c r="AE44" s="32" t="e">
        <f t="shared" si="11"/>
        <v>#REF!</v>
      </c>
    </row>
    <row r="45" spans="1:31" x14ac:dyDescent="0.2">
      <c r="A45" s="25">
        <v>1327</v>
      </c>
      <c r="B45" s="25" t="s">
        <v>138</v>
      </c>
      <c r="C45" s="25">
        <v>116</v>
      </c>
      <c r="D45" s="25" t="s">
        <v>2</v>
      </c>
      <c r="E45" s="26">
        <v>43304</v>
      </c>
      <c r="F45" s="25">
        <v>71249</v>
      </c>
      <c r="G45" s="25" t="s">
        <v>116</v>
      </c>
      <c r="H45" s="25">
        <v>2012</v>
      </c>
      <c r="I45" s="25" t="str">
        <f>INDEX([1]location!$B$2:$B$29,MATCH(C45,[1]location!$A$2:$A$29,0))</f>
        <v>Vadodara</v>
      </c>
      <c r="J45" s="25" t="str">
        <f>INDEX([1]location!$C$2:$C$29,MATCH(C45,[1]location!$A$2:$A$29,0))</f>
        <v>AMD</v>
      </c>
      <c r="K45" s="25" t="str">
        <f>INDEX([1]location!$D$2:$D$29,MATCH(C45,[1]location!$A$2:$A$29,0))</f>
        <v>Ahmedabad</v>
      </c>
      <c r="L45" s="25" t="e">
        <f>INDEX([2]!Table1[vehicle_type],MATCH(F45,[2]!Table1[vehicle_type_id],0))</f>
        <v>#REF!</v>
      </c>
      <c r="M45" s="27" t="e">
        <f>INDEX([3]vehicle_mileage!$C$2:$C$21,MATCH(L45,[3]vehicle_mileage!$A$2:$A$21,0))</f>
        <v>#REF!</v>
      </c>
      <c r="N45" s="28" t="e">
        <f t="shared" si="0"/>
        <v>#REF!</v>
      </c>
      <c r="O45" s="29" t="e">
        <f t="shared" si="1"/>
        <v>#REF!</v>
      </c>
      <c r="P45" s="30" t="e">
        <f>INDEX([4]maintenance!$E$2:$E$21,MATCH(L45,[4]maintenance!$A$2:$A$21,0))</f>
        <v>#REF!</v>
      </c>
      <c r="Q45" s="25" t="str">
        <f>INDEX([5]vehicle_details!$B$2:$B$21,MATCH(F45,[5]vehicle_details!$A$2:$A$21,0))</f>
        <v>AL Dost</v>
      </c>
      <c r="R45" s="27" t="str">
        <f t="shared" si="2"/>
        <v>Own</v>
      </c>
      <c r="S45" s="30" t="str">
        <f t="shared" si="3"/>
        <v>Not EMI</v>
      </c>
      <c r="T45" s="25">
        <f t="shared" si="4"/>
        <v>6</v>
      </c>
      <c r="U45" s="30">
        <f>INDEX([5]vehicle_details!$H$2:$H$21,MATCH(F45,[5]vehicle_details!A$2:A$21,0))</f>
        <v>401600</v>
      </c>
      <c r="V45" s="27" t="str">
        <f t="shared" si="5"/>
        <v>Not EMI</v>
      </c>
      <c r="W45" s="30" t="str">
        <f t="shared" si="6"/>
        <v>Not EMI</v>
      </c>
      <c r="X45" s="25" t="e">
        <f>INDEX([2]!Table1[vehicle_capacity_tons],MATCH(F45,[2]!Table1[vehicle_type_id],0))</f>
        <v>#REF!</v>
      </c>
      <c r="Y45" s="31">
        <f>13000</f>
        <v>13000</v>
      </c>
      <c r="Z45" s="25" t="e">
        <f t="shared" si="12"/>
        <v>#REF!</v>
      </c>
      <c r="AA45" s="30" t="e">
        <f t="shared" si="7"/>
        <v>#REF!</v>
      </c>
      <c r="AB45" s="30" t="e">
        <f t="shared" si="8"/>
        <v>#REF!</v>
      </c>
      <c r="AC45" s="32">
        <f t="shared" si="9"/>
        <v>0</v>
      </c>
      <c r="AD45" s="31" t="e">
        <f t="shared" si="10"/>
        <v>#REF!</v>
      </c>
      <c r="AE45" s="32" t="e">
        <f t="shared" si="11"/>
        <v>#REF!</v>
      </c>
    </row>
    <row r="46" spans="1:31" x14ac:dyDescent="0.2">
      <c r="A46" s="25">
        <v>1042</v>
      </c>
      <c r="B46" s="25" t="s">
        <v>139</v>
      </c>
      <c r="C46" s="25">
        <v>121</v>
      </c>
      <c r="D46" s="25" t="s">
        <v>32</v>
      </c>
      <c r="E46" s="26">
        <v>42770</v>
      </c>
      <c r="F46" s="25">
        <v>71231</v>
      </c>
      <c r="G46" s="25" t="s">
        <v>116</v>
      </c>
      <c r="H46" s="25">
        <v>2012</v>
      </c>
      <c r="I46" s="25" t="str">
        <f>INDEX([1]location!$B$2:$B$29,MATCH(C46,[1]location!$A$2:$A$29,0))</f>
        <v>Rajkot</v>
      </c>
      <c r="J46" s="25" t="str">
        <f>INDEX([1]location!$C$2:$C$29,MATCH(C46,[1]location!$A$2:$A$29,0))</f>
        <v>AMD</v>
      </c>
      <c r="K46" s="25" t="str">
        <f>INDEX([1]location!$D$2:$D$29,MATCH(C46,[1]location!$A$2:$A$29,0))</f>
        <v>Ahmedabad</v>
      </c>
      <c r="L46" s="25" t="e">
        <f>INDEX([2]!Table1[vehicle_type],MATCH(F46,[2]!Table1[vehicle_type_id],0))</f>
        <v>#REF!</v>
      </c>
      <c r="M46" s="27" t="e">
        <f>INDEX([3]vehicle_mileage!$C$2:$C$21,MATCH(L46,[3]vehicle_mileage!$A$2:$A$21,0))</f>
        <v>#REF!</v>
      </c>
      <c r="N46" s="28" t="e">
        <f t="shared" si="0"/>
        <v>#REF!</v>
      </c>
      <c r="O46" s="29" t="e">
        <f t="shared" si="1"/>
        <v>#REF!</v>
      </c>
      <c r="P46" s="30" t="e">
        <f>INDEX([4]maintenance!$E$2:$E$21,MATCH(L46,[4]maintenance!$A$2:$A$21,0))</f>
        <v>#REF!</v>
      </c>
      <c r="Q46" s="25" t="str">
        <f>INDEX([5]vehicle_details!$B$2:$B$21,MATCH(F46,[5]vehicle_details!$A$2:$A$21,0))</f>
        <v>Tata Ace</v>
      </c>
      <c r="R46" s="27" t="str">
        <f t="shared" si="2"/>
        <v>Own</v>
      </c>
      <c r="S46" s="30" t="str">
        <f t="shared" si="3"/>
        <v>Not EMI</v>
      </c>
      <c r="T46" s="25">
        <f t="shared" si="4"/>
        <v>5</v>
      </c>
      <c r="U46" s="30">
        <f>INDEX([5]vehicle_details!$H$2:$H$21,MATCH(F46,[5]vehicle_details!A$2:A$21,0))</f>
        <v>321440</v>
      </c>
      <c r="V46" s="27" t="str">
        <f t="shared" si="5"/>
        <v>Not EMI</v>
      </c>
      <c r="W46" s="30" t="str">
        <f t="shared" si="6"/>
        <v>Not EMI</v>
      </c>
      <c r="X46" s="25" t="e">
        <f>INDEX([2]!Table1[vehicle_capacity_tons],MATCH(F46,[2]!Table1[vehicle_type_id],0))</f>
        <v>#REF!</v>
      </c>
      <c r="Y46" s="31">
        <f>13000</f>
        <v>13000</v>
      </c>
      <c r="Z46" s="25" t="e">
        <f t="shared" si="12"/>
        <v>#REF!</v>
      </c>
      <c r="AA46" s="30" t="e">
        <f t="shared" si="7"/>
        <v>#REF!</v>
      </c>
      <c r="AB46" s="30" t="e">
        <f t="shared" si="8"/>
        <v>#REF!</v>
      </c>
      <c r="AC46" s="32">
        <f t="shared" si="9"/>
        <v>0</v>
      </c>
      <c r="AD46" s="31" t="e">
        <f t="shared" si="10"/>
        <v>#REF!</v>
      </c>
      <c r="AE46" s="32" t="e">
        <f t="shared" si="11"/>
        <v>#REF!</v>
      </c>
    </row>
    <row r="47" spans="1:31" x14ac:dyDescent="0.2">
      <c r="A47" s="25">
        <v>1042</v>
      </c>
      <c r="B47" s="25" t="s">
        <v>139</v>
      </c>
      <c r="C47" s="25">
        <v>121</v>
      </c>
      <c r="D47" s="25" t="s">
        <v>32</v>
      </c>
      <c r="E47" s="26">
        <v>42770</v>
      </c>
      <c r="F47" s="25">
        <v>71232</v>
      </c>
      <c r="G47" s="25" t="s">
        <v>140</v>
      </c>
      <c r="H47" s="25">
        <v>2009</v>
      </c>
      <c r="I47" s="25" t="str">
        <f>INDEX([1]location!$B$2:$B$29,MATCH(C47,[1]location!$A$2:$A$29,0))</f>
        <v>Rajkot</v>
      </c>
      <c r="J47" s="25" t="str">
        <f>INDEX([1]location!$C$2:$C$29,MATCH(C47,[1]location!$A$2:$A$29,0))</f>
        <v>AMD</v>
      </c>
      <c r="K47" s="25" t="str">
        <f>INDEX([1]location!$D$2:$D$29,MATCH(C47,[1]location!$A$2:$A$29,0))</f>
        <v>Ahmedabad</v>
      </c>
      <c r="L47" s="25" t="e">
        <f>INDEX([2]!Table1[vehicle_type],MATCH(F47,[2]!Table1[vehicle_type_id],0))</f>
        <v>#REF!</v>
      </c>
      <c r="M47" s="27" t="e">
        <f>INDEX([3]vehicle_mileage!$C$2:$C$21,MATCH(L47,[3]vehicle_mileage!$A$2:$A$21,0))</f>
        <v>#REF!</v>
      </c>
      <c r="N47" s="28" t="e">
        <f t="shared" si="0"/>
        <v>#REF!</v>
      </c>
      <c r="O47" s="29" t="e">
        <f t="shared" si="1"/>
        <v>#REF!</v>
      </c>
      <c r="P47" s="30" t="e">
        <f>INDEX([4]maintenance!$E$2:$E$21,MATCH(L47,[4]maintenance!$A$2:$A$21,0))</f>
        <v>#REF!</v>
      </c>
      <c r="Q47" s="25" t="str">
        <f>INDEX([5]vehicle_details!$B$2:$B$21,MATCH(F47,[5]vehicle_details!$A$2:$A$21,0))</f>
        <v>Pickup</v>
      </c>
      <c r="R47" s="27" t="str">
        <f t="shared" si="2"/>
        <v>Mar</v>
      </c>
      <c r="S47" s="30" t="str">
        <f t="shared" si="3"/>
        <v>Not EMI</v>
      </c>
      <c r="T47" s="25">
        <f t="shared" si="4"/>
        <v>8</v>
      </c>
      <c r="U47" s="30">
        <f>INDEX([5]vehicle_details!$H$2:$H$21,MATCH(F47,[5]vehicle_details!A$2:A$21,0))</f>
        <v>521680</v>
      </c>
      <c r="V47" s="27" t="str">
        <f t="shared" si="5"/>
        <v>Not EMI</v>
      </c>
      <c r="W47" s="30" t="str">
        <f t="shared" si="6"/>
        <v>Not EMI</v>
      </c>
      <c r="X47" s="25" t="e">
        <f>INDEX([2]!Table1[vehicle_capacity_tons],MATCH(F47,[2]!Table1[vehicle_type_id],0))</f>
        <v>#REF!</v>
      </c>
      <c r="Y47" s="31">
        <f>13000</f>
        <v>13000</v>
      </c>
      <c r="Z47" s="25" t="e">
        <f t="shared" si="12"/>
        <v>#REF!</v>
      </c>
      <c r="AA47" s="30" t="e">
        <f t="shared" si="7"/>
        <v>#REF!</v>
      </c>
      <c r="AB47" s="30" t="e">
        <f t="shared" si="8"/>
        <v>#REF!</v>
      </c>
      <c r="AC47" s="32" t="str">
        <f t="shared" si="9"/>
        <v>49000</v>
      </c>
      <c r="AD47" s="31" t="str">
        <f t="shared" si="10"/>
        <v>49000</v>
      </c>
      <c r="AE47" s="32" t="e">
        <f t="shared" si="11"/>
        <v>#REF!</v>
      </c>
    </row>
    <row r="48" spans="1:31" x14ac:dyDescent="0.2">
      <c r="A48" s="25">
        <v>1302</v>
      </c>
      <c r="B48" s="25" t="s">
        <v>141</v>
      </c>
      <c r="C48" s="25">
        <v>115</v>
      </c>
      <c r="D48" s="25" t="s">
        <v>16</v>
      </c>
      <c r="E48" s="26">
        <v>43284</v>
      </c>
      <c r="F48" s="25">
        <v>71231</v>
      </c>
      <c r="G48" s="25" t="s">
        <v>107</v>
      </c>
      <c r="H48" s="25">
        <v>2018</v>
      </c>
      <c r="I48" s="25" t="str">
        <f>INDEX([1]location!$B$2:$B$29,MATCH(C48,[1]location!$A$2:$A$29,0))</f>
        <v>Rampura Branch</v>
      </c>
      <c r="J48" s="25" t="str">
        <f>INDEX([1]location!$C$2:$C$29,MATCH(C48,[1]location!$A$2:$A$29,0))</f>
        <v>AMD</v>
      </c>
      <c r="K48" s="25" t="str">
        <f>INDEX([1]location!$D$2:$D$29,MATCH(C48,[1]location!$A$2:$A$29,0))</f>
        <v>Ahmedabad</v>
      </c>
      <c r="L48" s="25" t="e">
        <f>INDEX([2]!Table1[vehicle_type],MATCH(F48,[2]!Table1[vehicle_type_id],0))</f>
        <v>#REF!</v>
      </c>
      <c r="M48" s="27" t="e">
        <f>INDEX([3]vehicle_mileage!$C$2:$C$21,MATCH(L48,[3]vehicle_mileage!$A$2:$A$21,0))</f>
        <v>#REF!</v>
      </c>
      <c r="N48" s="28" t="e">
        <f t="shared" si="0"/>
        <v>#REF!</v>
      </c>
      <c r="O48" s="29" t="e">
        <f t="shared" si="1"/>
        <v>#REF!</v>
      </c>
      <c r="P48" s="30" t="e">
        <f>INDEX([4]maintenance!$E$2:$E$21,MATCH(L48,[4]maintenance!$A$2:$A$21,0))</f>
        <v>#REF!</v>
      </c>
      <c r="Q48" s="25" t="str">
        <f>INDEX([5]vehicle_details!$B$2:$B$21,MATCH(F48,[5]vehicle_details!$A$2:$A$21,0))</f>
        <v>Tata Ace</v>
      </c>
      <c r="R48" s="27" t="str">
        <f t="shared" si="2"/>
        <v>EMI</v>
      </c>
      <c r="S48" s="30" t="str">
        <f t="shared" si="3"/>
        <v xml:space="preserve">4 </v>
      </c>
      <c r="T48" s="25">
        <f t="shared" si="4"/>
        <v>0</v>
      </c>
      <c r="U48" s="30">
        <f>INDEX([5]vehicle_details!$H$2:$H$21,MATCH(F48,[5]vehicle_details!A$2:A$21,0))</f>
        <v>321440</v>
      </c>
      <c r="V48" s="27">
        <f t="shared" si="5"/>
        <v>2022</v>
      </c>
      <c r="W48" s="30">
        <f t="shared" si="6"/>
        <v>8229.9503874520324</v>
      </c>
      <c r="X48" s="25" t="e">
        <f>INDEX([2]!Table1[vehicle_capacity_tons],MATCH(F48,[2]!Table1[vehicle_type_id],0))</f>
        <v>#REF!</v>
      </c>
      <c r="Y48" s="31">
        <f>13000</f>
        <v>13000</v>
      </c>
      <c r="Z48" s="25" t="e">
        <f t="shared" si="12"/>
        <v>#REF!</v>
      </c>
      <c r="AA48" s="30" t="e">
        <f t="shared" si="7"/>
        <v>#REF!</v>
      </c>
      <c r="AB48" s="30" t="e">
        <f t="shared" si="8"/>
        <v>#REF!</v>
      </c>
      <c r="AC48" s="32">
        <f t="shared" si="9"/>
        <v>0</v>
      </c>
      <c r="AD48" s="31" t="e">
        <f t="shared" si="10"/>
        <v>#REF!</v>
      </c>
      <c r="AE48" s="32" t="e">
        <f t="shared" si="11"/>
        <v>#REF!</v>
      </c>
    </row>
    <row r="49" spans="1:31" x14ac:dyDescent="0.2">
      <c r="A49" s="25">
        <v>1229</v>
      </c>
      <c r="B49" s="25" t="s">
        <v>142</v>
      </c>
      <c r="C49" s="25">
        <v>118</v>
      </c>
      <c r="D49" s="25" t="s">
        <v>34</v>
      </c>
      <c r="E49" s="26">
        <v>43227</v>
      </c>
      <c r="F49" s="25">
        <v>71231</v>
      </c>
      <c r="G49" s="25" t="s">
        <v>116</v>
      </c>
      <c r="H49" s="25">
        <v>2015</v>
      </c>
      <c r="I49" s="25" t="str">
        <f>INDEX([1]location!$B$2:$B$29,MATCH(C49,[1]location!$A$2:$A$29,0))</f>
        <v>Surat</v>
      </c>
      <c r="J49" s="25" t="str">
        <f>INDEX([1]location!$C$2:$C$29,MATCH(C49,[1]location!$A$2:$A$29,0))</f>
        <v>AMD</v>
      </c>
      <c r="K49" s="25" t="str">
        <f>INDEX([1]location!$D$2:$D$29,MATCH(C49,[1]location!$A$2:$A$29,0))</f>
        <v>Ahmedabad</v>
      </c>
      <c r="L49" s="25" t="e">
        <f>INDEX([2]!Table1[vehicle_type],MATCH(F49,[2]!Table1[vehicle_type_id],0))</f>
        <v>#REF!</v>
      </c>
      <c r="M49" s="27" t="e">
        <f>INDEX([3]vehicle_mileage!$C$2:$C$21,MATCH(L49,[3]vehicle_mileage!$A$2:$A$21,0))</f>
        <v>#REF!</v>
      </c>
      <c r="N49" s="28" t="e">
        <f t="shared" si="0"/>
        <v>#REF!</v>
      </c>
      <c r="O49" s="29" t="e">
        <f t="shared" si="1"/>
        <v>#REF!</v>
      </c>
      <c r="P49" s="30" t="e">
        <f>INDEX([4]maintenance!$E$2:$E$21,MATCH(L49,[4]maintenance!$A$2:$A$21,0))</f>
        <v>#REF!</v>
      </c>
      <c r="Q49" s="25" t="str">
        <f>INDEX([5]vehicle_details!$B$2:$B$21,MATCH(F49,[5]vehicle_details!$A$2:$A$21,0))</f>
        <v>Tata Ace</v>
      </c>
      <c r="R49" s="27" t="str">
        <f t="shared" si="2"/>
        <v>Own</v>
      </c>
      <c r="S49" s="30" t="str">
        <f t="shared" si="3"/>
        <v>Not EMI</v>
      </c>
      <c r="T49" s="25">
        <f t="shared" si="4"/>
        <v>3</v>
      </c>
      <c r="U49" s="30">
        <f>INDEX([5]vehicle_details!$H$2:$H$21,MATCH(F49,[5]vehicle_details!A$2:A$21,0))</f>
        <v>321440</v>
      </c>
      <c r="V49" s="27" t="str">
        <f t="shared" si="5"/>
        <v>Not EMI</v>
      </c>
      <c r="W49" s="30" t="str">
        <f t="shared" si="6"/>
        <v>Not EMI</v>
      </c>
      <c r="X49" s="25" t="e">
        <f>INDEX([2]!Table1[vehicle_capacity_tons],MATCH(F49,[2]!Table1[vehicle_type_id],0))</f>
        <v>#REF!</v>
      </c>
      <c r="Y49" s="31">
        <f>13000</f>
        <v>13000</v>
      </c>
      <c r="Z49" s="25" t="e">
        <f t="shared" si="12"/>
        <v>#REF!</v>
      </c>
      <c r="AA49" s="30" t="e">
        <f t="shared" si="7"/>
        <v>#REF!</v>
      </c>
      <c r="AB49" s="30" t="e">
        <f t="shared" si="8"/>
        <v>#REF!</v>
      </c>
      <c r="AC49" s="32">
        <f t="shared" si="9"/>
        <v>0</v>
      </c>
      <c r="AD49" s="31" t="e">
        <f t="shared" si="10"/>
        <v>#REF!</v>
      </c>
      <c r="AE49" s="32" t="e">
        <f t="shared" si="11"/>
        <v>#REF!</v>
      </c>
    </row>
    <row r="50" spans="1:31" x14ac:dyDescent="0.2">
      <c r="A50" s="25">
        <v>1031</v>
      </c>
      <c r="B50" s="25" t="s">
        <v>143</v>
      </c>
      <c r="C50" s="25">
        <v>113</v>
      </c>
      <c r="D50" s="25" t="s">
        <v>8</v>
      </c>
      <c r="E50" s="33">
        <v>42685</v>
      </c>
      <c r="F50" s="25">
        <v>71235</v>
      </c>
      <c r="G50" s="25" t="s">
        <v>144</v>
      </c>
      <c r="H50" s="25">
        <v>2014</v>
      </c>
      <c r="I50" s="25" t="str">
        <f>INDEX([1]location!$B$2:$B$29,MATCH(C50,[1]location!$A$2:$A$29,0))</f>
        <v>Ahmedabad Branch</v>
      </c>
      <c r="J50" s="25" t="str">
        <f>INDEX([1]location!$C$2:$C$29,MATCH(C50,[1]location!$A$2:$A$29,0))</f>
        <v>AMD</v>
      </c>
      <c r="K50" s="25" t="str">
        <f>INDEX([1]location!$D$2:$D$29,MATCH(C50,[1]location!$A$2:$A$29,0))</f>
        <v>Ahmedabad</v>
      </c>
      <c r="L50" s="25" t="e">
        <f>INDEX([2]!Table1[vehicle_type],MATCH(F50,[2]!Table1[vehicle_type_id],0))</f>
        <v>#REF!</v>
      </c>
      <c r="M50" s="27" t="e">
        <f>INDEX([3]vehicle_mileage!$C$2:$C$21,MATCH(L50,[3]vehicle_mileage!$A$2:$A$21,0))</f>
        <v>#REF!</v>
      </c>
      <c r="N50" s="28" t="e">
        <f t="shared" si="0"/>
        <v>#REF!</v>
      </c>
      <c r="O50" s="29" t="e">
        <f t="shared" si="1"/>
        <v>#REF!</v>
      </c>
      <c r="P50" s="30" t="e">
        <f>INDEX([4]maintenance!$E$2:$E$21,MATCH(L50,[4]maintenance!$A$2:$A$21,0))</f>
        <v>#REF!</v>
      </c>
      <c r="Q50" s="25" t="str">
        <f>INDEX([5]vehicle_details!$B$2:$B$21,MATCH(F50,[5]vehicle_details!$A$2:$A$21,0))</f>
        <v>Eicher 17</v>
      </c>
      <c r="R50" s="27" t="str">
        <f t="shared" si="2"/>
        <v>Mar</v>
      </c>
      <c r="S50" s="30" t="str">
        <f t="shared" si="3"/>
        <v>Not EMI</v>
      </c>
      <c r="T50" s="25">
        <f t="shared" si="4"/>
        <v>2</v>
      </c>
      <c r="U50" s="30">
        <f>INDEX([5]vehicle_details!$H$2:$H$21,MATCH(F50,[5]vehicle_details!A$2:A$21,0))</f>
        <v>924000</v>
      </c>
      <c r="V50" s="27" t="str">
        <f t="shared" si="5"/>
        <v>Not EMI</v>
      </c>
      <c r="W50" s="30" t="str">
        <f t="shared" si="6"/>
        <v>Not EMI</v>
      </c>
      <c r="X50" s="25" t="e">
        <f>INDEX([2]!Table1[vehicle_capacity_tons],MATCH(F50,[2]!Table1[vehicle_type_id],0))</f>
        <v>#REF!</v>
      </c>
      <c r="Y50" s="31">
        <f>13000</f>
        <v>13000</v>
      </c>
      <c r="Z50" s="25" t="e">
        <f t="shared" si="12"/>
        <v>#REF!</v>
      </c>
      <c r="AA50" s="30" t="e">
        <f t="shared" si="7"/>
        <v>#REF!</v>
      </c>
      <c r="AB50" s="30" t="e">
        <f t="shared" si="8"/>
        <v>#REF!</v>
      </c>
      <c r="AC50" s="32" t="str">
        <f t="shared" si="9"/>
        <v>45000</v>
      </c>
      <c r="AD50" s="31" t="str">
        <f t="shared" si="10"/>
        <v>45000</v>
      </c>
      <c r="AE50" s="32" t="e">
        <f t="shared" si="11"/>
        <v>#REF!</v>
      </c>
    </row>
    <row r="51" spans="1:31" x14ac:dyDescent="0.2">
      <c r="A51" s="25">
        <v>1357</v>
      </c>
      <c r="B51" s="25" t="s">
        <v>145</v>
      </c>
      <c r="C51" s="25">
        <v>114</v>
      </c>
      <c r="D51" s="25" t="s">
        <v>36</v>
      </c>
      <c r="E51" s="26">
        <v>43332</v>
      </c>
      <c r="F51" s="25">
        <v>71231</v>
      </c>
      <c r="G51" s="25" t="s">
        <v>116</v>
      </c>
      <c r="H51" s="25">
        <v>2012</v>
      </c>
      <c r="I51" s="25" t="str">
        <f>INDEX([1]location!$B$2:$B$29,MATCH(C51,[1]location!$A$2:$A$29,0))</f>
        <v>Gandhi Nager</v>
      </c>
      <c r="J51" s="25" t="str">
        <f>INDEX([1]location!$C$2:$C$29,MATCH(C51,[1]location!$A$2:$A$29,0))</f>
        <v>AMD</v>
      </c>
      <c r="K51" s="25" t="str">
        <f>INDEX([1]location!$D$2:$D$29,MATCH(C51,[1]location!$A$2:$A$29,0))</f>
        <v>Ahmedabad</v>
      </c>
      <c r="L51" s="25" t="e">
        <f>INDEX([2]!Table1[vehicle_type],MATCH(F51,[2]!Table1[vehicle_type_id],0))</f>
        <v>#REF!</v>
      </c>
      <c r="M51" s="27" t="e">
        <f>INDEX([3]vehicle_mileage!$C$2:$C$21,MATCH(L51,[3]vehicle_mileage!$A$2:$A$21,0))</f>
        <v>#REF!</v>
      </c>
      <c r="N51" s="28" t="e">
        <f t="shared" si="0"/>
        <v>#REF!</v>
      </c>
      <c r="O51" s="29" t="e">
        <f t="shared" si="1"/>
        <v>#REF!</v>
      </c>
      <c r="P51" s="30" t="e">
        <f>INDEX([4]maintenance!$E$2:$E$21,MATCH(L51,[4]maintenance!$A$2:$A$21,0))</f>
        <v>#REF!</v>
      </c>
      <c r="Q51" s="25" t="str">
        <f>INDEX([5]vehicle_details!$B$2:$B$21,MATCH(F51,[5]vehicle_details!$A$2:$A$21,0))</f>
        <v>Tata Ace</v>
      </c>
      <c r="R51" s="27" t="str">
        <f t="shared" si="2"/>
        <v>Own</v>
      </c>
      <c r="S51" s="30" t="str">
        <f t="shared" si="3"/>
        <v>Not EMI</v>
      </c>
      <c r="T51" s="25">
        <f t="shared" si="4"/>
        <v>6</v>
      </c>
      <c r="U51" s="30">
        <f>INDEX([5]vehicle_details!$H$2:$H$21,MATCH(F51,[5]vehicle_details!A$2:A$21,0))</f>
        <v>321440</v>
      </c>
      <c r="V51" s="27" t="str">
        <f t="shared" si="5"/>
        <v>Not EMI</v>
      </c>
      <c r="W51" s="30" t="str">
        <f t="shared" si="6"/>
        <v>Not EMI</v>
      </c>
      <c r="X51" s="25" t="e">
        <f>INDEX([2]!Table1[vehicle_capacity_tons],MATCH(F51,[2]!Table1[vehicle_type_id],0))</f>
        <v>#REF!</v>
      </c>
      <c r="Y51" s="31">
        <f>13000</f>
        <v>13000</v>
      </c>
      <c r="Z51" s="25" t="e">
        <f t="shared" si="12"/>
        <v>#REF!</v>
      </c>
      <c r="AA51" s="30" t="e">
        <f t="shared" si="7"/>
        <v>#REF!</v>
      </c>
      <c r="AB51" s="30" t="e">
        <f t="shared" si="8"/>
        <v>#REF!</v>
      </c>
      <c r="AC51" s="32">
        <f t="shared" si="9"/>
        <v>0</v>
      </c>
      <c r="AD51" s="31" t="e">
        <f t="shared" si="10"/>
        <v>#REF!</v>
      </c>
      <c r="AE51" s="32" t="e">
        <f t="shared" si="11"/>
        <v>#REF!</v>
      </c>
    </row>
    <row r="52" spans="1:31" x14ac:dyDescent="0.2">
      <c r="A52" s="25">
        <v>1328</v>
      </c>
      <c r="B52" s="25" t="s">
        <v>146</v>
      </c>
      <c r="C52" s="25">
        <v>116</v>
      </c>
      <c r="D52" s="25" t="s">
        <v>18</v>
      </c>
      <c r="E52" s="26">
        <v>43318</v>
      </c>
      <c r="F52" s="25">
        <v>71246</v>
      </c>
      <c r="G52" s="25" t="s">
        <v>116</v>
      </c>
      <c r="H52" s="25">
        <v>2014</v>
      </c>
      <c r="I52" s="25" t="str">
        <f>INDEX([1]location!$B$2:$B$29,MATCH(C52,[1]location!$A$2:$A$29,0))</f>
        <v>Vadodara</v>
      </c>
      <c r="J52" s="25" t="str">
        <f>INDEX([1]location!$C$2:$C$29,MATCH(C52,[1]location!$A$2:$A$29,0))</f>
        <v>AMD</v>
      </c>
      <c r="K52" s="25" t="str">
        <f>INDEX([1]location!$D$2:$D$29,MATCH(C52,[1]location!$A$2:$A$29,0))</f>
        <v>Ahmedabad</v>
      </c>
      <c r="L52" s="25" t="e">
        <f>INDEX([2]!Table1[vehicle_type],MATCH(F52,[2]!Table1[vehicle_type_id],0))</f>
        <v>#REF!</v>
      </c>
      <c r="M52" s="27" t="e">
        <f>INDEX([3]vehicle_mileage!$C$2:$C$21,MATCH(L52,[3]vehicle_mileage!$A$2:$A$21,0))</f>
        <v>#REF!</v>
      </c>
      <c r="N52" s="28" t="e">
        <f t="shared" si="0"/>
        <v>#REF!</v>
      </c>
      <c r="O52" s="29" t="e">
        <f t="shared" si="1"/>
        <v>#REF!</v>
      </c>
      <c r="P52" s="30" t="e">
        <f>INDEX([4]maintenance!$E$2:$E$21,MATCH(L52,[4]maintenance!$A$2:$A$21,0))</f>
        <v>#REF!</v>
      </c>
      <c r="Q52" s="25" t="str">
        <f>INDEX([5]vehicle_details!$B$2:$B$21,MATCH(F52,[5]vehicle_details!$A$2:$A$21,0))</f>
        <v>Super ace</v>
      </c>
      <c r="R52" s="27" t="str">
        <f t="shared" si="2"/>
        <v>Own</v>
      </c>
      <c r="S52" s="30" t="str">
        <f t="shared" si="3"/>
        <v>Not EMI</v>
      </c>
      <c r="T52" s="25">
        <f t="shared" si="4"/>
        <v>4</v>
      </c>
      <c r="U52" s="30">
        <f>INDEX([5]vehicle_details!$H$2:$H$21,MATCH(F52,[5]vehicle_details!A$2:A$21,0))</f>
        <v>441600</v>
      </c>
      <c r="V52" s="27" t="str">
        <f t="shared" si="5"/>
        <v>Not EMI</v>
      </c>
      <c r="W52" s="30" t="str">
        <f t="shared" si="6"/>
        <v>Not EMI</v>
      </c>
      <c r="X52" s="25" t="e">
        <f>INDEX([2]!Table1[vehicle_capacity_tons],MATCH(F52,[2]!Table1[vehicle_type_id],0))</f>
        <v>#REF!</v>
      </c>
      <c r="Y52" s="31">
        <f>13000</f>
        <v>13000</v>
      </c>
      <c r="Z52" s="25" t="e">
        <f t="shared" si="12"/>
        <v>#REF!</v>
      </c>
      <c r="AA52" s="30" t="e">
        <f t="shared" si="7"/>
        <v>#REF!</v>
      </c>
      <c r="AB52" s="30" t="e">
        <f t="shared" si="8"/>
        <v>#REF!</v>
      </c>
      <c r="AC52" s="32">
        <f t="shared" si="9"/>
        <v>0</v>
      </c>
      <c r="AD52" s="31" t="e">
        <f t="shared" si="10"/>
        <v>#REF!</v>
      </c>
      <c r="AE52" s="32" t="e">
        <f t="shared" si="11"/>
        <v>#REF!</v>
      </c>
    </row>
    <row r="53" spans="1:31" x14ac:dyDescent="0.2">
      <c r="A53" s="25">
        <v>1329</v>
      </c>
      <c r="B53" s="25" t="s">
        <v>147</v>
      </c>
      <c r="C53" s="25">
        <v>116</v>
      </c>
      <c r="D53" s="25" t="s">
        <v>38</v>
      </c>
      <c r="E53" s="26">
        <v>43318</v>
      </c>
      <c r="F53" s="25">
        <v>71249</v>
      </c>
      <c r="G53" s="25" t="s">
        <v>148</v>
      </c>
      <c r="H53" s="25">
        <v>2013</v>
      </c>
      <c r="I53" s="25" t="str">
        <f>INDEX([1]location!$B$2:$B$29,MATCH(C53,[1]location!$A$2:$A$29,0))</f>
        <v>Vadodara</v>
      </c>
      <c r="J53" s="25" t="str">
        <f>INDEX([1]location!$C$2:$C$29,MATCH(C53,[1]location!$A$2:$A$29,0))</f>
        <v>AMD</v>
      </c>
      <c r="K53" s="25" t="str">
        <f>INDEX([1]location!$D$2:$D$29,MATCH(C53,[1]location!$A$2:$A$29,0))</f>
        <v>Ahmedabad</v>
      </c>
      <c r="L53" s="25" t="e">
        <f>INDEX([2]!Table1[vehicle_type],MATCH(F53,[2]!Table1[vehicle_type_id],0))</f>
        <v>#REF!</v>
      </c>
      <c r="M53" s="27" t="e">
        <f>INDEX([3]vehicle_mileage!$C$2:$C$21,MATCH(L53,[3]vehicle_mileage!$A$2:$A$21,0))</f>
        <v>#REF!</v>
      </c>
      <c r="N53" s="28" t="e">
        <f t="shared" si="0"/>
        <v>#REF!</v>
      </c>
      <c r="O53" s="29" t="e">
        <f t="shared" si="1"/>
        <v>#REF!</v>
      </c>
      <c r="P53" s="30" t="e">
        <f>INDEX([4]maintenance!$E$2:$E$21,MATCH(L53,[4]maintenance!$A$2:$A$21,0))</f>
        <v>#REF!</v>
      </c>
      <c r="Q53" s="25" t="str">
        <f>INDEX([5]vehicle_details!$B$2:$B$21,MATCH(F53,[5]vehicle_details!$A$2:$A$21,0))</f>
        <v>AL Dost</v>
      </c>
      <c r="R53" s="27" t="str">
        <f t="shared" si="2"/>
        <v>Mar</v>
      </c>
      <c r="S53" s="30" t="str">
        <f t="shared" si="3"/>
        <v>Not EMI</v>
      </c>
      <c r="T53" s="25">
        <f t="shared" si="4"/>
        <v>5</v>
      </c>
      <c r="U53" s="30">
        <f>INDEX([5]vehicle_details!$H$2:$H$21,MATCH(F53,[5]vehicle_details!A$2:A$21,0))</f>
        <v>401600</v>
      </c>
      <c r="V53" s="27" t="str">
        <f t="shared" si="5"/>
        <v>Not EMI</v>
      </c>
      <c r="W53" s="30" t="str">
        <f t="shared" si="6"/>
        <v>Not EMI</v>
      </c>
      <c r="X53" s="25" t="e">
        <f>INDEX([2]!Table1[vehicle_capacity_tons],MATCH(F53,[2]!Table1[vehicle_type_id],0))</f>
        <v>#REF!</v>
      </c>
      <c r="Y53" s="31">
        <f>13000</f>
        <v>13000</v>
      </c>
      <c r="Z53" s="25" t="e">
        <f t="shared" si="12"/>
        <v>#REF!</v>
      </c>
      <c r="AA53" s="30" t="e">
        <f t="shared" si="7"/>
        <v>#REF!</v>
      </c>
      <c r="AB53" s="30" t="e">
        <f t="shared" si="8"/>
        <v>#REF!</v>
      </c>
      <c r="AC53" s="32" t="str">
        <f t="shared" si="9"/>
        <v>52500</v>
      </c>
      <c r="AD53" s="31" t="str">
        <f t="shared" si="10"/>
        <v>52500</v>
      </c>
      <c r="AE53" s="32" t="e">
        <f t="shared" si="11"/>
        <v>#REF!</v>
      </c>
    </row>
    <row r="54" spans="1:31" x14ac:dyDescent="0.2">
      <c r="A54" s="25">
        <v>1344</v>
      </c>
      <c r="B54" s="25" t="s">
        <v>149</v>
      </c>
      <c r="C54" s="25">
        <v>124</v>
      </c>
      <c r="D54" s="25" t="s">
        <v>4</v>
      </c>
      <c r="E54" s="26">
        <v>43332</v>
      </c>
      <c r="F54" s="25">
        <v>71231</v>
      </c>
      <c r="G54" s="25" t="s">
        <v>116</v>
      </c>
      <c r="H54" s="25">
        <v>2010</v>
      </c>
      <c r="I54" s="25" t="str">
        <f>INDEX([1]location!$B$2:$B$29,MATCH(C54,[1]location!$A$2:$A$29,0))</f>
        <v>Junagarh</v>
      </c>
      <c r="J54" s="25" t="str">
        <f>INDEX([1]location!$C$2:$C$29,MATCH(C54,[1]location!$A$2:$A$29,0))</f>
        <v>AMD</v>
      </c>
      <c r="K54" s="25" t="str">
        <f>INDEX([1]location!$D$2:$D$29,MATCH(C54,[1]location!$A$2:$A$29,0))</f>
        <v>Ahmedabad</v>
      </c>
      <c r="L54" s="25" t="e">
        <f>INDEX([2]!Table1[vehicle_type],MATCH(F54,[2]!Table1[vehicle_type_id],0))</f>
        <v>#REF!</v>
      </c>
      <c r="M54" s="27" t="e">
        <f>INDEX([3]vehicle_mileage!$C$2:$C$21,MATCH(L54,[3]vehicle_mileage!$A$2:$A$21,0))</f>
        <v>#REF!</v>
      </c>
      <c r="N54" s="28" t="e">
        <f t="shared" si="0"/>
        <v>#REF!</v>
      </c>
      <c r="O54" s="29" t="e">
        <f t="shared" si="1"/>
        <v>#REF!</v>
      </c>
      <c r="P54" s="30" t="e">
        <f>INDEX([4]maintenance!$E$2:$E$21,MATCH(L54,[4]maintenance!$A$2:$A$21,0))</f>
        <v>#REF!</v>
      </c>
      <c r="Q54" s="25" t="str">
        <f>INDEX([5]vehicle_details!$B$2:$B$21,MATCH(F54,[5]vehicle_details!$A$2:$A$21,0))</f>
        <v>Tata Ace</v>
      </c>
      <c r="R54" s="27" t="str">
        <f t="shared" si="2"/>
        <v>Own</v>
      </c>
      <c r="S54" s="30" t="str">
        <f t="shared" si="3"/>
        <v>Not EMI</v>
      </c>
      <c r="T54" s="25">
        <f t="shared" si="4"/>
        <v>8</v>
      </c>
      <c r="U54" s="30">
        <f>INDEX([5]vehicle_details!$H$2:$H$21,MATCH(F54,[5]vehicle_details!A$2:A$21,0))</f>
        <v>321440</v>
      </c>
      <c r="V54" s="27" t="str">
        <f t="shared" si="5"/>
        <v>Not EMI</v>
      </c>
      <c r="W54" s="30" t="str">
        <f t="shared" si="6"/>
        <v>Not EMI</v>
      </c>
      <c r="X54" s="25" t="e">
        <f>INDEX([2]!Table1[vehicle_capacity_tons],MATCH(F54,[2]!Table1[vehicle_type_id],0))</f>
        <v>#REF!</v>
      </c>
      <c r="Y54" s="31">
        <f>13000</f>
        <v>13000</v>
      </c>
      <c r="Z54" s="25" t="e">
        <f t="shared" si="12"/>
        <v>#REF!</v>
      </c>
      <c r="AA54" s="30" t="e">
        <f t="shared" si="7"/>
        <v>#REF!</v>
      </c>
      <c r="AB54" s="30" t="e">
        <f t="shared" si="8"/>
        <v>#REF!</v>
      </c>
      <c r="AC54" s="32">
        <f t="shared" si="9"/>
        <v>0</v>
      </c>
      <c r="AD54" s="31" t="e">
        <f t="shared" si="10"/>
        <v>#REF!</v>
      </c>
      <c r="AE54" s="32" t="e">
        <f t="shared" si="11"/>
        <v>#REF!</v>
      </c>
    </row>
    <row r="55" spans="1:31" x14ac:dyDescent="0.2">
      <c r="A55" s="25">
        <v>1240</v>
      </c>
      <c r="B55" s="25" t="s">
        <v>150</v>
      </c>
      <c r="C55" s="25">
        <v>125</v>
      </c>
      <c r="D55" s="25" t="s">
        <v>40</v>
      </c>
      <c r="E55" s="26">
        <v>43244</v>
      </c>
      <c r="F55" s="25">
        <v>71243</v>
      </c>
      <c r="G55" s="25" t="s">
        <v>107</v>
      </c>
      <c r="H55" s="25">
        <v>2018</v>
      </c>
      <c r="I55" s="25" t="str">
        <f>INDEX([1]location!$B$2:$B$29,MATCH(C55,[1]location!$A$2:$A$29,0))</f>
        <v>Mehsana</v>
      </c>
      <c r="J55" s="25" t="str">
        <f>INDEX([1]location!$C$2:$C$29,MATCH(C55,[1]location!$A$2:$A$29,0))</f>
        <v>AMD</v>
      </c>
      <c r="K55" s="25" t="str">
        <f>INDEX([1]location!$D$2:$D$29,MATCH(C55,[1]location!$A$2:$A$29,0))</f>
        <v>Ahmedabad</v>
      </c>
      <c r="L55" s="25" t="e">
        <f>INDEX([2]!Table1[vehicle_type],MATCH(F55,[2]!Table1[vehicle_type_id],0))</f>
        <v>#REF!</v>
      </c>
      <c r="M55" s="27" t="e">
        <f>INDEX([3]vehicle_mileage!$C$2:$C$21,MATCH(L55,[3]vehicle_mileage!$A$2:$A$21,0))</f>
        <v>#REF!</v>
      </c>
      <c r="N55" s="28" t="e">
        <f t="shared" si="0"/>
        <v>#REF!</v>
      </c>
      <c r="O55" s="29" t="e">
        <f t="shared" si="1"/>
        <v>#REF!</v>
      </c>
      <c r="P55" s="30" t="e">
        <f>INDEX([4]maintenance!$E$2:$E$21,MATCH(L55,[4]maintenance!$A$2:$A$21,0))</f>
        <v>#REF!</v>
      </c>
      <c r="Q55" s="25" t="str">
        <f>INDEX([5]vehicle_details!$B$2:$B$21,MATCH(F55,[5]vehicle_details!$A$2:$A$21,0))</f>
        <v>Mahindra</v>
      </c>
      <c r="R55" s="27" t="str">
        <f t="shared" si="2"/>
        <v>EMI</v>
      </c>
      <c r="S55" s="30" t="str">
        <f t="shared" si="3"/>
        <v xml:space="preserve">4 </v>
      </c>
      <c r="T55" s="25">
        <f t="shared" si="4"/>
        <v>0</v>
      </c>
      <c r="U55" s="30">
        <f>INDEX([5]vehicle_details!$H$2:$H$21,MATCH(F55,[5]vehicle_details!A$2:A$21,0))</f>
        <v>601600</v>
      </c>
      <c r="V55" s="27">
        <f t="shared" si="5"/>
        <v>2022</v>
      </c>
      <c r="W55" s="30">
        <f t="shared" si="6"/>
        <v>15402.993258745464</v>
      </c>
      <c r="X55" s="25" t="e">
        <f>INDEX([2]!Table1[vehicle_capacity_tons],MATCH(F55,[2]!Table1[vehicle_type_id],0))</f>
        <v>#REF!</v>
      </c>
      <c r="Y55" s="31">
        <f>13000</f>
        <v>13000</v>
      </c>
      <c r="Z55" s="25" t="e">
        <f t="shared" si="12"/>
        <v>#REF!</v>
      </c>
      <c r="AA55" s="30" t="e">
        <f t="shared" si="7"/>
        <v>#REF!</v>
      </c>
      <c r="AB55" s="30" t="e">
        <f t="shared" si="8"/>
        <v>#REF!</v>
      </c>
      <c r="AC55" s="32">
        <f t="shared" si="9"/>
        <v>0</v>
      </c>
      <c r="AD55" s="31" t="e">
        <f t="shared" si="10"/>
        <v>#REF!</v>
      </c>
      <c r="AE55" s="32" t="e">
        <f t="shared" si="11"/>
        <v>#REF!</v>
      </c>
    </row>
    <row r="56" spans="1:31" x14ac:dyDescent="0.2">
      <c r="A56" s="25">
        <v>1240</v>
      </c>
      <c r="B56" s="25" t="s">
        <v>150</v>
      </c>
      <c r="C56" s="25">
        <v>125</v>
      </c>
      <c r="D56" s="25" t="s">
        <v>40</v>
      </c>
      <c r="E56" s="26">
        <v>43244</v>
      </c>
      <c r="F56" s="25">
        <v>71243</v>
      </c>
      <c r="G56" s="25" t="s">
        <v>116</v>
      </c>
      <c r="H56" s="25">
        <v>2017</v>
      </c>
      <c r="I56" s="25" t="str">
        <f>INDEX([1]location!$B$2:$B$29,MATCH(C56,[1]location!$A$2:$A$29,0))</f>
        <v>Mehsana</v>
      </c>
      <c r="J56" s="25" t="str">
        <f>INDEX([1]location!$C$2:$C$29,MATCH(C56,[1]location!$A$2:$A$29,0))</f>
        <v>AMD</v>
      </c>
      <c r="K56" s="25" t="str">
        <f>INDEX([1]location!$D$2:$D$29,MATCH(C56,[1]location!$A$2:$A$29,0))</f>
        <v>Ahmedabad</v>
      </c>
      <c r="L56" s="25" t="e">
        <f>INDEX([2]!Table1[vehicle_type],MATCH(F56,[2]!Table1[vehicle_type_id],0))</f>
        <v>#REF!</v>
      </c>
      <c r="M56" s="27" t="e">
        <f>INDEX([3]vehicle_mileage!$C$2:$C$21,MATCH(L56,[3]vehicle_mileage!$A$2:$A$21,0))</f>
        <v>#REF!</v>
      </c>
      <c r="N56" s="28" t="e">
        <f t="shared" si="0"/>
        <v>#REF!</v>
      </c>
      <c r="O56" s="29" t="e">
        <f t="shared" si="1"/>
        <v>#REF!</v>
      </c>
      <c r="P56" s="30" t="e">
        <f>INDEX([4]maintenance!$E$2:$E$21,MATCH(L56,[4]maintenance!$A$2:$A$21,0))</f>
        <v>#REF!</v>
      </c>
      <c r="Q56" s="25" t="str">
        <f>INDEX([5]vehicle_details!$B$2:$B$21,MATCH(F56,[5]vehicle_details!$A$2:$A$21,0))</f>
        <v>Mahindra</v>
      </c>
      <c r="R56" s="27" t="str">
        <f t="shared" si="2"/>
        <v>Own</v>
      </c>
      <c r="S56" s="30" t="str">
        <f t="shared" si="3"/>
        <v>Not EMI</v>
      </c>
      <c r="T56" s="25">
        <f t="shared" si="4"/>
        <v>1</v>
      </c>
      <c r="U56" s="30">
        <f>INDEX([5]vehicle_details!$H$2:$H$21,MATCH(F56,[5]vehicle_details!A$2:A$21,0))</f>
        <v>601600</v>
      </c>
      <c r="V56" s="27" t="str">
        <f t="shared" si="5"/>
        <v>Not EMI</v>
      </c>
      <c r="W56" s="30" t="str">
        <f t="shared" si="6"/>
        <v>Not EMI</v>
      </c>
      <c r="X56" s="25" t="e">
        <f>INDEX([2]!Table1[vehicle_capacity_tons],MATCH(F56,[2]!Table1[vehicle_type_id],0))</f>
        <v>#REF!</v>
      </c>
      <c r="Y56" s="31">
        <f>13000</f>
        <v>13000</v>
      </c>
      <c r="Z56" s="25" t="e">
        <f t="shared" si="12"/>
        <v>#REF!</v>
      </c>
      <c r="AA56" s="30" t="e">
        <f t="shared" si="7"/>
        <v>#REF!</v>
      </c>
      <c r="AB56" s="30" t="e">
        <f t="shared" si="8"/>
        <v>#REF!</v>
      </c>
      <c r="AC56" s="32">
        <f t="shared" si="9"/>
        <v>0</v>
      </c>
      <c r="AD56" s="31" t="e">
        <f t="shared" si="10"/>
        <v>#REF!</v>
      </c>
      <c r="AE56" s="32" t="e">
        <f t="shared" si="11"/>
        <v>#REF!</v>
      </c>
    </row>
    <row r="57" spans="1:31" x14ac:dyDescent="0.2">
      <c r="A57" s="25">
        <v>1237</v>
      </c>
      <c r="B57" s="25" t="s">
        <v>151</v>
      </c>
      <c r="C57" s="25">
        <v>113</v>
      </c>
      <c r="D57" s="25" t="s">
        <v>20</v>
      </c>
      <c r="E57" s="26">
        <v>43241</v>
      </c>
      <c r="F57" s="25">
        <v>71235</v>
      </c>
      <c r="G57" s="25" t="s">
        <v>107</v>
      </c>
      <c r="H57" s="25">
        <v>2007</v>
      </c>
      <c r="I57" s="25" t="str">
        <f>INDEX([1]location!$B$2:$B$29,MATCH(C57,[1]location!$A$2:$A$29,0))</f>
        <v>Ahmedabad Branch</v>
      </c>
      <c r="J57" s="25" t="str">
        <f>INDEX([1]location!$C$2:$C$29,MATCH(C57,[1]location!$A$2:$A$29,0))</f>
        <v>AMD</v>
      </c>
      <c r="K57" s="25" t="str">
        <f>INDEX([1]location!$D$2:$D$29,MATCH(C57,[1]location!$A$2:$A$29,0))</f>
        <v>Ahmedabad</v>
      </c>
      <c r="L57" s="25" t="e">
        <f>INDEX([2]!Table1[vehicle_type],MATCH(F57,[2]!Table1[vehicle_type_id],0))</f>
        <v>#REF!</v>
      </c>
      <c r="M57" s="27" t="e">
        <f>INDEX([3]vehicle_mileage!$C$2:$C$21,MATCH(L57,[3]vehicle_mileage!$A$2:$A$21,0))</f>
        <v>#REF!</v>
      </c>
      <c r="N57" s="28" t="e">
        <f t="shared" si="0"/>
        <v>#REF!</v>
      </c>
      <c r="O57" s="29" t="e">
        <f t="shared" si="1"/>
        <v>#REF!</v>
      </c>
      <c r="P57" s="30" t="e">
        <f>INDEX([4]maintenance!$E$2:$E$21,MATCH(L57,[4]maintenance!$A$2:$A$21,0))</f>
        <v>#REF!</v>
      </c>
      <c r="Q57" s="25" t="str">
        <f>INDEX([5]vehicle_details!$B$2:$B$21,MATCH(F57,[5]vehicle_details!$A$2:$A$21,0))</f>
        <v>Eicher 17</v>
      </c>
      <c r="R57" s="27" t="str">
        <f t="shared" si="2"/>
        <v>EMI</v>
      </c>
      <c r="S57" s="30" t="str">
        <f t="shared" si="3"/>
        <v xml:space="preserve">4 </v>
      </c>
      <c r="T57" s="25">
        <f t="shared" si="4"/>
        <v>11</v>
      </c>
      <c r="U57" s="30">
        <f>INDEX([5]vehicle_details!$H$2:$H$21,MATCH(F57,[5]vehicle_details!A$2:A$21,0))</f>
        <v>924000</v>
      </c>
      <c r="V57" s="27">
        <f t="shared" si="5"/>
        <v>2011</v>
      </c>
      <c r="W57" s="30">
        <f t="shared" si="6"/>
        <v>23657.522890759326</v>
      </c>
      <c r="X57" s="25" t="e">
        <f>INDEX([2]!Table1[vehicle_capacity_tons],MATCH(F57,[2]!Table1[vehicle_type_id],0))</f>
        <v>#REF!</v>
      </c>
      <c r="Y57" s="31">
        <f>13000</f>
        <v>13000</v>
      </c>
      <c r="Z57" s="25" t="e">
        <f t="shared" si="12"/>
        <v>#REF!</v>
      </c>
      <c r="AA57" s="30" t="e">
        <f t="shared" si="7"/>
        <v>#REF!</v>
      </c>
      <c r="AB57" s="30" t="e">
        <f t="shared" si="8"/>
        <v>#REF!</v>
      </c>
      <c r="AC57" s="32">
        <f t="shared" si="9"/>
        <v>0</v>
      </c>
      <c r="AD57" s="31" t="e">
        <f t="shared" si="10"/>
        <v>#REF!</v>
      </c>
      <c r="AE57" s="32" t="e">
        <f t="shared" si="11"/>
        <v>#REF!</v>
      </c>
    </row>
    <row r="58" spans="1:31" x14ac:dyDescent="0.2">
      <c r="A58" s="25">
        <v>1338</v>
      </c>
      <c r="B58" s="25" t="s">
        <v>152</v>
      </c>
      <c r="C58" s="25">
        <v>115</v>
      </c>
      <c r="D58" s="25" t="s">
        <v>42</v>
      </c>
      <c r="E58" s="26">
        <v>43330</v>
      </c>
      <c r="F58" s="25">
        <v>71243</v>
      </c>
      <c r="G58" s="25" t="s">
        <v>107</v>
      </c>
      <c r="H58" s="25">
        <v>2018</v>
      </c>
      <c r="I58" s="25" t="str">
        <f>INDEX([1]location!$B$2:$B$29,MATCH(C58,[1]location!$A$2:$A$29,0))</f>
        <v>Rampura Branch</v>
      </c>
      <c r="J58" s="25" t="str">
        <f>INDEX([1]location!$C$2:$C$29,MATCH(C58,[1]location!$A$2:$A$29,0))</f>
        <v>AMD</v>
      </c>
      <c r="K58" s="25" t="str">
        <f>INDEX([1]location!$D$2:$D$29,MATCH(C58,[1]location!$A$2:$A$29,0))</f>
        <v>Ahmedabad</v>
      </c>
      <c r="L58" s="25" t="e">
        <f>INDEX([2]!Table1[vehicle_type],MATCH(F58,[2]!Table1[vehicle_type_id],0))</f>
        <v>#REF!</v>
      </c>
      <c r="M58" s="27" t="e">
        <f>INDEX([3]vehicle_mileage!$C$2:$C$21,MATCH(L58,[3]vehicle_mileage!$A$2:$A$21,0))</f>
        <v>#REF!</v>
      </c>
      <c r="N58" s="28" t="e">
        <f t="shared" si="0"/>
        <v>#REF!</v>
      </c>
      <c r="O58" s="29" t="e">
        <f t="shared" si="1"/>
        <v>#REF!</v>
      </c>
      <c r="P58" s="30" t="e">
        <f>INDEX([4]maintenance!$E$2:$E$21,MATCH(L58,[4]maintenance!$A$2:$A$21,0))</f>
        <v>#REF!</v>
      </c>
      <c r="Q58" s="25" t="str">
        <f>INDEX([5]vehicle_details!$B$2:$B$21,MATCH(F58,[5]vehicle_details!$A$2:$A$21,0))</f>
        <v>Mahindra</v>
      </c>
      <c r="R58" s="27" t="str">
        <f t="shared" si="2"/>
        <v>EMI</v>
      </c>
      <c r="S58" s="30" t="str">
        <f t="shared" si="3"/>
        <v xml:space="preserve">4 </v>
      </c>
      <c r="T58" s="25">
        <f t="shared" si="4"/>
        <v>0</v>
      </c>
      <c r="U58" s="30">
        <f>INDEX([5]vehicle_details!$H$2:$H$21,MATCH(F58,[5]vehicle_details!A$2:A$21,0))</f>
        <v>601600</v>
      </c>
      <c r="V58" s="27">
        <f t="shared" si="5"/>
        <v>2022</v>
      </c>
      <c r="W58" s="30">
        <f t="shared" si="6"/>
        <v>15402.993258745464</v>
      </c>
      <c r="X58" s="25" t="e">
        <f>INDEX([2]!Table1[vehicle_capacity_tons],MATCH(F58,[2]!Table1[vehicle_type_id],0))</f>
        <v>#REF!</v>
      </c>
      <c r="Y58" s="31">
        <f>13000</f>
        <v>13000</v>
      </c>
      <c r="Z58" s="25" t="e">
        <f t="shared" si="12"/>
        <v>#REF!</v>
      </c>
      <c r="AA58" s="30" t="e">
        <f t="shared" si="7"/>
        <v>#REF!</v>
      </c>
      <c r="AB58" s="30" t="e">
        <f t="shared" si="8"/>
        <v>#REF!</v>
      </c>
      <c r="AC58" s="32">
        <f t="shared" si="9"/>
        <v>0</v>
      </c>
      <c r="AD58" s="31" t="e">
        <f t="shared" si="10"/>
        <v>#REF!</v>
      </c>
      <c r="AE58" s="32" t="e">
        <f t="shared" si="11"/>
        <v>#REF!</v>
      </c>
    </row>
    <row r="59" spans="1:31" x14ac:dyDescent="0.2">
      <c r="A59" s="25">
        <v>1367</v>
      </c>
      <c r="B59" s="25" t="s">
        <v>153</v>
      </c>
      <c r="C59" s="25">
        <v>116</v>
      </c>
      <c r="D59" s="25" t="s">
        <v>10</v>
      </c>
      <c r="E59" s="26">
        <v>43333</v>
      </c>
      <c r="F59" s="25">
        <v>71249</v>
      </c>
      <c r="G59" s="25" t="s">
        <v>116</v>
      </c>
      <c r="H59" s="25">
        <v>2013</v>
      </c>
      <c r="I59" s="25" t="str">
        <f>INDEX([1]location!$B$2:$B$29,MATCH(C59,[1]location!$A$2:$A$29,0))</f>
        <v>Vadodara</v>
      </c>
      <c r="J59" s="25" t="str">
        <f>INDEX([1]location!$C$2:$C$29,MATCH(C59,[1]location!$A$2:$A$29,0))</f>
        <v>AMD</v>
      </c>
      <c r="K59" s="25" t="str">
        <f>INDEX([1]location!$D$2:$D$29,MATCH(C59,[1]location!$A$2:$A$29,0))</f>
        <v>Ahmedabad</v>
      </c>
      <c r="L59" s="25" t="e">
        <f>INDEX([2]!Table1[vehicle_type],MATCH(F59,[2]!Table1[vehicle_type_id],0))</f>
        <v>#REF!</v>
      </c>
      <c r="M59" s="27" t="e">
        <f>INDEX([3]vehicle_mileage!$C$2:$C$21,MATCH(L59,[3]vehicle_mileage!$A$2:$A$21,0))</f>
        <v>#REF!</v>
      </c>
      <c r="N59" s="28" t="e">
        <f t="shared" si="0"/>
        <v>#REF!</v>
      </c>
      <c r="O59" s="29" t="e">
        <f t="shared" si="1"/>
        <v>#REF!</v>
      </c>
      <c r="P59" s="30" t="e">
        <f>INDEX([4]maintenance!$E$2:$E$21,MATCH(L59,[4]maintenance!$A$2:$A$21,0))</f>
        <v>#REF!</v>
      </c>
      <c r="Q59" s="25" t="str">
        <f>INDEX([5]vehicle_details!$B$2:$B$21,MATCH(F59,[5]vehicle_details!$A$2:$A$21,0))</f>
        <v>AL Dost</v>
      </c>
      <c r="R59" s="27" t="str">
        <f t="shared" si="2"/>
        <v>Own</v>
      </c>
      <c r="S59" s="30" t="str">
        <f t="shared" si="3"/>
        <v>Not EMI</v>
      </c>
      <c r="T59" s="25">
        <f t="shared" si="4"/>
        <v>5</v>
      </c>
      <c r="U59" s="30">
        <f>INDEX([5]vehicle_details!$H$2:$H$21,MATCH(F59,[5]vehicle_details!A$2:A$21,0))</f>
        <v>401600</v>
      </c>
      <c r="V59" s="27" t="str">
        <f t="shared" si="5"/>
        <v>Not EMI</v>
      </c>
      <c r="W59" s="30" t="str">
        <f t="shared" si="6"/>
        <v>Not EMI</v>
      </c>
      <c r="X59" s="25" t="e">
        <f>INDEX([2]!Table1[vehicle_capacity_tons],MATCH(F59,[2]!Table1[vehicle_type_id],0))</f>
        <v>#REF!</v>
      </c>
      <c r="Y59" s="31">
        <f>13000</f>
        <v>13000</v>
      </c>
      <c r="Z59" s="25" t="e">
        <f t="shared" si="12"/>
        <v>#REF!</v>
      </c>
      <c r="AA59" s="30" t="e">
        <f t="shared" si="7"/>
        <v>#REF!</v>
      </c>
      <c r="AB59" s="30" t="e">
        <f t="shared" si="8"/>
        <v>#REF!</v>
      </c>
      <c r="AC59" s="32">
        <f t="shared" si="9"/>
        <v>0</v>
      </c>
      <c r="AD59" s="31" t="e">
        <f t="shared" si="10"/>
        <v>#REF!</v>
      </c>
      <c r="AE59" s="32" t="e">
        <f t="shared" si="11"/>
        <v>#REF!</v>
      </c>
    </row>
    <row r="60" spans="1:31" x14ac:dyDescent="0.2">
      <c r="A60" s="25">
        <v>1299</v>
      </c>
      <c r="B60" s="25" t="s">
        <v>154</v>
      </c>
      <c r="C60" s="25">
        <v>118</v>
      </c>
      <c r="D60" s="25" t="s">
        <v>44</v>
      </c>
      <c r="E60" s="26">
        <v>43283</v>
      </c>
      <c r="F60" s="25">
        <v>71231</v>
      </c>
      <c r="G60" s="25" t="s">
        <v>107</v>
      </c>
      <c r="H60" s="25">
        <v>2018</v>
      </c>
      <c r="I60" s="25" t="str">
        <f>INDEX([1]location!$B$2:$B$29,MATCH(C60,[1]location!$A$2:$A$29,0))</f>
        <v>Surat</v>
      </c>
      <c r="J60" s="25" t="str">
        <f>INDEX([1]location!$C$2:$C$29,MATCH(C60,[1]location!$A$2:$A$29,0))</f>
        <v>AMD</v>
      </c>
      <c r="K60" s="25" t="str">
        <f>INDEX([1]location!$D$2:$D$29,MATCH(C60,[1]location!$A$2:$A$29,0))</f>
        <v>Ahmedabad</v>
      </c>
      <c r="L60" s="25" t="e">
        <f>INDEX([2]!Table1[vehicle_type],MATCH(F60,[2]!Table1[vehicle_type_id],0))</f>
        <v>#REF!</v>
      </c>
      <c r="M60" s="27" t="e">
        <f>INDEX([3]vehicle_mileage!$C$2:$C$21,MATCH(L60,[3]vehicle_mileage!$A$2:$A$21,0))</f>
        <v>#REF!</v>
      </c>
      <c r="N60" s="28" t="e">
        <f t="shared" si="0"/>
        <v>#REF!</v>
      </c>
      <c r="O60" s="29" t="e">
        <f t="shared" si="1"/>
        <v>#REF!</v>
      </c>
      <c r="P60" s="30" t="e">
        <f>INDEX([4]maintenance!$E$2:$E$21,MATCH(L60,[4]maintenance!$A$2:$A$21,0))</f>
        <v>#REF!</v>
      </c>
      <c r="Q60" s="25" t="str">
        <f>INDEX([5]vehicle_details!$B$2:$B$21,MATCH(F60,[5]vehicle_details!$A$2:$A$21,0))</f>
        <v>Tata Ace</v>
      </c>
      <c r="R60" s="27" t="str">
        <f t="shared" si="2"/>
        <v>EMI</v>
      </c>
      <c r="S60" s="30" t="str">
        <f t="shared" si="3"/>
        <v xml:space="preserve">4 </v>
      </c>
      <c r="T60" s="25">
        <f t="shared" si="4"/>
        <v>0</v>
      </c>
      <c r="U60" s="30">
        <f>INDEX([5]vehicle_details!$H$2:$H$21,MATCH(F60,[5]vehicle_details!A$2:A$21,0))</f>
        <v>321440</v>
      </c>
      <c r="V60" s="27">
        <f t="shared" si="5"/>
        <v>2022</v>
      </c>
      <c r="W60" s="30">
        <f t="shared" si="6"/>
        <v>8229.9503874520324</v>
      </c>
      <c r="X60" s="25" t="e">
        <f>INDEX([2]!Table1[vehicle_capacity_tons],MATCH(F60,[2]!Table1[vehicle_type_id],0))</f>
        <v>#REF!</v>
      </c>
      <c r="Y60" s="31">
        <f>13000</f>
        <v>13000</v>
      </c>
      <c r="Z60" s="25" t="e">
        <f t="shared" si="12"/>
        <v>#REF!</v>
      </c>
      <c r="AA60" s="30" t="e">
        <f t="shared" si="7"/>
        <v>#REF!</v>
      </c>
      <c r="AB60" s="30" t="e">
        <f t="shared" si="8"/>
        <v>#REF!</v>
      </c>
      <c r="AC60" s="32">
        <f t="shared" si="9"/>
        <v>0</v>
      </c>
      <c r="AD60" s="31" t="e">
        <f t="shared" si="10"/>
        <v>#REF!</v>
      </c>
      <c r="AE60" s="32" t="e">
        <f t="shared" si="11"/>
        <v>#REF!</v>
      </c>
    </row>
    <row r="61" spans="1:31" x14ac:dyDescent="0.2">
      <c r="A61" s="25">
        <v>1330</v>
      </c>
      <c r="B61" s="25" t="s">
        <v>155</v>
      </c>
      <c r="C61" s="25">
        <v>115</v>
      </c>
      <c r="D61" s="25" t="s">
        <v>22</v>
      </c>
      <c r="E61" s="26">
        <v>43325</v>
      </c>
      <c r="F61" s="25">
        <v>71232</v>
      </c>
      <c r="G61" s="25" t="s">
        <v>107</v>
      </c>
      <c r="H61" s="25">
        <v>2017</v>
      </c>
      <c r="I61" s="25" t="str">
        <f>INDEX([1]location!$B$2:$B$29,MATCH(C61,[1]location!$A$2:$A$29,0))</f>
        <v>Rampura Branch</v>
      </c>
      <c r="J61" s="25" t="str">
        <f>INDEX([1]location!$C$2:$C$29,MATCH(C61,[1]location!$A$2:$A$29,0))</f>
        <v>AMD</v>
      </c>
      <c r="K61" s="25" t="str">
        <f>INDEX([1]location!$D$2:$D$29,MATCH(C61,[1]location!$A$2:$A$29,0))</f>
        <v>Ahmedabad</v>
      </c>
      <c r="L61" s="25" t="e">
        <f>INDEX([2]!Table1[vehicle_type],MATCH(F61,[2]!Table1[vehicle_type_id],0))</f>
        <v>#REF!</v>
      </c>
      <c r="M61" s="27" t="e">
        <f>INDEX([3]vehicle_mileage!$C$2:$C$21,MATCH(L61,[3]vehicle_mileage!$A$2:$A$21,0))</f>
        <v>#REF!</v>
      </c>
      <c r="N61" s="28" t="e">
        <f t="shared" si="0"/>
        <v>#REF!</v>
      </c>
      <c r="O61" s="29" t="e">
        <f t="shared" si="1"/>
        <v>#REF!</v>
      </c>
      <c r="P61" s="30" t="e">
        <f>INDEX([4]maintenance!$E$2:$E$21,MATCH(L61,[4]maintenance!$A$2:$A$21,0))</f>
        <v>#REF!</v>
      </c>
      <c r="Q61" s="25" t="str">
        <f>INDEX([5]vehicle_details!$B$2:$B$21,MATCH(F61,[5]vehicle_details!$A$2:$A$21,0))</f>
        <v>Pickup</v>
      </c>
      <c r="R61" s="27" t="str">
        <f t="shared" si="2"/>
        <v>EMI</v>
      </c>
      <c r="S61" s="30" t="str">
        <f t="shared" si="3"/>
        <v xml:space="preserve">4 </v>
      </c>
      <c r="T61" s="25">
        <f t="shared" si="4"/>
        <v>1</v>
      </c>
      <c r="U61" s="30">
        <f>INDEX([5]vehicle_details!$H$2:$H$21,MATCH(F61,[5]vehicle_details!A$2:A$21,0))</f>
        <v>521680</v>
      </c>
      <c r="V61" s="27">
        <f t="shared" si="5"/>
        <v>2021</v>
      </c>
      <c r="W61" s="30">
        <f t="shared" si="6"/>
        <v>13356.771148973296</v>
      </c>
      <c r="X61" s="25" t="e">
        <f>INDEX([2]!Table1[vehicle_capacity_tons],MATCH(F61,[2]!Table1[vehicle_type_id],0))</f>
        <v>#REF!</v>
      </c>
      <c r="Y61" s="31">
        <f>13000</f>
        <v>13000</v>
      </c>
      <c r="Z61" s="25" t="e">
        <f t="shared" si="12"/>
        <v>#REF!</v>
      </c>
      <c r="AA61" s="30" t="e">
        <f t="shared" si="7"/>
        <v>#REF!</v>
      </c>
      <c r="AB61" s="30" t="e">
        <f t="shared" si="8"/>
        <v>#REF!</v>
      </c>
      <c r="AC61" s="32">
        <f t="shared" si="9"/>
        <v>0</v>
      </c>
      <c r="AD61" s="31" t="e">
        <f t="shared" si="10"/>
        <v>#REF!</v>
      </c>
      <c r="AE61" s="32" t="e">
        <f t="shared" si="11"/>
        <v>#REF!</v>
      </c>
    </row>
    <row r="62" spans="1:31" x14ac:dyDescent="0.2">
      <c r="A62" s="25">
        <v>1330</v>
      </c>
      <c r="B62" s="25" t="s">
        <v>155</v>
      </c>
      <c r="C62" s="25">
        <v>115</v>
      </c>
      <c r="D62" s="25" t="s">
        <v>22</v>
      </c>
      <c r="E62" s="26">
        <v>43325</v>
      </c>
      <c r="F62" s="25">
        <v>71231</v>
      </c>
      <c r="G62" s="25" t="s">
        <v>107</v>
      </c>
      <c r="H62" s="25">
        <v>2018</v>
      </c>
      <c r="I62" s="25" t="str">
        <f>INDEX([1]location!$B$2:$B$29,MATCH(C62,[1]location!$A$2:$A$29,0))</f>
        <v>Rampura Branch</v>
      </c>
      <c r="J62" s="25" t="str">
        <f>INDEX([1]location!$C$2:$C$29,MATCH(C62,[1]location!$A$2:$A$29,0))</f>
        <v>AMD</v>
      </c>
      <c r="K62" s="25" t="str">
        <f>INDEX([1]location!$D$2:$D$29,MATCH(C62,[1]location!$A$2:$A$29,0))</f>
        <v>Ahmedabad</v>
      </c>
      <c r="L62" s="25" t="e">
        <f>INDEX([2]!Table1[vehicle_type],MATCH(F62,[2]!Table1[vehicle_type_id],0))</f>
        <v>#REF!</v>
      </c>
      <c r="M62" s="27" t="e">
        <f>INDEX([3]vehicle_mileage!$C$2:$C$21,MATCH(L62,[3]vehicle_mileage!$A$2:$A$21,0))</f>
        <v>#REF!</v>
      </c>
      <c r="N62" s="28" t="e">
        <f t="shared" si="0"/>
        <v>#REF!</v>
      </c>
      <c r="O62" s="29" t="e">
        <f t="shared" si="1"/>
        <v>#REF!</v>
      </c>
      <c r="P62" s="30" t="e">
        <f>INDEX([4]maintenance!$E$2:$E$21,MATCH(L62,[4]maintenance!$A$2:$A$21,0))</f>
        <v>#REF!</v>
      </c>
      <c r="Q62" s="25" t="str">
        <f>INDEX([5]vehicle_details!$B$2:$B$21,MATCH(F62,[5]vehicle_details!$A$2:$A$21,0))</f>
        <v>Tata Ace</v>
      </c>
      <c r="R62" s="27" t="str">
        <f t="shared" si="2"/>
        <v>EMI</v>
      </c>
      <c r="S62" s="30" t="str">
        <f t="shared" si="3"/>
        <v xml:space="preserve">4 </v>
      </c>
      <c r="T62" s="25">
        <f t="shared" si="4"/>
        <v>0</v>
      </c>
      <c r="U62" s="30">
        <f>INDEX([5]vehicle_details!$H$2:$H$21,MATCH(F62,[5]vehicle_details!A$2:A$21,0))</f>
        <v>321440</v>
      </c>
      <c r="V62" s="27">
        <f t="shared" si="5"/>
        <v>2022</v>
      </c>
      <c r="W62" s="30">
        <f t="shared" si="6"/>
        <v>8229.9503874520324</v>
      </c>
      <c r="X62" s="25" t="e">
        <f>INDEX([2]!Table1[vehicle_capacity_tons],MATCH(F62,[2]!Table1[vehicle_type_id],0))</f>
        <v>#REF!</v>
      </c>
      <c r="Y62" s="31">
        <f>13000</f>
        <v>13000</v>
      </c>
      <c r="Z62" s="25" t="e">
        <f t="shared" si="12"/>
        <v>#REF!</v>
      </c>
      <c r="AA62" s="30" t="e">
        <f t="shared" si="7"/>
        <v>#REF!</v>
      </c>
      <c r="AB62" s="30" t="e">
        <f t="shared" si="8"/>
        <v>#REF!</v>
      </c>
      <c r="AC62" s="32">
        <f t="shared" si="9"/>
        <v>0</v>
      </c>
      <c r="AD62" s="31" t="e">
        <f t="shared" si="10"/>
        <v>#REF!</v>
      </c>
      <c r="AE62" s="32" t="e">
        <f t="shared" si="11"/>
        <v>#REF!</v>
      </c>
    </row>
    <row r="63" spans="1:31" x14ac:dyDescent="0.2">
      <c r="A63" s="25">
        <v>1330</v>
      </c>
      <c r="B63" s="25" t="s">
        <v>155</v>
      </c>
      <c r="C63" s="25">
        <v>115</v>
      </c>
      <c r="D63" s="25" t="s">
        <v>22</v>
      </c>
      <c r="E63" s="26">
        <v>43325</v>
      </c>
      <c r="F63" s="25">
        <v>71235</v>
      </c>
      <c r="G63" s="25" t="s">
        <v>107</v>
      </c>
      <c r="H63" s="25">
        <v>2018</v>
      </c>
      <c r="I63" s="25" t="str">
        <f>INDEX([1]location!$B$2:$B$29,MATCH(C63,[1]location!$A$2:$A$29,0))</f>
        <v>Rampura Branch</v>
      </c>
      <c r="J63" s="25" t="str">
        <f>INDEX([1]location!$C$2:$C$29,MATCH(C63,[1]location!$A$2:$A$29,0))</f>
        <v>AMD</v>
      </c>
      <c r="K63" s="25" t="str">
        <f>INDEX([1]location!$D$2:$D$29,MATCH(C63,[1]location!$A$2:$A$29,0))</f>
        <v>Ahmedabad</v>
      </c>
      <c r="L63" s="25" t="e">
        <f>INDEX([2]!Table1[vehicle_type],MATCH(F63,[2]!Table1[vehicle_type_id],0))</f>
        <v>#REF!</v>
      </c>
      <c r="M63" s="27" t="e">
        <f>INDEX([3]vehicle_mileage!$C$2:$C$21,MATCH(L63,[3]vehicle_mileage!$A$2:$A$21,0))</f>
        <v>#REF!</v>
      </c>
      <c r="N63" s="28" t="e">
        <f t="shared" si="0"/>
        <v>#REF!</v>
      </c>
      <c r="O63" s="29" t="e">
        <f t="shared" si="1"/>
        <v>#REF!</v>
      </c>
      <c r="P63" s="30" t="e">
        <f>INDEX([4]maintenance!$E$2:$E$21,MATCH(L63,[4]maintenance!$A$2:$A$21,0))</f>
        <v>#REF!</v>
      </c>
      <c r="Q63" s="25" t="str">
        <f>INDEX([5]vehicle_details!$B$2:$B$21,MATCH(F63,[5]vehicle_details!$A$2:$A$21,0))</f>
        <v>Eicher 17</v>
      </c>
      <c r="R63" s="27" t="str">
        <f t="shared" si="2"/>
        <v>EMI</v>
      </c>
      <c r="S63" s="30" t="str">
        <f t="shared" si="3"/>
        <v xml:space="preserve">4 </v>
      </c>
      <c r="T63" s="25">
        <f t="shared" si="4"/>
        <v>0</v>
      </c>
      <c r="U63" s="30">
        <f>INDEX([5]vehicle_details!$H$2:$H$21,MATCH(F63,[5]vehicle_details!A$2:A$21,0))</f>
        <v>924000</v>
      </c>
      <c r="V63" s="27">
        <f t="shared" si="5"/>
        <v>2022</v>
      </c>
      <c r="W63" s="30">
        <f t="shared" si="6"/>
        <v>23657.522890759326</v>
      </c>
      <c r="X63" s="25" t="e">
        <f>INDEX([2]!Table1[vehicle_capacity_tons],MATCH(F63,[2]!Table1[vehicle_type_id],0))</f>
        <v>#REF!</v>
      </c>
      <c r="Y63" s="31">
        <f>13000</f>
        <v>13000</v>
      </c>
      <c r="Z63" s="25" t="e">
        <f t="shared" si="12"/>
        <v>#REF!</v>
      </c>
      <c r="AA63" s="30" t="e">
        <f t="shared" si="7"/>
        <v>#REF!</v>
      </c>
      <c r="AB63" s="30" t="e">
        <f t="shared" si="8"/>
        <v>#REF!</v>
      </c>
      <c r="AC63" s="32">
        <f t="shared" si="9"/>
        <v>0</v>
      </c>
      <c r="AD63" s="31" t="e">
        <f t="shared" si="10"/>
        <v>#REF!</v>
      </c>
      <c r="AE63" s="32" t="e">
        <f t="shared" si="11"/>
        <v>#REF!</v>
      </c>
    </row>
    <row r="64" spans="1:31" x14ac:dyDescent="0.2">
      <c r="A64" s="25">
        <v>1330</v>
      </c>
      <c r="B64" s="25" t="s">
        <v>155</v>
      </c>
      <c r="C64" s="25">
        <v>115</v>
      </c>
      <c r="D64" s="25" t="s">
        <v>22</v>
      </c>
      <c r="E64" s="26">
        <v>43325</v>
      </c>
      <c r="F64" s="25">
        <v>71243</v>
      </c>
      <c r="G64" s="25" t="s">
        <v>107</v>
      </c>
      <c r="H64" s="25">
        <v>2017</v>
      </c>
      <c r="I64" s="25" t="str">
        <f>INDEX([1]location!$B$2:$B$29,MATCH(C64,[1]location!$A$2:$A$29,0))</f>
        <v>Rampura Branch</v>
      </c>
      <c r="J64" s="25" t="str">
        <f>INDEX([1]location!$C$2:$C$29,MATCH(C64,[1]location!$A$2:$A$29,0))</f>
        <v>AMD</v>
      </c>
      <c r="K64" s="25" t="str">
        <f>INDEX([1]location!$D$2:$D$29,MATCH(C64,[1]location!$A$2:$A$29,0))</f>
        <v>Ahmedabad</v>
      </c>
      <c r="L64" s="25" t="e">
        <f>INDEX([2]!Table1[vehicle_type],MATCH(F64,[2]!Table1[vehicle_type_id],0))</f>
        <v>#REF!</v>
      </c>
      <c r="M64" s="27" t="e">
        <f>INDEX([3]vehicle_mileage!$C$2:$C$21,MATCH(L64,[3]vehicle_mileage!$A$2:$A$21,0))</f>
        <v>#REF!</v>
      </c>
      <c r="N64" s="28" t="e">
        <f t="shared" si="0"/>
        <v>#REF!</v>
      </c>
      <c r="O64" s="29" t="e">
        <f t="shared" si="1"/>
        <v>#REF!</v>
      </c>
      <c r="P64" s="30" t="e">
        <f>INDEX([4]maintenance!$E$2:$E$21,MATCH(L64,[4]maintenance!$A$2:$A$21,0))</f>
        <v>#REF!</v>
      </c>
      <c r="Q64" s="25" t="str">
        <f>INDEX([5]vehicle_details!$B$2:$B$21,MATCH(F64,[5]vehicle_details!$A$2:$A$21,0))</f>
        <v>Mahindra</v>
      </c>
      <c r="R64" s="27" t="str">
        <f t="shared" si="2"/>
        <v>EMI</v>
      </c>
      <c r="S64" s="30" t="str">
        <f t="shared" si="3"/>
        <v xml:space="preserve">4 </v>
      </c>
      <c r="T64" s="25">
        <f t="shared" si="4"/>
        <v>1</v>
      </c>
      <c r="U64" s="30">
        <f>INDEX([5]vehicle_details!$H$2:$H$21,MATCH(F64,[5]vehicle_details!A$2:A$21,0))</f>
        <v>601600</v>
      </c>
      <c r="V64" s="27">
        <f t="shared" si="5"/>
        <v>2021</v>
      </c>
      <c r="W64" s="30">
        <f t="shared" si="6"/>
        <v>15402.993258745464</v>
      </c>
      <c r="X64" s="25" t="e">
        <f>INDEX([2]!Table1[vehicle_capacity_tons],MATCH(F64,[2]!Table1[vehicle_type_id],0))</f>
        <v>#REF!</v>
      </c>
      <c r="Y64" s="31">
        <f>13000</f>
        <v>13000</v>
      </c>
      <c r="Z64" s="25" t="e">
        <f t="shared" si="12"/>
        <v>#REF!</v>
      </c>
      <c r="AA64" s="30" t="e">
        <f t="shared" si="7"/>
        <v>#REF!</v>
      </c>
      <c r="AB64" s="30" t="e">
        <f t="shared" si="8"/>
        <v>#REF!</v>
      </c>
      <c r="AC64" s="32">
        <f t="shared" si="9"/>
        <v>0</v>
      </c>
      <c r="AD64" s="31" t="e">
        <f t="shared" si="10"/>
        <v>#REF!</v>
      </c>
      <c r="AE64" s="32" t="e">
        <f t="shared" si="11"/>
        <v>#REF!</v>
      </c>
    </row>
    <row r="65" spans="1:31" x14ac:dyDescent="0.2">
      <c r="A65" s="25">
        <v>1331</v>
      </c>
      <c r="B65" s="25" t="s">
        <v>156</v>
      </c>
      <c r="C65" s="25">
        <v>119</v>
      </c>
      <c r="D65" s="25" t="s">
        <v>46</v>
      </c>
      <c r="E65" s="26">
        <v>43321</v>
      </c>
      <c r="F65" s="25">
        <v>71243</v>
      </c>
      <c r="G65" s="25" t="s">
        <v>116</v>
      </c>
      <c r="H65" s="25">
        <v>2018</v>
      </c>
      <c r="I65" s="25" t="str">
        <f>INDEX([1]location!$B$2:$B$29,MATCH(C65,[1]location!$A$2:$A$29,0))</f>
        <v>Ahmmedabad City</v>
      </c>
      <c r="J65" s="25" t="str">
        <f>INDEX([1]location!$C$2:$C$29,MATCH(C65,[1]location!$A$2:$A$29,0))</f>
        <v>AMD</v>
      </c>
      <c r="K65" s="25" t="str">
        <f>INDEX([1]location!$D$2:$D$29,MATCH(C65,[1]location!$A$2:$A$29,0))</f>
        <v>Ahmedabad</v>
      </c>
      <c r="L65" s="25" t="e">
        <f>INDEX([2]!Table1[vehicle_type],MATCH(F65,[2]!Table1[vehicle_type_id],0))</f>
        <v>#REF!</v>
      </c>
      <c r="M65" s="27" t="e">
        <f>INDEX([3]vehicle_mileage!$C$2:$C$21,MATCH(L65,[3]vehicle_mileage!$A$2:$A$21,0))</f>
        <v>#REF!</v>
      </c>
      <c r="N65" s="28" t="e">
        <f t="shared" si="0"/>
        <v>#REF!</v>
      </c>
      <c r="O65" s="29" t="e">
        <f t="shared" si="1"/>
        <v>#REF!</v>
      </c>
      <c r="P65" s="30" t="e">
        <f>INDEX([4]maintenance!$E$2:$E$21,MATCH(L65,[4]maintenance!$A$2:$A$21,0))</f>
        <v>#REF!</v>
      </c>
      <c r="Q65" s="25" t="str">
        <f>INDEX([5]vehicle_details!$B$2:$B$21,MATCH(F65,[5]vehicle_details!$A$2:$A$21,0))</f>
        <v>Mahindra</v>
      </c>
      <c r="R65" s="27" t="str">
        <f t="shared" si="2"/>
        <v>Own</v>
      </c>
      <c r="S65" s="30" t="str">
        <f t="shared" si="3"/>
        <v>Not EMI</v>
      </c>
      <c r="T65" s="25">
        <f t="shared" si="4"/>
        <v>0</v>
      </c>
      <c r="U65" s="30">
        <f>INDEX([5]vehicle_details!$H$2:$H$21,MATCH(F65,[5]vehicle_details!A$2:A$21,0))</f>
        <v>601600</v>
      </c>
      <c r="V65" s="27" t="str">
        <f t="shared" si="5"/>
        <v>Not EMI</v>
      </c>
      <c r="W65" s="30" t="str">
        <f t="shared" si="6"/>
        <v>Not EMI</v>
      </c>
      <c r="X65" s="25" t="e">
        <f>INDEX([2]!Table1[vehicle_capacity_tons],MATCH(F65,[2]!Table1[vehicle_type_id],0))</f>
        <v>#REF!</v>
      </c>
      <c r="Y65" s="31">
        <f>13000</f>
        <v>13000</v>
      </c>
      <c r="Z65" s="25" t="e">
        <f t="shared" si="12"/>
        <v>#REF!</v>
      </c>
      <c r="AA65" s="30" t="e">
        <f t="shared" si="7"/>
        <v>#REF!</v>
      </c>
      <c r="AB65" s="30" t="e">
        <f t="shared" si="8"/>
        <v>#REF!</v>
      </c>
      <c r="AC65" s="32">
        <f t="shared" si="9"/>
        <v>0</v>
      </c>
      <c r="AD65" s="31" t="e">
        <f t="shared" si="10"/>
        <v>#REF!</v>
      </c>
      <c r="AE65" s="32" t="e">
        <f t="shared" si="11"/>
        <v>#REF!</v>
      </c>
    </row>
    <row r="66" spans="1:31" x14ac:dyDescent="0.2">
      <c r="A66" s="25">
        <v>1331</v>
      </c>
      <c r="B66" s="25" t="s">
        <v>156</v>
      </c>
      <c r="C66" s="25">
        <v>119</v>
      </c>
      <c r="D66" s="25" t="s">
        <v>46</v>
      </c>
      <c r="E66" s="26">
        <v>43321</v>
      </c>
      <c r="F66" s="25">
        <v>71243</v>
      </c>
      <c r="G66" s="25" t="s">
        <v>116</v>
      </c>
      <c r="H66" s="25">
        <v>2005</v>
      </c>
      <c r="I66" s="25" t="str">
        <f>INDEX([1]location!$B$2:$B$29,MATCH(C66,[1]location!$A$2:$A$29,0))</f>
        <v>Ahmmedabad City</v>
      </c>
      <c r="J66" s="25" t="str">
        <f>INDEX([1]location!$C$2:$C$29,MATCH(C66,[1]location!$A$2:$A$29,0))</f>
        <v>AMD</v>
      </c>
      <c r="K66" s="25" t="str">
        <f>INDEX([1]location!$D$2:$D$29,MATCH(C66,[1]location!$A$2:$A$29,0))</f>
        <v>Ahmedabad</v>
      </c>
      <c r="L66" s="25" t="e">
        <f>INDEX([2]!Table1[vehicle_type],MATCH(F66,[2]!Table1[vehicle_type_id],0))</f>
        <v>#REF!</v>
      </c>
      <c r="M66" s="27" t="e">
        <f>INDEX([3]vehicle_mileage!$C$2:$C$21,MATCH(L66,[3]vehicle_mileage!$A$2:$A$21,0))</f>
        <v>#REF!</v>
      </c>
      <c r="N66" s="28" t="e">
        <f t="shared" si="0"/>
        <v>#REF!</v>
      </c>
      <c r="O66" s="29" t="e">
        <f t="shared" si="1"/>
        <v>#REF!</v>
      </c>
      <c r="P66" s="30" t="e">
        <f>INDEX([4]maintenance!$E$2:$E$21,MATCH(L66,[4]maintenance!$A$2:$A$21,0))</f>
        <v>#REF!</v>
      </c>
      <c r="Q66" s="25" t="str">
        <f>INDEX([5]vehicle_details!$B$2:$B$21,MATCH(F66,[5]vehicle_details!$A$2:$A$21,0))</f>
        <v>Mahindra</v>
      </c>
      <c r="R66" s="27" t="str">
        <f t="shared" si="2"/>
        <v>Own</v>
      </c>
      <c r="S66" s="30" t="str">
        <f t="shared" si="3"/>
        <v>Not EMI</v>
      </c>
      <c r="T66" s="25">
        <f t="shared" si="4"/>
        <v>13</v>
      </c>
      <c r="U66" s="30">
        <f>INDEX([5]vehicle_details!$H$2:$H$21,MATCH(F66,[5]vehicle_details!A$2:A$21,0))</f>
        <v>601600</v>
      </c>
      <c r="V66" s="27" t="str">
        <f t="shared" si="5"/>
        <v>Not EMI</v>
      </c>
      <c r="W66" s="30" t="str">
        <f t="shared" si="6"/>
        <v>Not EMI</v>
      </c>
      <c r="X66" s="25" t="e">
        <f>INDEX([2]!Table1[vehicle_capacity_tons],MATCH(F66,[2]!Table1[vehicle_type_id],0))</f>
        <v>#REF!</v>
      </c>
      <c r="Y66" s="31">
        <f>13000</f>
        <v>13000</v>
      </c>
      <c r="Z66" s="25" t="e">
        <f t="shared" si="12"/>
        <v>#REF!</v>
      </c>
      <c r="AA66" s="30" t="e">
        <f t="shared" si="7"/>
        <v>#REF!</v>
      </c>
      <c r="AB66" s="30" t="e">
        <f t="shared" si="8"/>
        <v>#REF!</v>
      </c>
      <c r="AC66" s="32">
        <f t="shared" si="9"/>
        <v>0</v>
      </c>
      <c r="AD66" s="31" t="e">
        <f t="shared" si="10"/>
        <v>#REF!</v>
      </c>
      <c r="AE66" s="32" t="e">
        <f t="shared" si="11"/>
        <v>#REF!</v>
      </c>
    </row>
    <row r="67" spans="1:31" x14ac:dyDescent="0.2">
      <c r="A67" s="25">
        <v>1105</v>
      </c>
      <c r="B67" s="25" t="s">
        <v>157</v>
      </c>
      <c r="C67" s="25">
        <v>112</v>
      </c>
      <c r="D67" s="25" t="s">
        <v>3</v>
      </c>
      <c r="E67" s="26">
        <v>42994</v>
      </c>
      <c r="F67" s="25">
        <v>71238</v>
      </c>
      <c r="G67" s="25" t="s">
        <v>107</v>
      </c>
      <c r="H67" s="25">
        <v>2008</v>
      </c>
      <c r="I67" s="25" t="str">
        <f>INDEX([1]location!$B$2:$B$29,MATCH(C67,[1]location!$A$2:$A$29,0))</f>
        <v>Vapi</v>
      </c>
      <c r="J67" s="25" t="str">
        <f>INDEX([1]location!$C$2:$C$29,MATCH(C67,[1]location!$A$2:$A$29,0))</f>
        <v>AMD</v>
      </c>
      <c r="K67" s="25" t="str">
        <f>INDEX([1]location!$D$2:$D$29,MATCH(C67,[1]location!$A$2:$A$29,0))</f>
        <v>Ahmedabad</v>
      </c>
      <c r="L67" s="25" t="e">
        <f>INDEX([2]!Table1[vehicle_type],MATCH(F67,[2]!Table1[vehicle_type_id],0))</f>
        <v>#REF!</v>
      </c>
      <c r="M67" s="27" t="e">
        <f>INDEX([3]vehicle_mileage!$C$2:$C$21,MATCH(L67,[3]vehicle_mileage!$A$2:$A$21,0))</f>
        <v>#REF!</v>
      </c>
      <c r="N67" s="28" t="e">
        <f t="shared" si="0"/>
        <v>#REF!</v>
      </c>
      <c r="O67" s="29" t="e">
        <f t="shared" si="1"/>
        <v>#REF!</v>
      </c>
      <c r="P67" s="30" t="e">
        <f>INDEX([4]maintenance!$E$2:$E$21,MATCH(L67,[4]maintenance!$A$2:$A$21,0))</f>
        <v>#REF!</v>
      </c>
      <c r="Q67" s="25" t="str">
        <f>INDEX([5]vehicle_details!$B$2:$B$21,MATCH(F67,[5]vehicle_details!$A$2:$A$21,0))</f>
        <v>Eicher 20</v>
      </c>
      <c r="R67" s="27" t="str">
        <f t="shared" si="2"/>
        <v>EMI</v>
      </c>
      <c r="S67" s="30" t="str">
        <f t="shared" si="3"/>
        <v xml:space="preserve">4 </v>
      </c>
      <c r="T67" s="25">
        <f t="shared" si="4"/>
        <v>9</v>
      </c>
      <c r="U67" s="30">
        <f>INDEX([5]vehicle_details!$H$2:$H$21,MATCH(F67,[5]vehicle_details!A$2:A$21,0))</f>
        <v>1003600</v>
      </c>
      <c r="V67" s="27">
        <f t="shared" si="5"/>
        <v>2012</v>
      </c>
      <c r="W67" s="30">
        <f t="shared" si="6"/>
        <v>25695.55191901089</v>
      </c>
      <c r="X67" s="25" t="e">
        <f>INDEX([2]!Table1[vehicle_capacity_tons],MATCH(F67,[2]!Table1[vehicle_type_id],0))</f>
        <v>#REF!</v>
      </c>
      <c r="Y67" s="31">
        <f>13000</f>
        <v>13000</v>
      </c>
      <c r="Z67" s="25" t="e">
        <f t="shared" si="12"/>
        <v>#REF!</v>
      </c>
      <c r="AA67" s="30" t="e">
        <f t="shared" si="7"/>
        <v>#REF!</v>
      </c>
      <c r="AB67" s="30" t="e">
        <f t="shared" si="8"/>
        <v>#REF!</v>
      </c>
      <c r="AC67" s="32">
        <f t="shared" si="9"/>
        <v>0</v>
      </c>
      <c r="AD67" s="31" t="e">
        <f t="shared" si="10"/>
        <v>#REF!</v>
      </c>
      <c r="AE67" s="32" t="e">
        <f t="shared" si="11"/>
        <v>#REF!</v>
      </c>
    </row>
    <row r="68" spans="1:31" x14ac:dyDescent="0.2">
      <c r="A68" s="25">
        <v>1104</v>
      </c>
      <c r="B68" s="25" t="s">
        <v>158</v>
      </c>
      <c r="C68" s="25">
        <v>120</v>
      </c>
      <c r="D68" s="25" t="s">
        <v>48</v>
      </c>
      <c r="E68" s="26">
        <v>42993</v>
      </c>
      <c r="F68" s="25">
        <v>71249</v>
      </c>
      <c r="G68" s="25" t="s">
        <v>107</v>
      </c>
      <c r="H68" s="25">
        <v>2017</v>
      </c>
      <c r="I68" s="25" t="str">
        <f>INDEX([1]location!$B$2:$B$29,MATCH(C68,[1]location!$A$2:$A$29,0))</f>
        <v>Sanand</v>
      </c>
      <c r="J68" s="25" t="str">
        <f>INDEX([1]location!$C$2:$C$29,MATCH(C68,[1]location!$A$2:$A$29,0))</f>
        <v>AMD</v>
      </c>
      <c r="K68" s="25" t="str">
        <f>INDEX([1]location!$D$2:$D$29,MATCH(C68,[1]location!$A$2:$A$29,0))</f>
        <v>Ahmedabad</v>
      </c>
      <c r="L68" s="25" t="e">
        <f>INDEX([2]!Table1[vehicle_type],MATCH(F68,[2]!Table1[vehicle_type_id],0))</f>
        <v>#REF!</v>
      </c>
      <c r="M68" s="27" t="e">
        <f>INDEX([3]vehicle_mileage!$C$2:$C$21,MATCH(L68,[3]vehicle_mileage!$A$2:$A$21,0))</f>
        <v>#REF!</v>
      </c>
      <c r="N68" s="28" t="e">
        <f t="shared" si="0"/>
        <v>#REF!</v>
      </c>
      <c r="O68" s="29" t="e">
        <f t="shared" si="1"/>
        <v>#REF!</v>
      </c>
      <c r="P68" s="30" t="e">
        <f>INDEX([4]maintenance!$E$2:$E$21,MATCH(L68,[4]maintenance!$A$2:$A$21,0))</f>
        <v>#REF!</v>
      </c>
      <c r="Q68" s="25" t="str">
        <f>INDEX([5]vehicle_details!$B$2:$B$21,MATCH(F68,[5]vehicle_details!$A$2:$A$21,0))</f>
        <v>AL Dost</v>
      </c>
      <c r="R68" s="27" t="str">
        <f t="shared" si="2"/>
        <v>EMI</v>
      </c>
      <c r="S68" s="30" t="str">
        <f t="shared" si="3"/>
        <v xml:space="preserve">4 </v>
      </c>
      <c r="T68" s="25">
        <f t="shared" si="4"/>
        <v>0</v>
      </c>
      <c r="U68" s="30">
        <f>INDEX([5]vehicle_details!$H$2:$H$21,MATCH(F68,[5]vehicle_details!A$2:A$21,0))</f>
        <v>401600</v>
      </c>
      <c r="V68" s="27">
        <f t="shared" si="5"/>
        <v>2021</v>
      </c>
      <c r="W68" s="30">
        <f t="shared" si="6"/>
        <v>10282.31730836466</v>
      </c>
      <c r="X68" s="25" t="e">
        <f>INDEX([2]!Table1[vehicle_capacity_tons],MATCH(F68,[2]!Table1[vehicle_type_id],0))</f>
        <v>#REF!</v>
      </c>
      <c r="Y68" s="31">
        <f>13000</f>
        <v>13000</v>
      </c>
      <c r="Z68" s="25" t="e">
        <f t="shared" si="12"/>
        <v>#REF!</v>
      </c>
      <c r="AA68" s="30" t="e">
        <f t="shared" si="7"/>
        <v>#REF!</v>
      </c>
      <c r="AB68" s="30" t="e">
        <f t="shared" si="8"/>
        <v>#REF!</v>
      </c>
      <c r="AC68" s="32">
        <f t="shared" si="9"/>
        <v>0</v>
      </c>
      <c r="AD68" s="31" t="e">
        <f t="shared" si="10"/>
        <v>#REF!</v>
      </c>
      <c r="AE68" s="32" t="e">
        <f t="shared" si="11"/>
        <v>#REF!</v>
      </c>
    </row>
    <row r="69" spans="1:31" x14ac:dyDescent="0.2">
      <c r="A69" s="25">
        <v>1171</v>
      </c>
      <c r="B69" s="25" t="s">
        <v>159</v>
      </c>
      <c r="C69" s="25">
        <v>120</v>
      </c>
      <c r="D69" s="25" t="s">
        <v>24</v>
      </c>
      <c r="E69" s="26">
        <v>43166</v>
      </c>
      <c r="F69" s="25">
        <v>71249</v>
      </c>
      <c r="G69" s="25" t="s">
        <v>107</v>
      </c>
      <c r="H69" s="25">
        <v>2017</v>
      </c>
      <c r="I69" s="25" t="str">
        <f>INDEX([1]location!$B$2:$B$29,MATCH(C69,[1]location!$A$2:$A$29,0))</f>
        <v>Sanand</v>
      </c>
      <c r="J69" s="25" t="str">
        <f>INDEX([1]location!$C$2:$C$29,MATCH(C69,[1]location!$A$2:$A$29,0))</f>
        <v>AMD</v>
      </c>
      <c r="K69" s="25" t="str">
        <f>INDEX([1]location!$D$2:$D$29,MATCH(C69,[1]location!$A$2:$A$29,0))</f>
        <v>Ahmedabad</v>
      </c>
      <c r="L69" s="25" t="e">
        <f>INDEX([2]!Table1[vehicle_type],MATCH(F69,[2]!Table1[vehicle_type_id],0))</f>
        <v>#REF!</v>
      </c>
      <c r="M69" s="27" t="e">
        <f>INDEX([3]vehicle_mileage!$C$2:$C$21,MATCH(L69,[3]vehicle_mileage!$A$2:$A$21,0))</f>
        <v>#REF!</v>
      </c>
      <c r="N69" s="28" t="e">
        <f t="shared" si="0"/>
        <v>#REF!</v>
      </c>
      <c r="O69" s="29" t="e">
        <f t="shared" si="1"/>
        <v>#REF!</v>
      </c>
      <c r="P69" s="30" t="e">
        <f>INDEX([4]maintenance!$E$2:$E$21,MATCH(L69,[4]maintenance!$A$2:$A$21,0))</f>
        <v>#REF!</v>
      </c>
      <c r="Q69" s="25" t="str">
        <f>INDEX([5]vehicle_details!$B$2:$B$21,MATCH(F69,[5]vehicle_details!$A$2:$A$21,0))</f>
        <v>AL Dost</v>
      </c>
      <c r="R69" s="27" t="str">
        <f t="shared" si="2"/>
        <v>EMI</v>
      </c>
      <c r="S69" s="30" t="str">
        <f t="shared" si="3"/>
        <v xml:space="preserve">4 </v>
      </c>
      <c r="T69" s="25">
        <f t="shared" si="4"/>
        <v>1</v>
      </c>
      <c r="U69" s="30">
        <f>INDEX([5]vehicle_details!$H$2:$H$21,MATCH(F69,[5]vehicle_details!A$2:A$21,0))</f>
        <v>401600</v>
      </c>
      <c r="V69" s="27">
        <f t="shared" si="5"/>
        <v>2021</v>
      </c>
      <c r="W69" s="30">
        <f t="shared" si="6"/>
        <v>10282.31730836466</v>
      </c>
      <c r="X69" s="25" t="e">
        <f>INDEX([2]!Table1[vehicle_capacity_tons],MATCH(F69,[2]!Table1[vehicle_type_id],0))</f>
        <v>#REF!</v>
      </c>
      <c r="Y69" s="31">
        <f>13000</f>
        <v>13000</v>
      </c>
      <c r="Z69" s="25" t="e">
        <f t="shared" si="12"/>
        <v>#REF!</v>
      </c>
      <c r="AA69" s="30" t="e">
        <f t="shared" si="7"/>
        <v>#REF!</v>
      </c>
      <c r="AB69" s="30" t="e">
        <f t="shared" si="8"/>
        <v>#REF!</v>
      </c>
      <c r="AC69" s="32">
        <f t="shared" si="9"/>
        <v>0</v>
      </c>
      <c r="AD69" s="31" t="e">
        <f t="shared" si="10"/>
        <v>#REF!</v>
      </c>
      <c r="AE69" s="32" t="e">
        <f t="shared" si="11"/>
        <v>#REF!</v>
      </c>
    </row>
    <row r="70" spans="1:31" x14ac:dyDescent="0.2">
      <c r="A70" s="25">
        <v>1151</v>
      </c>
      <c r="B70" s="25" t="s">
        <v>160</v>
      </c>
      <c r="C70" s="25">
        <v>116</v>
      </c>
      <c r="D70" s="25" t="s">
        <v>50</v>
      </c>
      <c r="E70" s="26">
        <v>43120</v>
      </c>
      <c r="F70" s="25">
        <v>71234</v>
      </c>
      <c r="G70" s="25" t="s">
        <v>161</v>
      </c>
      <c r="H70" s="25">
        <v>2013</v>
      </c>
      <c r="I70" s="25" t="str">
        <f>INDEX([1]location!$B$2:$B$29,MATCH(C70,[1]location!$A$2:$A$29,0))</f>
        <v>Vadodara</v>
      </c>
      <c r="J70" s="25" t="str">
        <f>INDEX([1]location!$C$2:$C$29,MATCH(C70,[1]location!$A$2:$A$29,0))</f>
        <v>AMD</v>
      </c>
      <c r="K70" s="25" t="str">
        <f>INDEX([1]location!$D$2:$D$29,MATCH(C70,[1]location!$A$2:$A$29,0))</f>
        <v>Ahmedabad</v>
      </c>
      <c r="L70" s="25" t="e">
        <f>INDEX([2]!Table1[vehicle_type],MATCH(F70,[2]!Table1[vehicle_type_id],0))</f>
        <v>#REF!</v>
      </c>
      <c r="M70" s="27" t="e">
        <f>INDEX([3]vehicle_mileage!$C$2:$C$21,MATCH(L70,[3]vehicle_mileage!$A$2:$A$21,0))</f>
        <v>#REF!</v>
      </c>
      <c r="N70" s="28" t="e">
        <f t="shared" ref="N70" si="13">1600/M70</f>
        <v>#REF!</v>
      </c>
      <c r="O70" s="29" t="e">
        <f t="shared" ref="O70" si="14">N70*72</f>
        <v>#REF!</v>
      </c>
      <c r="P70" s="30" t="e">
        <f>INDEX([4]maintenance!$E$2:$E$21,MATCH(L70,[4]maintenance!$A$2:$A$21,0))</f>
        <v>#REF!</v>
      </c>
      <c r="Q70" s="25" t="str">
        <f>INDEX([5]vehicle_details!$B$2:$B$21,MATCH(F70,[5]vehicle_details!$A$2:$A$21,0))</f>
        <v>Eicher 14</v>
      </c>
      <c r="R70" s="27" t="str">
        <f t="shared" ref="R70" si="15">LEFT(G70,3)</f>
        <v>Mar</v>
      </c>
      <c r="S70" s="30" t="str">
        <f t="shared" ref="S70" si="16">IF(LEFT(G70, 3)="EMI", MID(G70, 6, FIND(" yrs", G70) - 5), IF(G70="Owned", "Not EMI", IF(G70="Market", "Not EMI","Not EMI")))</f>
        <v>Not EMI</v>
      </c>
      <c r="T70" s="25">
        <f t="shared" ref="T70" si="17">YEAR(E70)-H70</f>
        <v>5</v>
      </c>
      <c r="U70" s="30">
        <f>INDEX([5]vehicle_details!$H$2:$H$21,MATCH(F70,[5]vehicle_details!A$2:A$21,0))</f>
        <v>603200</v>
      </c>
      <c r="V70" s="27" t="str">
        <f t="shared" ref="V70" si="18">IFERROR(H70+S70,"Not EMI")</f>
        <v>Not EMI</v>
      </c>
      <c r="W70" s="30" t="str">
        <f t="shared" ref="W70" si="19">IFERROR(-(PMT(10.5%/12,S70*12,U70)),"Not EMI")</f>
        <v>Not EMI</v>
      </c>
      <c r="X70" s="25" t="e">
        <f>INDEX([2]!Table1[vehicle_capacity_tons],MATCH(F70,[2]!Table1[vehicle_type_id],0))</f>
        <v>#REF!</v>
      </c>
      <c r="Y70" s="31">
        <f>13000</f>
        <v>13000</v>
      </c>
      <c r="Z70" s="25" t="e">
        <f t="shared" si="12"/>
        <v>#REF!</v>
      </c>
      <c r="AA70" s="30" t="e">
        <f t="shared" ref="AA70" si="20">Z70*11900</f>
        <v>#REF!</v>
      </c>
      <c r="AB70" s="30" t="e">
        <f t="shared" ref="AB70" si="21">AA70+Y70</f>
        <v>#REF!</v>
      </c>
      <c r="AC70" s="32" t="str">
        <f t="shared" ref="AC70" si="22">IF(LEFT(G70, 3)="EMI", 0, IF(G70="Owned", 0, IF(LEFT(G70, 6)="Market", MID(G70, FIND("(", G70) + 1, FIND(")", G70) - FIND("(", G70) - 1), "")))</f>
        <v>68000</v>
      </c>
      <c r="AD70" s="31" t="str">
        <f t="shared" ref="AD70" si="23">IF(AC70=0,SUM(O70,P70,IF(ISNUMBER(W70),W70,0)),AC70)</f>
        <v>68000</v>
      </c>
      <c r="AE70" s="32" t="e">
        <f t="shared" ref="AE70" si="24">AD70+AB70</f>
        <v>#REF!</v>
      </c>
    </row>
  </sheetData>
  <mergeCells count="11">
    <mergeCell ref="I3:L3"/>
    <mergeCell ref="N3:O3"/>
    <mergeCell ref="Q3:R3"/>
    <mergeCell ref="S3:T3"/>
    <mergeCell ref="Z3:AA3"/>
    <mergeCell ref="I1:AB1"/>
    <mergeCell ref="AC1:AE1"/>
    <mergeCell ref="I2:O2"/>
    <mergeCell ref="Q2:W2"/>
    <mergeCell ref="X2:AB2"/>
    <mergeCell ref="AC2:A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Pivot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Agarwal</dc:creator>
  <cp:lastModifiedBy>Pragyan Dhar</cp:lastModifiedBy>
  <dcterms:created xsi:type="dcterms:W3CDTF">2024-04-27T10:50:04Z</dcterms:created>
  <dcterms:modified xsi:type="dcterms:W3CDTF">2024-07-20T07:56:53Z</dcterms:modified>
</cp:coreProperties>
</file>