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03"/>
  <workbookPr/>
  <mc:AlternateContent xmlns:mc="http://schemas.openxmlformats.org/markup-compatibility/2006">
    <mc:Choice Requires="x15">
      <x15ac:absPath xmlns:x15ac="http://schemas.microsoft.com/office/spreadsheetml/2010/11/ac" url="C:\Users\bdpsa\OneDrive\Desktop\"/>
    </mc:Choice>
  </mc:AlternateContent>
  <xr:revisionPtr revIDLastSave="0" documentId="8_{4A175E32-3C34-4FBE-BABB-5B48E9DEE2BB}" xr6:coauthVersionLast="47" xr6:coauthVersionMax="47" xr10:uidLastSave="{00000000-0000-0000-0000-000000000000}"/>
  <bookViews>
    <workbookView xWindow="-120" yWindow="-120" windowWidth="24240" windowHeight="13020" firstSheet="12" activeTab="13" xr2:uid="{00000000-000D-0000-FFFF-FFFF00000000}"/>
  </bookViews>
  <sheets>
    <sheet name="Pharma Basic Details" sheetId="1" r:id="rId1"/>
    <sheet name="Inventory" sheetId="8" state="hidden" r:id="rId2"/>
    <sheet name="Product Details" sheetId="17" r:id="rId3"/>
    <sheet name="Sales Data November" sheetId="12" r:id="rId4"/>
    <sheet name="Sales Data December" sheetId="13" r:id="rId5"/>
    <sheet name="Sales Data January" sheetId="14" r:id="rId6"/>
    <sheet name="Stock Levels November" sheetId="19" r:id="rId7"/>
    <sheet name="Stock Levels December" sheetId="18" r:id="rId8"/>
    <sheet name="Stock Levels January" sheetId="20" r:id="rId9"/>
    <sheet name="Monthly Purchase and Sales" sheetId="16" r:id="rId10"/>
    <sheet name="Sales Overview" sheetId="21" r:id="rId11"/>
    <sheet name="Pharma Overview" sheetId="11" r:id="rId12"/>
    <sheet name="Monthly Sales" sheetId="23" r:id="rId13"/>
    <sheet name="Total Sale Quantity" sheetId="22" r:id="rId14"/>
    <sheet name="Sales Price vs Purchase Price" sheetId="10" r:id="rId15"/>
    <sheet name="Manufacturer Frequency" sheetId="15" r:id="rId16"/>
  </sheets>
  <definedNames>
    <definedName name="_xlnm._FilterDatabase" localSheetId="1" hidden="1">Inventory!$A$1:$AE$31</definedName>
    <definedName name="_xlnm._FilterDatabase" localSheetId="10" hidden="1">'Sales Overview'!$B$1:$E$13</definedName>
    <definedName name="_xlnm._FilterDatabase" localSheetId="11" hidden="1">'Pharma Overview'!$A$1:$AF$14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14" i="11" l="1"/>
  <c r="AE14" i="11"/>
  <c r="AD14" i="11"/>
  <c r="AC14" i="11"/>
  <c r="AB14" i="11"/>
  <c r="AA14" i="11"/>
  <c r="Z14" i="11"/>
  <c r="Y14" i="11"/>
  <c r="X14" i="11"/>
  <c r="W14" i="11"/>
  <c r="V14" i="11"/>
  <c r="U14" i="11"/>
  <c r="D3" i="21"/>
  <c r="D4" i="21"/>
  <c r="D5" i="21"/>
  <c r="D6" i="21"/>
  <c r="D7" i="21"/>
  <c r="D8" i="21"/>
  <c r="D9" i="21"/>
  <c r="D10" i="21"/>
  <c r="D11" i="21"/>
  <c r="D12" i="21"/>
  <c r="D13" i="21"/>
  <c r="D2" i="21"/>
  <c r="C3" i="21"/>
  <c r="C4" i="21"/>
  <c r="C5" i="21"/>
  <c r="C6" i="21"/>
  <c r="C7" i="21"/>
  <c r="C8" i="21"/>
  <c r="C9" i="21"/>
  <c r="C10" i="21"/>
  <c r="C11" i="21"/>
  <c r="C12" i="21"/>
  <c r="C13" i="21"/>
  <c r="C2" i="21"/>
  <c r="R3" i="11"/>
  <c r="R4" i="11"/>
  <c r="R5" i="11"/>
  <c r="R6" i="11"/>
  <c r="R7" i="11"/>
  <c r="R8" i="11"/>
  <c r="R9" i="11"/>
  <c r="R10" i="11"/>
  <c r="R11" i="11"/>
  <c r="R12" i="11"/>
  <c r="R13" i="11"/>
  <c r="R2" i="11"/>
  <c r="I14" i="19"/>
  <c r="G14" i="19"/>
  <c r="F14" i="19"/>
  <c r="H13" i="19"/>
  <c r="H12" i="19"/>
  <c r="H11" i="19"/>
  <c r="H10" i="19"/>
  <c r="H9" i="19"/>
  <c r="H8" i="19"/>
  <c r="H7" i="19"/>
  <c r="H6" i="19"/>
  <c r="H5" i="19"/>
  <c r="H4" i="19"/>
  <c r="H3" i="19"/>
  <c r="H2" i="19"/>
  <c r="H14" i="19" s="1"/>
  <c r="G3" i="14"/>
  <c r="I3" i="14" s="1"/>
  <c r="G4" i="14"/>
  <c r="I4" i="14" s="1"/>
  <c r="G5" i="14"/>
  <c r="I5" i="14" s="1"/>
  <c r="G6" i="14"/>
  <c r="I6" i="14" s="1"/>
  <c r="G7" i="14"/>
  <c r="I7" i="14" s="1"/>
  <c r="G8" i="14"/>
  <c r="I8" i="14" s="1"/>
  <c r="G9" i="14"/>
  <c r="I9" i="14" s="1"/>
  <c r="G10" i="14"/>
  <c r="I10" i="14" s="1"/>
  <c r="G11" i="14"/>
  <c r="I11" i="14" s="1"/>
  <c r="G12" i="14"/>
  <c r="I12" i="14" s="1"/>
  <c r="G13" i="14"/>
  <c r="I13" i="14" s="1"/>
  <c r="G14" i="14"/>
  <c r="I14" i="14" s="1"/>
  <c r="G15" i="14"/>
  <c r="I15" i="14" s="1"/>
  <c r="G16" i="14"/>
  <c r="I16" i="14" s="1"/>
  <c r="G17" i="14"/>
  <c r="I17" i="14" s="1"/>
  <c r="G18" i="14"/>
  <c r="I18" i="14" s="1"/>
  <c r="G19" i="14"/>
  <c r="I19" i="14" s="1"/>
  <c r="G20" i="14"/>
  <c r="I20" i="14" s="1"/>
  <c r="G22" i="14"/>
  <c r="I22" i="14" s="1"/>
  <c r="G25" i="14"/>
  <c r="I25" i="14" s="1"/>
  <c r="G26" i="14"/>
  <c r="I26" i="14" s="1"/>
  <c r="G27" i="14"/>
  <c r="I27" i="14" s="1"/>
  <c r="G28" i="14"/>
  <c r="I28" i="14" s="1"/>
  <c r="G29" i="14"/>
  <c r="I29" i="14" s="1"/>
  <c r="G30" i="14"/>
  <c r="I30" i="14" s="1"/>
  <c r="G31" i="14"/>
  <c r="I31" i="14" s="1"/>
  <c r="G32" i="14"/>
  <c r="I32" i="14" s="1"/>
  <c r="G33" i="14"/>
  <c r="I33" i="14" s="1"/>
  <c r="G34" i="14"/>
  <c r="I34" i="14" s="1"/>
  <c r="G35" i="14"/>
  <c r="I35" i="14" s="1"/>
  <c r="G21" i="14"/>
  <c r="I21" i="14" s="1"/>
  <c r="G23" i="14"/>
  <c r="I23" i="14" s="1"/>
  <c r="G24" i="14"/>
  <c r="I24" i="14" s="1"/>
  <c r="G2" i="14"/>
  <c r="D36" i="14"/>
  <c r="D41" i="13"/>
  <c r="I2" i="12"/>
  <c r="G13" i="13"/>
  <c r="G2" i="13"/>
  <c r="G3" i="13"/>
  <c r="G4" i="13"/>
  <c r="G5" i="13"/>
  <c r="G6" i="13"/>
  <c r="G7" i="13"/>
  <c r="G8" i="13"/>
  <c r="G10" i="13"/>
  <c r="G11" i="13"/>
  <c r="G12" i="13"/>
  <c r="G14" i="13"/>
  <c r="G15" i="13"/>
  <c r="G16" i="13"/>
  <c r="G17" i="13"/>
  <c r="G18" i="13"/>
  <c r="G19" i="13"/>
  <c r="G20" i="13"/>
  <c r="G21" i="13"/>
  <c r="G23" i="13"/>
  <c r="G24" i="13"/>
  <c r="G31" i="13"/>
  <c r="G22" i="13"/>
  <c r="G25" i="13"/>
  <c r="G26" i="13"/>
  <c r="G27" i="13"/>
  <c r="G28" i="13"/>
  <c r="G29" i="13"/>
  <c r="G30" i="13"/>
  <c r="G32" i="13"/>
  <c r="G33" i="13"/>
  <c r="G34" i="13"/>
  <c r="G35" i="13"/>
  <c r="G36" i="13"/>
  <c r="G37" i="13"/>
  <c r="G38" i="13"/>
  <c r="G39" i="13"/>
  <c r="G40" i="13"/>
  <c r="G9" i="13"/>
  <c r="G5" i="12"/>
  <c r="G16" i="12"/>
  <c r="G10" i="12"/>
  <c r="G2" i="12"/>
  <c r="G3" i="12"/>
  <c r="G4" i="12"/>
  <c r="G6" i="12"/>
  <c r="G7" i="12"/>
  <c r="G8" i="12"/>
  <c r="G9" i="12"/>
  <c r="G11" i="12"/>
  <c r="G12" i="12"/>
  <c r="G13" i="12"/>
  <c r="G14" i="12"/>
  <c r="G15" i="12"/>
  <c r="G17" i="12"/>
  <c r="G18" i="12"/>
  <c r="G19" i="12"/>
  <c r="G20" i="12"/>
  <c r="G21" i="12"/>
  <c r="G22" i="12"/>
  <c r="G23" i="12"/>
  <c r="G24" i="12"/>
  <c r="G25" i="12"/>
  <c r="G26" i="12"/>
  <c r="G27" i="12"/>
  <c r="G28" i="12"/>
  <c r="G30" i="12"/>
  <c r="G31" i="12"/>
  <c r="G32" i="12"/>
  <c r="G33" i="12"/>
  <c r="G29" i="12"/>
  <c r="D34" i="12"/>
  <c r="AA3" i="11"/>
  <c r="AA4" i="11"/>
  <c r="AA5" i="11"/>
  <c r="AA6" i="11"/>
  <c r="AA7" i="11"/>
  <c r="AA8" i="11"/>
  <c r="AA9" i="11"/>
  <c r="AA10" i="11"/>
  <c r="AA11" i="11"/>
  <c r="AA12" i="11"/>
  <c r="AA13" i="11"/>
  <c r="AA2" i="11"/>
  <c r="X3" i="11"/>
  <c r="X4" i="11"/>
  <c r="X5" i="11"/>
  <c r="X6" i="11"/>
  <c r="X7" i="11"/>
  <c r="X8" i="11"/>
  <c r="X9" i="11"/>
  <c r="X10" i="11"/>
  <c r="X11" i="11"/>
  <c r="X12" i="11"/>
  <c r="X13" i="11"/>
  <c r="X2" i="11"/>
  <c r="U3" i="11"/>
  <c r="AD3" i="11" s="1"/>
  <c r="U4" i="11"/>
  <c r="AD4" i="11" s="1"/>
  <c r="U5" i="11"/>
  <c r="AD5" i="11" s="1"/>
  <c r="U6" i="11"/>
  <c r="AD6" i="11" s="1"/>
  <c r="U7" i="11"/>
  <c r="AD7" i="11" s="1"/>
  <c r="U8" i="11"/>
  <c r="AD8" i="11" s="1"/>
  <c r="U9" i="11"/>
  <c r="AD9" i="11" s="1"/>
  <c r="U10" i="11"/>
  <c r="AD10" i="11" s="1"/>
  <c r="U11" i="11"/>
  <c r="AD11" i="11" s="1"/>
  <c r="U12" i="11"/>
  <c r="AD12" i="11" s="1"/>
  <c r="U13" i="11"/>
  <c r="U2" i="11"/>
  <c r="AD2" i="11" s="1"/>
  <c r="G13" i="11"/>
  <c r="AB3" i="11"/>
  <c r="AC3" i="11" s="1"/>
  <c r="AB4" i="11"/>
  <c r="AC4" i="11" s="1"/>
  <c r="AB5" i="11"/>
  <c r="AC5" i="11" s="1"/>
  <c r="AB6" i="11"/>
  <c r="AC6" i="11" s="1"/>
  <c r="AB7" i="11"/>
  <c r="AB8" i="11"/>
  <c r="AC8" i="11" s="1"/>
  <c r="AB9" i="11"/>
  <c r="AC9" i="11" s="1"/>
  <c r="AB10" i="11"/>
  <c r="AB11" i="11"/>
  <c r="AB12" i="11"/>
  <c r="AC12" i="11" s="1"/>
  <c r="AB13" i="11"/>
  <c r="AC13" i="11" s="1"/>
  <c r="AB2" i="11"/>
  <c r="Y3" i="11"/>
  <c r="Z3" i="11" s="1"/>
  <c r="Y4" i="11"/>
  <c r="Z4" i="11" s="1"/>
  <c r="Y5" i="11"/>
  <c r="Z5" i="11" s="1"/>
  <c r="Y6" i="11"/>
  <c r="Z6" i="11" s="1"/>
  <c r="Y7" i="11"/>
  <c r="Z7" i="11" s="1"/>
  <c r="Y8" i="11"/>
  <c r="Z8" i="11" s="1"/>
  <c r="Y9" i="11"/>
  <c r="Z9" i="11" s="1"/>
  <c r="Y10" i="11"/>
  <c r="Z10" i="11" s="1"/>
  <c r="Y11" i="11"/>
  <c r="Z11" i="11" s="1"/>
  <c r="Y12" i="11"/>
  <c r="Z12" i="11" s="1"/>
  <c r="Y13" i="11"/>
  <c r="Y2" i="11"/>
  <c r="H14" i="11"/>
  <c r="V3" i="11"/>
  <c r="V4" i="11"/>
  <c r="V5" i="11"/>
  <c r="AE5" i="11" s="1"/>
  <c r="V6" i="11"/>
  <c r="V7" i="11"/>
  <c r="V8" i="11"/>
  <c r="V9" i="11"/>
  <c r="V10" i="11"/>
  <c r="V11" i="11"/>
  <c r="V12" i="11"/>
  <c r="V2" i="11"/>
  <c r="N14" i="11"/>
  <c r="E14" i="11"/>
  <c r="F14" i="11"/>
  <c r="J14" i="11"/>
  <c r="G3" i="11"/>
  <c r="I3" i="11" s="1"/>
  <c r="G4" i="11"/>
  <c r="I4" i="11" s="1"/>
  <c r="K4" i="11" s="1"/>
  <c r="M4" i="11" s="1"/>
  <c r="G5" i="11"/>
  <c r="I5" i="11" s="1"/>
  <c r="K5" i="11" s="1"/>
  <c r="M5" i="11" s="1"/>
  <c r="G6" i="11"/>
  <c r="I6" i="11" s="1"/>
  <c r="K6" i="11" s="1"/>
  <c r="M6" i="11" s="1"/>
  <c r="G7" i="11"/>
  <c r="I7" i="11" s="1"/>
  <c r="K7" i="11" s="1"/>
  <c r="M7" i="11" s="1"/>
  <c r="G8" i="11"/>
  <c r="I8" i="11" s="1"/>
  <c r="K8" i="11" s="1"/>
  <c r="M8" i="11" s="1"/>
  <c r="G9" i="11"/>
  <c r="I9" i="11" s="1"/>
  <c r="K9" i="11" s="1"/>
  <c r="M9" i="11" s="1"/>
  <c r="G10" i="11"/>
  <c r="I10" i="11" s="1"/>
  <c r="K10" i="11" s="1"/>
  <c r="M10" i="11" s="1"/>
  <c r="G11" i="11"/>
  <c r="I11" i="11" s="1"/>
  <c r="K11" i="11" s="1"/>
  <c r="M11" i="11" s="1"/>
  <c r="G12" i="11"/>
  <c r="I12" i="11" s="1"/>
  <c r="K12" i="11" s="1"/>
  <c r="M12" i="11" s="1"/>
  <c r="I13" i="11"/>
  <c r="K13" i="11" s="1"/>
  <c r="M13" i="11" s="1"/>
  <c r="G2" i="11"/>
  <c r="P14" i="11"/>
  <c r="L14" i="11"/>
  <c r="I36" i="14"/>
  <c r="X2" i="8"/>
  <c r="AA23" i="8"/>
  <c r="AA22" i="8"/>
  <c r="AA3" i="8"/>
  <c r="AA4" i="8"/>
  <c r="AA5" i="8"/>
  <c r="AA6" i="8"/>
  <c r="AA7" i="8"/>
  <c r="AA8" i="8"/>
  <c r="AA9" i="8"/>
  <c r="AA10" i="8"/>
  <c r="AA11" i="8"/>
  <c r="AA12" i="8"/>
  <c r="AA13" i="8"/>
  <c r="AA14" i="8"/>
  <c r="AA15" i="8"/>
  <c r="AA16" i="8"/>
  <c r="AA17" i="8"/>
  <c r="AA18" i="8"/>
  <c r="AA19" i="8"/>
  <c r="AA20" i="8"/>
  <c r="AA21" i="8"/>
  <c r="AA24" i="8"/>
  <c r="AA25" i="8"/>
  <c r="AA26" i="8"/>
  <c r="AA27" i="8"/>
  <c r="AA28" i="8"/>
  <c r="AA2" i="8"/>
  <c r="AA31" i="8" s="1"/>
  <c r="Z23" i="8"/>
  <c r="Z22" i="8"/>
  <c r="Z3" i="8"/>
  <c r="Z4" i="8"/>
  <c r="Z5" i="8"/>
  <c r="Z6" i="8"/>
  <c r="Z7" i="8"/>
  <c r="Z8" i="8"/>
  <c r="Z9" i="8"/>
  <c r="Z10" i="8"/>
  <c r="Z11" i="8"/>
  <c r="Z12" i="8"/>
  <c r="Z13" i="8"/>
  <c r="Z14" i="8"/>
  <c r="Z15" i="8"/>
  <c r="Z16" i="8"/>
  <c r="Z17" i="8"/>
  <c r="Z18" i="8"/>
  <c r="Z19" i="8"/>
  <c r="Z20" i="8"/>
  <c r="Z21" i="8"/>
  <c r="Z24" i="8"/>
  <c r="Z25" i="8"/>
  <c r="Z26" i="8"/>
  <c r="Z27" i="8"/>
  <c r="Z28" i="8"/>
  <c r="Z2" i="8"/>
  <c r="Z31" i="8" s="1"/>
  <c r="Y23" i="8"/>
  <c r="Y22" i="8"/>
  <c r="Y3" i="8"/>
  <c r="Y4" i="8"/>
  <c r="Y5" i="8"/>
  <c r="Y6" i="8"/>
  <c r="Y7" i="8"/>
  <c r="Y8" i="8"/>
  <c r="Y9" i="8"/>
  <c r="Y10" i="8"/>
  <c r="Y11" i="8"/>
  <c r="Y12" i="8"/>
  <c r="Y13" i="8"/>
  <c r="Y14" i="8"/>
  <c r="Y15" i="8"/>
  <c r="Y16" i="8"/>
  <c r="Y17" i="8"/>
  <c r="Y18" i="8"/>
  <c r="Y19" i="8"/>
  <c r="Y20" i="8"/>
  <c r="Y21" i="8"/>
  <c r="Y24" i="8"/>
  <c r="Y25" i="8"/>
  <c r="Y26" i="8"/>
  <c r="Y27" i="8"/>
  <c r="Y28" i="8"/>
  <c r="Y2" i="8"/>
  <c r="Y31" i="8" s="1"/>
  <c r="X23" i="8"/>
  <c r="X22" i="8"/>
  <c r="X3" i="8"/>
  <c r="X4" i="8"/>
  <c r="X5" i="8"/>
  <c r="X6" i="8"/>
  <c r="X7" i="8"/>
  <c r="X8" i="8"/>
  <c r="X9" i="8"/>
  <c r="X10" i="8"/>
  <c r="X11" i="8"/>
  <c r="X12" i="8"/>
  <c r="X13" i="8"/>
  <c r="X14" i="8"/>
  <c r="X15" i="8"/>
  <c r="X16" i="8"/>
  <c r="X17" i="8"/>
  <c r="X18" i="8"/>
  <c r="X19" i="8"/>
  <c r="X20" i="8"/>
  <c r="X21" i="8"/>
  <c r="X24" i="8"/>
  <c r="X25" i="8"/>
  <c r="X26" i="8"/>
  <c r="X27" i="8"/>
  <c r="X28" i="8"/>
  <c r="X31" i="8"/>
  <c r="W23" i="8"/>
  <c r="AC23" i="8" s="1"/>
  <c r="W22" i="8"/>
  <c r="AC22" i="8" s="1"/>
  <c r="W3" i="8"/>
  <c r="AC3" i="8" s="1"/>
  <c r="W4" i="8"/>
  <c r="AC4" i="8" s="1"/>
  <c r="W5" i="8"/>
  <c r="AC5" i="8" s="1"/>
  <c r="W6" i="8"/>
  <c r="AC6" i="8" s="1"/>
  <c r="W7" i="8"/>
  <c r="AC7" i="8" s="1"/>
  <c r="W8" i="8"/>
  <c r="AC8" i="8" s="1"/>
  <c r="W9" i="8"/>
  <c r="AC9" i="8" s="1"/>
  <c r="W10" i="8"/>
  <c r="AC10" i="8" s="1"/>
  <c r="W11" i="8"/>
  <c r="AC11" i="8" s="1"/>
  <c r="W12" i="8"/>
  <c r="AC12" i="8" s="1"/>
  <c r="W13" i="8"/>
  <c r="AC13" i="8" s="1"/>
  <c r="W14" i="8"/>
  <c r="AC14" i="8" s="1"/>
  <c r="W15" i="8"/>
  <c r="AC15" i="8" s="1"/>
  <c r="W16" i="8"/>
  <c r="AC16" i="8" s="1"/>
  <c r="W17" i="8"/>
  <c r="AC17" i="8" s="1"/>
  <c r="W18" i="8"/>
  <c r="AC18" i="8" s="1"/>
  <c r="W19" i="8"/>
  <c r="AC19" i="8" s="1"/>
  <c r="W20" i="8"/>
  <c r="AC20" i="8" s="1"/>
  <c r="W21" i="8"/>
  <c r="AC21" i="8" s="1"/>
  <c r="W24" i="8"/>
  <c r="AC24" i="8" s="1"/>
  <c r="W25" i="8"/>
  <c r="AC25" i="8" s="1"/>
  <c r="W26" i="8"/>
  <c r="AC26" i="8" s="1"/>
  <c r="W27" i="8"/>
  <c r="AC27" i="8" s="1"/>
  <c r="W28" i="8"/>
  <c r="AC28" i="8" s="1"/>
  <c r="W2" i="8"/>
  <c r="V23" i="8"/>
  <c r="AB23" i="8" s="1"/>
  <c r="V22" i="8"/>
  <c r="AB22" i="8" s="1"/>
  <c r="V3" i="8"/>
  <c r="AB3" i="8" s="1"/>
  <c r="V4" i="8"/>
  <c r="AB4" i="8" s="1"/>
  <c r="V5" i="8"/>
  <c r="AB5" i="8" s="1"/>
  <c r="V6" i="8"/>
  <c r="AB6" i="8" s="1"/>
  <c r="V7" i="8"/>
  <c r="AB7" i="8" s="1"/>
  <c r="V8" i="8"/>
  <c r="AB8" i="8" s="1"/>
  <c r="V9" i="8"/>
  <c r="AB9" i="8" s="1"/>
  <c r="V10" i="8"/>
  <c r="AB10" i="8" s="1"/>
  <c r="V11" i="8"/>
  <c r="AB11" i="8" s="1"/>
  <c r="V12" i="8"/>
  <c r="AB12" i="8" s="1"/>
  <c r="V13" i="8"/>
  <c r="AB13" i="8" s="1"/>
  <c r="V14" i="8"/>
  <c r="AB14" i="8" s="1"/>
  <c r="V15" i="8"/>
  <c r="AB15" i="8" s="1"/>
  <c r="V16" i="8"/>
  <c r="AB16" i="8" s="1"/>
  <c r="V17" i="8"/>
  <c r="AB17" i="8" s="1"/>
  <c r="V18" i="8"/>
  <c r="AB18" i="8" s="1"/>
  <c r="V19" i="8"/>
  <c r="AB19" i="8" s="1"/>
  <c r="V20" i="8"/>
  <c r="AB20" i="8" s="1"/>
  <c r="V21" i="8"/>
  <c r="AB21" i="8" s="1"/>
  <c r="V24" i="8"/>
  <c r="AB24" i="8" s="1"/>
  <c r="V25" i="8"/>
  <c r="AB25" i="8" s="1"/>
  <c r="V26" i="8"/>
  <c r="AB26" i="8" s="1"/>
  <c r="V27" i="8"/>
  <c r="AB27" i="8" s="1"/>
  <c r="V28" i="8"/>
  <c r="AB28" i="8" s="1"/>
  <c r="V2" i="8"/>
  <c r="I3" i="8"/>
  <c r="K3" i="8" s="1"/>
  <c r="I4" i="8"/>
  <c r="K4" i="8" s="1"/>
  <c r="I5" i="8"/>
  <c r="K5" i="8" s="1"/>
  <c r="I6" i="8"/>
  <c r="K6" i="8" s="1"/>
  <c r="I7" i="8"/>
  <c r="K7" i="8" s="1"/>
  <c r="I8" i="8"/>
  <c r="K8" i="8" s="1"/>
  <c r="I9" i="8"/>
  <c r="K9" i="8" s="1"/>
  <c r="I10" i="8"/>
  <c r="K10" i="8" s="1"/>
  <c r="I11" i="8"/>
  <c r="K11" i="8" s="1"/>
  <c r="I12" i="8"/>
  <c r="K12" i="8" s="1"/>
  <c r="I13" i="8"/>
  <c r="K13" i="8" s="1"/>
  <c r="I14" i="8"/>
  <c r="K14" i="8" s="1"/>
  <c r="I15" i="8"/>
  <c r="K15" i="8" s="1"/>
  <c r="I16" i="8"/>
  <c r="K16" i="8" s="1"/>
  <c r="I17" i="8"/>
  <c r="K17" i="8" s="1"/>
  <c r="I18" i="8"/>
  <c r="K18" i="8" s="1"/>
  <c r="I19" i="8"/>
  <c r="I20" i="8"/>
  <c r="K20" i="8" s="1"/>
  <c r="I21" i="8"/>
  <c r="K21" i="8" s="1"/>
  <c r="I22" i="8"/>
  <c r="K22" i="8" s="1"/>
  <c r="I23" i="8"/>
  <c r="K23" i="8" s="1"/>
  <c r="I24" i="8"/>
  <c r="K24" i="8" s="1"/>
  <c r="I25" i="8"/>
  <c r="K25" i="8" s="1"/>
  <c r="I26" i="8"/>
  <c r="K26" i="8" s="1"/>
  <c r="I27" i="8"/>
  <c r="K27" i="8" s="1"/>
  <c r="I28" i="8"/>
  <c r="K28" i="8" s="1"/>
  <c r="I2" i="8"/>
  <c r="K2" i="8" s="1"/>
  <c r="M15" i="8"/>
  <c r="O15" i="8"/>
  <c r="Q15" i="8" s="1"/>
  <c r="S15" i="8" s="1"/>
  <c r="M16" i="8"/>
  <c r="O16" i="8"/>
  <c r="Q16" i="8" s="1"/>
  <c r="S16" i="8" s="1"/>
  <c r="G31" i="8"/>
  <c r="L31" i="8"/>
  <c r="M3" i="8"/>
  <c r="O3" i="8" s="1"/>
  <c r="Q3" i="8" s="1"/>
  <c r="S3" i="8" s="1"/>
  <c r="M4" i="8"/>
  <c r="O4" i="8" s="1"/>
  <c r="Q4" i="8" s="1"/>
  <c r="S4" i="8" s="1"/>
  <c r="M5" i="8"/>
  <c r="O5" i="8" s="1"/>
  <c r="Q5" i="8" s="1"/>
  <c r="S5" i="8" s="1"/>
  <c r="M6" i="8"/>
  <c r="O6" i="8" s="1"/>
  <c r="Q6" i="8" s="1"/>
  <c r="S6" i="8" s="1"/>
  <c r="M7" i="8"/>
  <c r="O7" i="8" s="1"/>
  <c r="Q7" i="8" s="1"/>
  <c r="S7" i="8" s="1"/>
  <c r="M8" i="8"/>
  <c r="O8" i="8" s="1"/>
  <c r="Q8" i="8" s="1"/>
  <c r="S8" i="8" s="1"/>
  <c r="M9" i="8"/>
  <c r="O9" i="8" s="1"/>
  <c r="Q9" i="8" s="1"/>
  <c r="S9" i="8" s="1"/>
  <c r="M10" i="8"/>
  <c r="O10" i="8" s="1"/>
  <c r="Q10" i="8" s="1"/>
  <c r="S10" i="8" s="1"/>
  <c r="M11" i="8"/>
  <c r="O11" i="8" s="1"/>
  <c r="Q11" i="8" s="1"/>
  <c r="S11" i="8" s="1"/>
  <c r="M12" i="8"/>
  <c r="O12" i="8" s="1"/>
  <c r="Q12" i="8" s="1"/>
  <c r="S12" i="8" s="1"/>
  <c r="M13" i="8"/>
  <c r="O13" i="8" s="1"/>
  <c r="Q13" i="8" s="1"/>
  <c r="S13" i="8" s="1"/>
  <c r="M14" i="8"/>
  <c r="O14" i="8" s="1"/>
  <c r="Q14" i="8" s="1"/>
  <c r="S14" i="8" s="1"/>
  <c r="M17" i="8"/>
  <c r="O17" i="8" s="1"/>
  <c r="Q17" i="8" s="1"/>
  <c r="S17" i="8" s="1"/>
  <c r="M18" i="8"/>
  <c r="O18" i="8" s="1"/>
  <c r="Q18" i="8" s="1"/>
  <c r="S18" i="8" s="1"/>
  <c r="M20" i="8"/>
  <c r="O20" i="8" s="1"/>
  <c r="Q20" i="8" s="1"/>
  <c r="S20" i="8" s="1"/>
  <c r="M21" i="8"/>
  <c r="O21" i="8" s="1"/>
  <c r="Q21" i="8" s="1"/>
  <c r="S21" i="8" s="1"/>
  <c r="M22" i="8"/>
  <c r="O22" i="8" s="1"/>
  <c r="Q22" i="8" s="1"/>
  <c r="S22" i="8" s="1"/>
  <c r="M23" i="8"/>
  <c r="O23" i="8" s="1"/>
  <c r="Q23" i="8" s="1"/>
  <c r="S23" i="8" s="1"/>
  <c r="M24" i="8"/>
  <c r="O24" i="8" s="1"/>
  <c r="Q24" i="8" s="1"/>
  <c r="S24" i="8" s="1"/>
  <c r="M25" i="8"/>
  <c r="O25" i="8" s="1"/>
  <c r="Q25" i="8" s="1"/>
  <c r="S25" i="8" s="1"/>
  <c r="M26" i="8"/>
  <c r="O26" i="8" s="1"/>
  <c r="Q26" i="8" s="1"/>
  <c r="S26" i="8" s="1"/>
  <c r="M27" i="8"/>
  <c r="O27" i="8" s="1"/>
  <c r="Q27" i="8" s="1"/>
  <c r="S27" i="8" s="1"/>
  <c r="M28" i="8"/>
  <c r="O28" i="8" s="1"/>
  <c r="Q28" i="8" s="1"/>
  <c r="S28" i="8" s="1"/>
  <c r="M2" i="8"/>
  <c r="O2" i="8" s="1"/>
  <c r="Q2" i="8" s="1"/>
  <c r="S2" i="8" s="1"/>
  <c r="R31" i="8"/>
  <c r="P31" i="8"/>
  <c r="N31" i="8"/>
  <c r="J31" i="8"/>
  <c r="H31" i="8"/>
  <c r="H2" i="14" l="1"/>
  <c r="I2" i="14" s="1"/>
  <c r="H9" i="13"/>
  <c r="I9" i="13"/>
  <c r="H40" i="13"/>
  <c r="I40" i="13"/>
  <c r="H39" i="13"/>
  <c r="I39" i="13"/>
  <c r="H38" i="13"/>
  <c r="I38" i="13"/>
  <c r="H37" i="13"/>
  <c r="I37" i="13"/>
  <c r="H36" i="13"/>
  <c r="I36" i="13"/>
  <c r="H35" i="13"/>
  <c r="I35" i="13"/>
  <c r="H34" i="13"/>
  <c r="I34" i="13"/>
  <c r="H33" i="13"/>
  <c r="I33" i="13"/>
  <c r="H32" i="13"/>
  <c r="I32" i="13"/>
  <c r="H30" i="13"/>
  <c r="I30" i="13"/>
  <c r="H29" i="13"/>
  <c r="I29" i="13"/>
  <c r="H28" i="13"/>
  <c r="I28" i="13"/>
  <c r="H27" i="13"/>
  <c r="I27" i="13"/>
  <c r="H26" i="13"/>
  <c r="I26" i="13"/>
  <c r="H25" i="13"/>
  <c r="I25" i="13"/>
  <c r="H22" i="13"/>
  <c r="I22" i="13"/>
  <c r="H31" i="13"/>
  <c r="I31" i="13"/>
  <c r="H24" i="13"/>
  <c r="I24" i="13"/>
  <c r="H23" i="13"/>
  <c r="I23" i="13"/>
  <c r="H21" i="13"/>
  <c r="I21" i="13"/>
  <c r="H20" i="13"/>
  <c r="I20" i="13"/>
  <c r="H19" i="13"/>
  <c r="I19" i="13"/>
  <c r="H18" i="13"/>
  <c r="I18" i="13"/>
  <c r="H17" i="13"/>
  <c r="I17" i="13"/>
  <c r="H16" i="13"/>
  <c r="I16" i="13"/>
  <c r="H15" i="13"/>
  <c r="I15" i="13"/>
  <c r="H14" i="13"/>
  <c r="I14" i="13"/>
  <c r="H12" i="13"/>
  <c r="I12" i="13"/>
  <c r="H11" i="13"/>
  <c r="I11" i="13"/>
  <c r="H10" i="13"/>
  <c r="I10" i="13"/>
  <c r="H8" i="13"/>
  <c r="I8" i="13"/>
  <c r="H7" i="13"/>
  <c r="I7" i="13"/>
  <c r="H6" i="13"/>
  <c r="I6" i="13"/>
  <c r="H5" i="13"/>
  <c r="I5" i="13"/>
  <c r="H4" i="13"/>
  <c r="I4" i="13"/>
  <c r="H3" i="13"/>
  <c r="I3" i="13"/>
  <c r="H2" i="13"/>
  <c r="I2" i="13"/>
  <c r="H13" i="13"/>
  <c r="I13" i="13"/>
  <c r="I41" i="13" s="1"/>
  <c r="W2" i="11"/>
  <c r="AE2" i="11"/>
  <c r="W12" i="11"/>
  <c r="AE12" i="11"/>
  <c r="AF12" i="11" s="1"/>
  <c r="W11" i="11"/>
  <c r="AE11" i="11"/>
  <c r="AF11" i="11" s="1"/>
  <c r="W10" i="11"/>
  <c r="AE10" i="11"/>
  <c r="AF10" i="11" s="1"/>
  <c r="W9" i="11"/>
  <c r="AE9" i="11"/>
  <c r="AF9" i="11" s="1"/>
  <c r="W8" i="11"/>
  <c r="AE8" i="11"/>
  <c r="AF8" i="11" s="1"/>
  <c r="W7" i="11"/>
  <c r="AE7" i="11"/>
  <c r="AF7" i="11" s="1"/>
  <c r="W6" i="11"/>
  <c r="AE6" i="11"/>
  <c r="AF6" i="11" s="1"/>
  <c r="W5" i="11"/>
  <c r="AF5" i="11"/>
  <c r="W4" i="11"/>
  <c r="AE4" i="11"/>
  <c r="AF4" i="11" s="1"/>
  <c r="W3" i="11"/>
  <c r="AE3" i="11"/>
  <c r="AF3" i="11" s="1"/>
  <c r="Z13" i="11"/>
  <c r="AE13" i="11"/>
  <c r="W13" i="11"/>
  <c r="AD13" i="11"/>
  <c r="H29" i="12"/>
  <c r="I29" i="12" s="1"/>
  <c r="H33" i="12"/>
  <c r="I33" i="12" s="1"/>
  <c r="H32" i="12"/>
  <c r="I32" i="12" s="1"/>
  <c r="H31" i="12"/>
  <c r="I31" i="12" s="1"/>
  <c r="H30" i="12"/>
  <c r="I30" i="12" s="1"/>
  <c r="H28" i="12"/>
  <c r="I28" i="12" s="1"/>
  <c r="H27" i="12"/>
  <c r="I27" i="12" s="1"/>
  <c r="H26" i="12"/>
  <c r="I26" i="12" s="1"/>
  <c r="H25" i="12"/>
  <c r="I25" i="12" s="1"/>
  <c r="H24" i="12"/>
  <c r="I24" i="12" s="1"/>
  <c r="H23" i="12"/>
  <c r="I23" i="12" s="1"/>
  <c r="H22" i="12"/>
  <c r="I22" i="12" s="1"/>
  <c r="H21" i="12"/>
  <c r="I21" i="12" s="1"/>
  <c r="H20" i="12"/>
  <c r="I20" i="12" s="1"/>
  <c r="H19" i="12"/>
  <c r="I19" i="12" s="1"/>
  <c r="H18" i="12"/>
  <c r="I18" i="12" s="1"/>
  <c r="H17" i="12"/>
  <c r="I17" i="12" s="1"/>
  <c r="H15" i="12"/>
  <c r="I15" i="12" s="1"/>
  <c r="H14" i="12"/>
  <c r="I14" i="12" s="1"/>
  <c r="H13" i="12"/>
  <c r="I13" i="12" s="1"/>
  <c r="H12" i="12"/>
  <c r="I12" i="12" s="1"/>
  <c r="H11" i="12"/>
  <c r="I11" i="12" s="1"/>
  <c r="H9" i="12"/>
  <c r="I9" i="12" s="1"/>
  <c r="H8" i="12"/>
  <c r="I8" i="12" s="1"/>
  <c r="H7" i="12"/>
  <c r="I7" i="12" s="1"/>
  <c r="H6" i="12"/>
  <c r="I6" i="12" s="1"/>
  <c r="H4" i="12"/>
  <c r="I4" i="12" s="1"/>
  <c r="H3" i="12"/>
  <c r="I3" i="12" s="1"/>
  <c r="H2" i="12"/>
  <c r="H10" i="12"/>
  <c r="I10" i="12" s="1"/>
  <c r="H16" i="12"/>
  <c r="I16" i="12" s="1"/>
  <c r="H5" i="12"/>
  <c r="I5" i="12" s="1"/>
  <c r="AC2" i="11"/>
  <c r="AC11" i="11"/>
  <c r="AC10" i="11"/>
  <c r="AC7" i="11"/>
  <c r="Z2" i="11"/>
  <c r="O13" i="11"/>
  <c r="Q13" i="11" s="1"/>
  <c r="O12" i="11"/>
  <c r="Q12" i="11" s="1"/>
  <c r="O11" i="11"/>
  <c r="Q11" i="11" s="1"/>
  <c r="O10" i="11"/>
  <c r="Q10" i="11" s="1"/>
  <c r="O9" i="11"/>
  <c r="Q9" i="11" s="1"/>
  <c r="O8" i="11"/>
  <c r="Q8" i="11" s="1"/>
  <c r="O7" i="11"/>
  <c r="Q7" i="11" s="1"/>
  <c r="O6" i="11"/>
  <c r="Q6" i="11" s="1"/>
  <c r="O5" i="11"/>
  <c r="Q5" i="11" s="1"/>
  <c r="O4" i="11"/>
  <c r="Q4" i="11" s="1"/>
  <c r="I2" i="11"/>
  <c r="K2" i="11" s="1"/>
  <c r="M2" i="11" s="1"/>
  <c r="O2" i="11" s="1"/>
  <c r="G14" i="11"/>
  <c r="Q2" i="11"/>
  <c r="I14" i="11"/>
  <c r="K3" i="11"/>
  <c r="V31" i="8"/>
  <c r="AB2" i="8"/>
  <c r="AB31" i="8"/>
  <c r="W31" i="8"/>
  <c r="AC2" i="8"/>
  <c r="AC31" i="8" s="1"/>
  <c r="I31" i="8"/>
  <c r="K19" i="8"/>
  <c r="M19" i="8" s="1"/>
  <c r="K31" i="8"/>
  <c r="AF13" i="11" l="1"/>
  <c r="AF2" i="11"/>
  <c r="I34" i="12"/>
  <c r="M3" i="11"/>
  <c r="O3" i="11" s="1"/>
  <c r="K14" i="11"/>
  <c r="O19" i="8"/>
  <c r="M31" i="8"/>
  <c r="M14" i="11" l="1"/>
  <c r="O31" i="8"/>
  <c r="Q19" i="8"/>
  <c r="Q3" i="11" l="1"/>
  <c r="Q14" i="11" s="1"/>
  <c r="O14" i="11"/>
  <c r="S19" i="8"/>
  <c r="S31" i="8" s="1"/>
  <c r="Q31" i="8"/>
</calcChain>
</file>

<file path=xl/sharedStrings.xml><?xml version="1.0" encoding="utf-8"?>
<sst xmlns="http://schemas.openxmlformats.org/spreadsheetml/2006/main" count="944" uniqueCount="427">
  <si>
    <t>Pharma Basic Details</t>
  </si>
  <si>
    <t>Business Name</t>
  </si>
  <si>
    <t>C R Pharma Wholesalers</t>
  </si>
  <si>
    <t>Sector of Business</t>
  </si>
  <si>
    <t>Medical</t>
  </si>
  <si>
    <t>Business Description</t>
  </si>
  <si>
    <t>C R Pharma is a wholesale pharmaceutical B2B supplier, specializing in the distribution of Trusted quality pharmaceutical products, medical supplies, and healthcare solutions to local pharmacies, clinics, healthcare institutions, even individuals. We provide a seamless supply chain, ensuring timely delivery of essential medicines and healthcare products at competitive prices.</t>
  </si>
  <si>
    <t>Business Contact</t>
  </si>
  <si>
    <t>Address of Principal Place of Business</t>
  </si>
  <si>
    <t>2nd, 26-3-85, Lavanaya Book Centre, NRP Road, GandhiNagar, Vijayawada, Krishna, Andhra Pradesh, 520003</t>
  </si>
  <si>
    <t>Date of Registration</t>
  </si>
  <si>
    <t>Type of Registration</t>
  </si>
  <si>
    <t>Regular</t>
  </si>
  <si>
    <t>Constitution of Business</t>
  </si>
  <si>
    <t>Proprietorship</t>
  </si>
  <si>
    <t>Jurisdictional Office</t>
  </si>
  <si>
    <t>GANDHINAGAR</t>
  </si>
  <si>
    <t>Product ID</t>
  </si>
  <si>
    <t>Product Name</t>
  </si>
  <si>
    <t>Product Type</t>
  </si>
  <si>
    <t>Manufacturer</t>
  </si>
  <si>
    <t>Expiry Date</t>
  </si>
  <si>
    <t>Strips per Box</t>
  </si>
  <si>
    <t>Closing Stock (Oct)</t>
  </si>
  <si>
    <t>Box Purchase Quantity (Nov)</t>
  </si>
  <si>
    <t>Total Quantity (Nov)</t>
  </si>
  <si>
    <t>Box Sales Quantity (Nov)</t>
  </si>
  <si>
    <t>Closing Stock (Nov)</t>
  </si>
  <si>
    <t>Box Purchase Quantity (Dec)</t>
  </si>
  <si>
    <t>Total Quantity (Dec)</t>
  </si>
  <si>
    <t>Box Sales Quantity (Dec)</t>
  </si>
  <si>
    <t>Closing Stock (Dec)</t>
  </si>
  <si>
    <t>Box Purchase Quantity (Jan)</t>
  </si>
  <si>
    <t>Total Quantity (Jan)</t>
  </si>
  <si>
    <t>Box Sales Quantity (Jan)</t>
  </si>
  <si>
    <t>Closing Stock (Jan)</t>
  </si>
  <si>
    <t>Purchase Price per Strip</t>
  </si>
  <si>
    <t>Sale Price per Strip</t>
  </si>
  <si>
    <t>Total Purchase Price (Nov)</t>
  </si>
  <si>
    <t>Total Sale Price (Nov)</t>
  </si>
  <si>
    <t>Total Purchase Price (Dec)</t>
  </si>
  <si>
    <t>Total Sale Price (Dec)</t>
  </si>
  <si>
    <t>Total Purchase Price (Jan)</t>
  </si>
  <si>
    <t>Total Sale Price (Jan)</t>
  </si>
  <si>
    <t>Total Purchase Price</t>
  </si>
  <si>
    <t>Total Sale Price</t>
  </si>
  <si>
    <t>Uses</t>
  </si>
  <si>
    <t>Therapeutic Category</t>
  </si>
  <si>
    <t>Crocin 500 mg</t>
  </si>
  <si>
    <t>Paracetamol</t>
  </si>
  <si>
    <t>GSK</t>
  </si>
  <si>
    <t>Apr, 2026</t>
  </si>
  <si>
    <t>Pain relief, fever reduction</t>
  </si>
  <si>
    <t>Analgesic, Antipyretic</t>
  </si>
  <si>
    <t>Calpol 120 mg</t>
  </si>
  <si>
    <t>Jul, 2025</t>
  </si>
  <si>
    <t>Dolo 650 mg</t>
  </si>
  <si>
    <t>Micro Labs</t>
  </si>
  <si>
    <t>Aug, 2025</t>
  </si>
  <si>
    <t>Aspro 500 mg</t>
  </si>
  <si>
    <t>Aspirin</t>
  </si>
  <si>
    <t>Bayer</t>
  </si>
  <si>
    <t>Dec, 2027</t>
  </si>
  <si>
    <t>Pain relief, anti-inflammatory, blood thinner</t>
  </si>
  <si>
    <t>Analgesic, Anti-inflammatory, Antiplatelet</t>
  </si>
  <si>
    <t>Disprin 300 mg</t>
  </si>
  <si>
    <t>R &amp; B</t>
  </si>
  <si>
    <t>Jun, 2026</t>
  </si>
  <si>
    <t>Brufen 400 mg</t>
  </si>
  <si>
    <t>Ibuprofen</t>
  </si>
  <si>
    <t>Abbott</t>
  </si>
  <si>
    <t>Jan, 2027</t>
  </si>
  <si>
    <t>Pain relief, anti-inflammatory, fever reduction</t>
  </si>
  <si>
    <t>Analgesic, Antipyretic, Anti-inflammatory</t>
  </si>
  <si>
    <t>Ibugesic 100 mg</t>
  </si>
  <si>
    <t>Cipla</t>
  </si>
  <si>
    <t>Mar, 2026</t>
  </si>
  <si>
    <t>Amoxil 500 mg</t>
  </si>
  <si>
    <t>Amoxicillin</t>
  </si>
  <si>
    <t>Pfizer</t>
  </si>
  <si>
    <t>Antibiotic for bacterial infections</t>
  </si>
  <si>
    <t>Antibiotic (Penicillin Group)</t>
  </si>
  <si>
    <t>Mox 500 mg</t>
  </si>
  <si>
    <t>Aug, 2026</t>
  </si>
  <si>
    <t>Glucophage 500 mg</t>
  </si>
  <si>
    <t>Metformin</t>
  </si>
  <si>
    <t>Sanofi</t>
  </si>
  <si>
    <t>Nov, 2025</t>
  </si>
  <si>
    <t>Type 2 diabetes management</t>
  </si>
  <si>
    <t>Antidiabetic (Biguanide)</t>
  </si>
  <si>
    <t>Metformin 500 mg</t>
  </si>
  <si>
    <t>Lipitor 10 mg</t>
  </si>
  <si>
    <t>Atorvastatin</t>
  </si>
  <si>
    <t>Oct, 2025</t>
  </si>
  <si>
    <t>Cholesterol-lowering, heart disease prevention</t>
  </si>
  <si>
    <t>Statin (Cholesterol-lowering)</t>
  </si>
  <si>
    <t>Atorva 10 mg</t>
  </si>
  <si>
    <t>Pantocid 40 mg</t>
  </si>
  <si>
    <t>Pantoprazole</t>
  </si>
  <si>
    <t>Zydus Cadila</t>
  </si>
  <si>
    <t>Sep, 2025</t>
  </si>
  <si>
    <t>Acid reflux, stomach ulcers</t>
  </si>
  <si>
    <t>Proton Pump Inhibitor (PPI)</t>
  </si>
  <si>
    <t>Pan 40 mg</t>
  </si>
  <si>
    <t>Jul, 2026</t>
  </si>
  <si>
    <t>Zantac 150 mg</t>
  </si>
  <si>
    <t>Ranitidine</t>
  </si>
  <si>
    <t>Dec, 2025</t>
  </si>
  <si>
    <t>Acid reflux, heartburn</t>
  </si>
  <si>
    <t>Antihistamine (H2-receptor antagonist)</t>
  </si>
  <si>
    <t>Ranit 150 mg</t>
  </si>
  <si>
    <t>MSD</t>
  </si>
  <si>
    <t>Apr, 2025</t>
  </si>
  <si>
    <t>Cetzine 10 mg</t>
  </si>
  <si>
    <t>Cetirizine</t>
  </si>
  <si>
    <t>May, 2025</t>
  </si>
  <si>
    <t>Allergy relief, antihistamine</t>
  </si>
  <si>
    <t>Antihistamine</t>
  </si>
  <si>
    <t>Plavix 75 mg</t>
  </si>
  <si>
    <t>Clopidogrel</t>
  </si>
  <si>
    <t>Blood thinner for heart disease, stroke prevention</t>
  </si>
  <si>
    <t>Antiplatelet</t>
  </si>
  <si>
    <t>Loratid 10 mg</t>
  </si>
  <si>
    <t>Loratadine</t>
  </si>
  <si>
    <t>Asthalin 100 mcg</t>
  </si>
  <si>
    <t>Salbutamol (Albuterol)</t>
  </si>
  <si>
    <t>1 (inhaler)</t>
  </si>
  <si>
    <t>Asthma, bronchospasm relief</t>
  </si>
  <si>
    <t>Bronchodilator</t>
  </si>
  <si>
    <t>Ventolin 100 mcg</t>
  </si>
  <si>
    <t>Feb, 2026</t>
  </si>
  <si>
    <t>Methylpred 4 mg</t>
  </si>
  <si>
    <t>Methylprednisolone</t>
  </si>
  <si>
    <t>Inflammation, allergic conditions</t>
  </si>
  <si>
    <t>Corticosteroid</t>
  </si>
  <si>
    <t>Cinqa 10 mg</t>
  </si>
  <si>
    <t>Chloroquine</t>
  </si>
  <si>
    <t>Malaria treatment, autoimmune disorders</t>
  </si>
  <si>
    <t>Antimalarial</t>
  </si>
  <si>
    <t>Hydrodiuril 25 mg</t>
  </si>
  <si>
    <t>Hydrochlorothiazide</t>
  </si>
  <si>
    <t>Nov, 2026</t>
  </si>
  <si>
    <t>Diuretic, hypertension, edema treatment</t>
  </si>
  <si>
    <t>Diuretic</t>
  </si>
  <si>
    <t>Tramacip 50 mg</t>
  </si>
  <si>
    <t>Tramadol</t>
  </si>
  <si>
    <t>Sep, 2026</t>
  </si>
  <si>
    <t>Pain relief</t>
  </si>
  <si>
    <t>Opioid Analgesic</t>
  </si>
  <si>
    <t>Gabapin 300 mg</t>
  </si>
  <si>
    <t>Gabapentin</t>
  </si>
  <si>
    <t>Jun, 2025</t>
  </si>
  <si>
    <t>Nerve pain, epilepsy</t>
  </si>
  <si>
    <t>Anticonvulsant, Analgesic</t>
  </si>
  <si>
    <t>Voglitrio MV2</t>
  </si>
  <si>
    <t>Voglibose</t>
  </si>
  <si>
    <t>Lumineed 60K</t>
  </si>
  <si>
    <t>Vitamin D3</t>
  </si>
  <si>
    <t xml:space="preserve">Medley </t>
  </si>
  <si>
    <t>Sun Pharma</t>
  </si>
  <si>
    <t>Telmasmart H</t>
  </si>
  <si>
    <t xml:space="preserve">Telmisartan </t>
  </si>
  <si>
    <t>Helios</t>
  </si>
  <si>
    <t>Inv No</t>
  </si>
  <si>
    <t>Inv Date</t>
  </si>
  <si>
    <t>Product List</t>
  </si>
  <si>
    <t>Invoice Value</t>
  </si>
  <si>
    <t>Discount</t>
  </si>
  <si>
    <t>Tax Rate</t>
  </si>
  <si>
    <t>CGST</t>
  </si>
  <si>
    <t>SGST</t>
  </si>
  <si>
    <t>Sale Value</t>
  </si>
  <si>
    <t>WS/217</t>
  </si>
  <si>
    <t>Voglitrio MV2: 40, Calpol 120 mg: 85, Methylpred 4 mg: 45</t>
  </si>
  <si>
    <t>WS/218</t>
  </si>
  <si>
    <t>Pantocid 40 mg: 50, Calpol 120 mg: 35</t>
  </si>
  <si>
    <t>WS/219</t>
  </si>
  <si>
    <t>Disprin 300 mg: 95</t>
  </si>
  <si>
    <t>WS/220</t>
  </si>
  <si>
    <t>Methylpred 4 mg: 35</t>
  </si>
  <si>
    <t>WS/221</t>
  </si>
  <si>
    <t>Tramacip 50 mg: 65, Pantocid 40 mg: 30</t>
  </si>
  <si>
    <t>WS/222</t>
  </si>
  <si>
    <t>Methylpred 4 mg: 30, Calpol 120 mg: 100</t>
  </si>
  <si>
    <t>WS/223</t>
  </si>
  <si>
    <t>Methylpred 4 mg: 30</t>
  </si>
  <si>
    <t>WS/224</t>
  </si>
  <si>
    <t>Lumineed 60K: 70, Calpol 120 mg: 50</t>
  </si>
  <si>
    <t>WS/225</t>
  </si>
  <si>
    <t>WS/226</t>
  </si>
  <si>
    <t>Plavix 75 mg: 35</t>
  </si>
  <si>
    <t>WS/227</t>
  </si>
  <si>
    <t>Methylpred 4 mg: 35, Disprin 300 mg: 35</t>
  </si>
  <si>
    <t>WS/228</t>
  </si>
  <si>
    <t>Disprin 300 mg: 50</t>
  </si>
  <si>
    <t>WS/229</t>
  </si>
  <si>
    <t>Tramacip 50 mg: 50, Telmasmart H: 30, Calpol 120 mg: 85</t>
  </si>
  <si>
    <t>WS/230</t>
  </si>
  <si>
    <t>Calpol 120 mg: 65, Disprin 300 mg: 70</t>
  </si>
  <si>
    <t>WS/231</t>
  </si>
  <si>
    <t>Lumineed 60K: 75</t>
  </si>
  <si>
    <t>WS/232</t>
  </si>
  <si>
    <t>Calpol 120 mg: 45, Methylpred 4 mg: 40</t>
  </si>
  <si>
    <t>WS/233</t>
  </si>
  <si>
    <t>Plavix 75 mg: 45, Calpol 120 mg: 40, Lumineed 60K: 40</t>
  </si>
  <si>
    <t>WS/234</t>
  </si>
  <si>
    <t>Calpol 120 mg: 60, Telmasmart H: 40</t>
  </si>
  <si>
    <t>WS/235</t>
  </si>
  <si>
    <t>Calpol 120 mg: 35, Disprin 300 mg: 30</t>
  </si>
  <si>
    <t>WS/236</t>
  </si>
  <si>
    <t>Gabapin 300 mg: 40</t>
  </si>
  <si>
    <t>WS/237</t>
  </si>
  <si>
    <t>Calpol 120 mg: 75, Voglitrio MV2: 30</t>
  </si>
  <si>
    <t>WS/238</t>
  </si>
  <si>
    <t>Telmasmart H: 90, Ventolin 100 mcg: 40, Disprin 300 mg: 40, Calpol 120 mg: 45</t>
  </si>
  <si>
    <t>WS/239</t>
  </si>
  <si>
    <t>Ventolin 100 mcg: 75, Voglitrio MV2: 50, Telmasmart H: 30</t>
  </si>
  <si>
    <t>WS/240</t>
  </si>
  <si>
    <t>Pantocid 40 mg: 40, Voglitrio MV2: 55, Calpol 120 mg: 35</t>
  </si>
  <si>
    <t>WS/241</t>
  </si>
  <si>
    <t>Calpol 120 mg: 50</t>
  </si>
  <si>
    <t>WS/242</t>
  </si>
  <si>
    <t>Telmasmart H: 30, Disprin 300 mg: 55, Voglitrio MV2: 30</t>
  </si>
  <si>
    <t>WS/243</t>
  </si>
  <si>
    <t>Tramacip 50 mg: 55, Ventolin 100 mcg: 35</t>
  </si>
  <si>
    <t>WS/244</t>
  </si>
  <si>
    <t>Telmasmart H: 60</t>
  </si>
  <si>
    <t>WS/245</t>
  </si>
  <si>
    <t>Ventolin 100 mcg: 40</t>
  </si>
  <si>
    <t>WS/246</t>
  </si>
  <si>
    <t>Telmasmart H: 55</t>
  </si>
  <si>
    <t>WS/247</t>
  </si>
  <si>
    <t>Plavix 75 mg: 65</t>
  </si>
  <si>
    <t>WS/248</t>
  </si>
  <si>
    <t>Lumineed 60K: 70</t>
  </si>
  <si>
    <t>WS/249</t>
  </si>
  <si>
    <t>Lumineed 60K: 95, Calpol 120 mg: 40, Telmasmart H: 40, Disprin 300 mg: 30</t>
  </si>
  <si>
    <t>WS/250</t>
  </si>
  <si>
    <t>Calpol 120 mg: 45, Disprin 300 mg: 85, Pantocid 40 mg: 30</t>
  </si>
  <si>
    <t>WS/251</t>
  </si>
  <si>
    <t>Lumineed 60K: 100</t>
  </si>
  <si>
    <t>WS/252</t>
  </si>
  <si>
    <t>Tramacip 50 mg: 40, Calpol 120 mg: 55</t>
  </si>
  <si>
    <t>WS/253</t>
  </si>
  <si>
    <t>Disprin 300 mg: 60, Calpol 120 mg: 50</t>
  </si>
  <si>
    <t>WS/254</t>
  </si>
  <si>
    <t>Calpol 120 mg: 70</t>
  </si>
  <si>
    <t>WS/255</t>
  </si>
  <si>
    <t>Tramacip 50 mg: 45, Calpol 120 mg: 35, Lumineed 60K: 90</t>
  </si>
  <si>
    <t>WS/256</t>
  </si>
  <si>
    <t>Lumineed 60K: 35</t>
  </si>
  <si>
    <t>WS/257</t>
  </si>
  <si>
    <t>Calpol 120 mg: 40, Telmasmart H: 30, Disprin 300 mg: 35, Plavix 75 mg: 35</t>
  </si>
  <si>
    <t>WS/258</t>
  </si>
  <si>
    <t>Lumineed 60K: 45</t>
  </si>
  <si>
    <t>WS/259</t>
  </si>
  <si>
    <t>Lumineed 60K: 30, Ventolin 100 mcg: 40, Disprin 300 mg: 65</t>
  </si>
  <si>
    <t>WS/260</t>
  </si>
  <si>
    <t>Calpol 120 mg: 75, Lumineed 60K: 55</t>
  </si>
  <si>
    <t>WS/261</t>
  </si>
  <si>
    <t>Disprin 300 mg: 55, Lumineed 60K: 75, Calpol 120 mg: 100</t>
  </si>
  <si>
    <t>WS/262</t>
  </si>
  <si>
    <t>Gabapin 300 mg: 50, Lumineed 60K: 85</t>
  </si>
  <si>
    <t>WS/263</t>
  </si>
  <si>
    <t>Calpol 120 mg: 35, Lumineed 60K: 30</t>
  </si>
  <si>
    <t>WS/264</t>
  </si>
  <si>
    <t>Telmasmart H: 75, Calpol 120 mg: 75</t>
  </si>
  <si>
    <t>WS/265</t>
  </si>
  <si>
    <t>Pantocid 40 mg: 80, Calpol 120 mg: 65</t>
  </si>
  <si>
    <t>WS/266</t>
  </si>
  <si>
    <t>Disprin 300 mg: 40</t>
  </si>
  <si>
    <t>WS/267</t>
  </si>
  <si>
    <t>Plavix 75 mg: 30, Disprin 300 mg: 60</t>
  </si>
  <si>
    <t>WS/268</t>
  </si>
  <si>
    <t>Methylpred 4 mg: 55</t>
  </si>
  <si>
    <t>WS/269</t>
  </si>
  <si>
    <t>Lumineed 60K: 60</t>
  </si>
  <si>
    <t>WS/270</t>
  </si>
  <si>
    <t>Ventolin 100 mcg: 40, Calpol 120 mg: 85, Lumineed 60K: 60</t>
  </si>
  <si>
    <t>WS/271</t>
  </si>
  <si>
    <t>WS/272</t>
  </si>
  <si>
    <t>Disprin 300 mg: 90, Calpol 120 mg: 40</t>
  </si>
  <si>
    <t>WS/273</t>
  </si>
  <si>
    <t>Telmasmart H: 65, Calpol 120 mg: 50</t>
  </si>
  <si>
    <t>WS/274</t>
  </si>
  <si>
    <t>Calpol 120 mg: 55, Tramacip 50 mg: 70, Ventolin 100 mcg: 65</t>
  </si>
  <si>
    <t>WS/275</t>
  </si>
  <si>
    <t>Methylpred 4 mg: 70, Calpol 120 mg: 45</t>
  </si>
  <si>
    <t>WS/276</t>
  </si>
  <si>
    <t>WS/277</t>
  </si>
  <si>
    <t>Methylpred 4 mg: 80, Telmasmart H: 35, Calpol 120 mg: 70</t>
  </si>
  <si>
    <t>WS/278</t>
  </si>
  <si>
    <t>Lumineed 60K: 40</t>
  </si>
  <si>
    <t>WS/279</t>
  </si>
  <si>
    <t>Disprin 300 mg: 100, Calpol 120 mg: 70, Voglitrio MV2: 30</t>
  </si>
  <si>
    <t>WS/280</t>
  </si>
  <si>
    <t>Ventolin 100 mcg: 30, Gabapin 300 mg: 45, Voglitrio MV2: 40, Calpol 120 mg: 40</t>
  </si>
  <si>
    <t>WS/281</t>
  </si>
  <si>
    <t>Gabapin 300 mg: 70</t>
  </si>
  <si>
    <t>WS/282</t>
  </si>
  <si>
    <t>Ventolin 100 mcg: 35, Tramacip 50 mg: 35</t>
  </si>
  <si>
    <t>WS/283</t>
  </si>
  <si>
    <t>Tramacip 50 mg: 30, Plavix 75 mg: 35, Calpol 120 mg: 65, Lumineed 60K: 60</t>
  </si>
  <si>
    <t>WS/284</t>
  </si>
  <si>
    <t>Calpol 120 mg: 60</t>
  </si>
  <si>
    <t>WS/285</t>
  </si>
  <si>
    <t>Methylpred 4 mg: 30, Calpol 120 mg: 50, Disprin 300 mg: 35</t>
  </si>
  <si>
    <t>WS/286</t>
  </si>
  <si>
    <t>Plavix 75 mg: 65, Calpol 120 mg: 45, Disprin 300 mg: 45</t>
  </si>
  <si>
    <t>WS/287</t>
  </si>
  <si>
    <t>Voglitrio MV2: 60, Lumineed 60K: 100</t>
  </si>
  <si>
    <t>WS/288</t>
  </si>
  <si>
    <t>Telmasmart H: 35, Plavix 75 mg: 60, Lumineed 60K: 70, Calpol 120 mg: 50</t>
  </si>
  <si>
    <t>WS/289</t>
  </si>
  <si>
    <t>Methylpred 4 mg: 60</t>
  </si>
  <si>
    <t>WS/290</t>
  </si>
  <si>
    <t>Telmasmart H: 65, Lumineed 60K: 40, Methylpred 4 mg: 35</t>
  </si>
  <si>
    <t>WS/291</t>
  </si>
  <si>
    <t>Pantocid 40 mg: 35</t>
  </si>
  <si>
    <t>WS/292</t>
  </si>
  <si>
    <t>Voglitrio MV2: 80, Methylpred 4 mg: 35, Calpol 120 mg: 85</t>
  </si>
  <si>
    <t>WS/293</t>
  </si>
  <si>
    <t>Telmasmart H: 40, Pantocid 40 mg: 70, Lumineed 60K: 45</t>
  </si>
  <si>
    <t>WS/294</t>
  </si>
  <si>
    <t>Lumineed 60K: 70, Methylpred 4 mg: 85</t>
  </si>
  <si>
    <t>WS/295</t>
  </si>
  <si>
    <t>Voglitrio MV2: 45, Methylpred 4 mg: 65, Calpol 120 mg: 40</t>
  </si>
  <si>
    <t>WS/296</t>
  </si>
  <si>
    <t>Pantocid 40 mg: 60, Disprin 300 mg: 60, Calpol 120 mg: 80</t>
  </si>
  <si>
    <t>WS/297</t>
  </si>
  <si>
    <t>WS/298</t>
  </si>
  <si>
    <t>Disprin 300 mg: 30, Lumineed 60K: 65, Calpol 120 mg: 30</t>
  </si>
  <si>
    <t>WS/299</t>
  </si>
  <si>
    <t>Voglitrio MV2: 50, Calpol 120 mg: 100, Disprin 300 mg: 80</t>
  </si>
  <si>
    <t>WS/300</t>
  </si>
  <si>
    <t>Lumineed 60K: 50</t>
  </si>
  <si>
    <t>WS/301</t>
  </si>
  <si>
    <t>Telmasmart H: 75, Voglitrio MV2: 55, Disprin 300 mg: 35</t>
  </si>
  <si>
    <t>WS/302</t>
  </si>
  <si>
    <t>Plavix 75 mg: 95</t>
  </si>
  <si>
    <t>WS/303</t>
  </si>
  <si>
    <t>Tramacip 50 mg: 50, Ventolin 100 mcg: 30</t>
  </si>
  <si>
    <t>WS/304</t>
  </si>
  <si>
    <t>WS/305</t>
  </si>
  <si>
    <t>Calpol 120 mg: 95</t>
  </si>
  <si>
    <t>WS/306</t>
  </si>
  <si>
    <t>Lumineed 60K: 65, Calpol 120 mg: 30, Disprin 300 mg: 35</t>
  </si>
  <si>
    <t>WS/307</t>
  </si>
  <si>
    <t>Tramacip 50 mg: 30</t>
  </si>
  <si>
    <t>WS/308</t>
  </si>
  <si>
    <t>Telmasmart H: 40, Plavix 75 mg: 30, Calpol 120 mg: 70, Lumineed 60K: 35</t>
  </si>
  <si>
    <t>WS/309</t>
  </si>
  <si>
    <t>Disprin 300 mg: 60</t>
  </si>
  <si>
    <t>WS/310</t>
  </si>
  <si>
    <t>Pantocid 40 mg: 65, Telmasmart H: 75, Calpol 120 mg: 70, Lumineed 60K: 50</t>
  </si>
  <si>
    <t>WS/311</t>
  </si>
  <si>
    <t>Calpol 120 mg: 75, Voglitrio MV2: 40, Methylpred 4 mg: 75, Lumineed 60K: 35</t>
  </si>
  <si>
    <t>WS/312</t>
  </si>
  <si>
    <t>Zantac 150 mg: 65</t>
  </si>
  <si>
    <t>WS/313</t>
  </si>
  <si>
    <t>Voglitrio MV2: 55</t>
  </si>
  <si>
    <t>WS/314</t>
  </si>
  <si>
    <t>Pantocid 40 mg: 50, Calpol 120 mg: 45</t>
  </si>
  <si>
    <t>WS/315</t>
  </si>
  <si>
    <t>Telmasmart H: 35</t>
  </si>
  <si>
    <t>WS/316</t>
  </si>
  <si>
    <t>Calpol 120 mg: 75</t>
  </si>
  <si>
    <t>WS/317</t>
  </si>
  <si>
    <t>Methylpred 4 mg: 45, Calpol 120 mg: 35</t>
  </si>
  <si>
    <t>WS/318</t>
  </si>
  <si>
    <t>Lumineed 60K: 60, Calpol 120 mg: 55</t>
  </si>
  <si>
    <t>WS/319</t>
  </si>
  <si>
    <t>Voglitrio MV2: 40, Calpol 120 mg: 35</t>
  </si>
  <si>
    <t>WS/320</t>
  </si>
  <si>
    <t>Plavix 75 mg: 30, Calpol 120 mg: 65, Methylpred 4 mg: 35</t>
  </si>
  <si>
    <t>WS/321</t>
  </si>
  <si>
    <t>Calpol 120 mg: 55</t>
  </si>
  <si>
    <t>Strips Purchase Quantity (Nov)</t>
  </si>
  <si>
    <t>Strips Sales Quantity (Nov)</t>
  </si>
  <si>
    <t>TOTAL</t>
  </si>
  <si>
    <t>Strips Purchase Quantity (Dec)</t>
  </si>
  <si>
    <t>Strips Sales Quantity (Dec)</t>
  </si>
  <si>
    <t>Dec, 2028</t>
  </si>
  <si>
    <t>Jun, 2027</t>
  </si>
  <si>
    <t>Jan, 2028</t>
  </si>
  <si>
    <t>Oct, 2026</t>
  </si>
  <si>
    <t>Mar, 2027</t>
  </si>
  <si>
    <t>Jul, 2028</t>
  </si>
  <si>
    <t>Apr, 2027</t>
  </si>
  <si>
    <t>Aug, 2028</t>
  </si>
  <si>
    <t>Strips Purchase Quantity (Jan)</t>
  </si>
  <si>
    <t>Strips Sales Quantity (Jan)</t>
  </si>
  <si>
    <t>Jan, 2026</t>
  </si>
  <si>
    <t>Sep, 2027</t>
  </si>
  <si>
    <t>Feb, 2028</t>
  </si>
  <si>
    <t>Oct, 2028</t>
  </si>
  <si>
    <t>Mar, 2025</t>
  </si>
  <si>
    <t>Aug, 2027</t>
  </si>
  <si>
    <t>Nov, 2028</t>
  </si>
  <si>
    <t>Jun, 2028</t>
  </si>
  <si>
    <t>Dec, 2026</t>
  </si>
  <si>
    <t>Total Purchase Value (Nov)</t>
  </si>
  <si>
    <t>Total Sale Value (Nov)</t>
  </si>
  <si>
    <t>Profit (Nov)</t>
  </si>
  <si>
    <t>Total Purchase Value (Dec)</t>
  </si>
  <si>
    <t>Total Sale Value (Dec)</t>
  </si>
  <si>
    <t>Profit (Dec)</t>
  </si>
  <si>
    <t>Total Purchase Value (Jan)</t>
  </si>
  <si>
    <t>Total Sale Value (Jan)</t>
  </si>
  <si>
    <t>Profit (Jan)</t>
  </si>
  <si>
    <t>Total</t>
  </si>
  <si>
    <t>min</t>
  </si>
  <si>
    <t>max</t>
  </si>
  <si>
    <t>Total Sale Quantity</t>
  </si>
  <si>
    <t>Total Purchase Value</t>
  </si>
  <si>
    <t>Total Sale Value</t>
  </si>
  <si>
    <t>Total Profit</t>
  </si>
  <si>
    <t>Total Revenue</t>
  </si>
  <si>
    <t>Profit</t>
  </si>
  <si>
    <t>Month</t>
  </si>
  <si>
    <t>Total Sales</t>
  </si>
  <si>
    <t>November</t>
  </si>
  <si>
    <t>December</t>
  </si>
  <si>
    <t>January</t>
  </si>
  <si>
    <t>Sales Price per Strip</t>
  </si>
  <si>
    <t>MID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</si>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</sst>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b/>
      <sz val="11"/>
      <color theme="1"/>
      <name val="Calibri"/>
      <family val="2"/>
      <scheme val="minor"/>
    </font>
    <font>
      <sz val="12"/>
      <color rgb="FF333333"/>
      <name val="Calibri"/>
      <scheme val="minor"/>
    </font>
    <font>
      <sz val="11"/>
      <color rgb="FF000000"/>
      <name val="Calibri"/>
      <scheme val="minor"/>
    </font>
    <font>
      <sz val="9.6"/>
      <color theme="1"/>
      <name val="FkGroteskNeue"/>
      <charset val="1"/>
    </font>
    <font>
      <sz val="11"/>
      <color theme="1"/>
      <name val="Calibri Light"/>
      <scheme val="major"/>
    </font>
    <font>
      <b/>
      <sz val="12"/>
      <color theme="1"/>
      <name val="Calibri"/>
      <family val="2"/>
      <scheme val="minor"/>
    </font>
    <font>
      <b/>
      <sz val="12"/>
      <color rgb="FF242424"/>
      <name val="Aptos Narrow"/>
      <charset val="1"/>
    </font>
    <font>
      <sz val="12"/>
      <color theme="1"/>
      <name val="Calibri"/>
      <family val="2"/>
      <scheme val="minor"/>
    </font>
    <font>
      <b/>
      <sz val="12"/>
      <color theme="1"/>
      <name val="Calibri"/>
      <scheme val="minor"/>
    </font>
    <font>
      <b/>
      <sz val="12"/>
      <color rgb="FF242424"/>
      <name val="Calibri"/>
      <scheme val="minor"/>
    </font>
    <font>
      <sz val="11"/>
      <color rgb="FF000000"/>
      <name val="Courier New"/>
      <charset val="1"/>
    </font>
    <font>
      <sz val="11"/>
      <color rgb="FF000000"/>
      <name val="Calibri"/>
      <charset val="1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2">
    <xf numFmtId="0" fontId="0" fillId="0" borderId="0" xfId="0"/>
    <xf numFmtId="0" fontId="0" fillId="0" borderId="1" xfId="0" applyBorder="1"/>
    <xf numFmtId="14" fontId="0" fillId="0" borderId="1" xfId="0" applyNumberFormat="1" applyBorder="1"/>
    <xf numFmtId="14" fontId="0" fillId="0" borderId="0" xfId="0" applyNumberFormat="1"/>
    <xf numFmtId="0" fontId="0" fillId="0" borderId="3" xfId="0" applyBorder="1"/>
    <xf numFmtId="0" fontId="0" fillId="0" borderId="4" xfId="0" applyBorder="1"/>
    <xf numFmtId="0" fontId="4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9" fillId="0" borderId="0" xfId="0" applyFont="1"/>
    <xf numFmtId="0" fontId="5" fillId="0" borderId="0" xfId="0" applyFont="1" applyAlignment="1">
      <alignment wrapText="1"/>
    </xf>
    <xf numFmtId="0" fontId="0" fillId="0" borderId="0" xfId="0" applyAlignment="1">
      <alignment readingOrder="1"/>
    </xf>
    <xf numFmtId="0" fontId="10" fillId="4" borderId="4" xfId="0" applyFont="1" applyFill="1" applyBorder="1"/>
    <xf numFmtId="0" fontId="10" fillId="4" borderId="9" xfId="0" applyFont="1" applyFill="1" applyBorder="1"/>
    <xf numFmtId="0" fontId="10" fillId="4" borderId="10" xfId="0" applyFont="1" applyFill="1" applyBorder="1"/>
    <xf numFmtId="0" fontId="10" fillId="4" borderId="6" xfId="0" applyFont="1" applyFill="1" applyBorder="1"/>
    <xf numFmtId="0" fontId="5" fillId="0" borderId="0" xfId="0" applyFont="1"/>
    <xf numFmtId="0" fontId="11" fillId="4" borderId="4" xfId="0" applyFont="1" applyFill="1" applyBorder="1" applyAlignment="1">
      <alignment wrapText="1"/>
    </xf>
    <xf numFmtId="0" fontId="6" fillId="0" borderId="0" xfId="0" applyFont="1"/>
    <xf numFmtId="0" fontId="11" fillId="4" borderId="6" xfId="0" applyFont="1" applyFill="1" applyBorder="1"/>
    <xf numFmtId="0" fontId="0" fillId="0" borderId="12" xfId="0" applyBorder="1"/>
    <xf numFmtId="0" fontId="2" fillId="2" borderId="4" xfId="0" applyFont="1" applyFill="1" applyBorder="1"/>
    <xf numFmtId="0" fontId="2" fillId="2" borderId="4" xfId="0" applyFont="1" applyFill="1" applyBorder="1" applyAlignment="1">
      <alignment wrapText="1"/>
    </xf>
    <xf numFmtId="14" fontId="0" fillId="0" borderId="4" xfId="0" applyNumberFormat="1" applyBorder="1"/>
    <xf numFmtId="0" fontId="0" fillId="0" borderId="4" xfId="0" applyBorder="1" applyAlignment="1">
      <alignment wrapText="1"/>
    </xf>
    <xf numFmtId="4" fontId="0" fillId="0" borderId="4" xfId="0" applyNumberFormat="1" applyBorder="1"/>
    <xf numFmtId="0" fontId="0" fillId="0" borderId="5" xfId="0" applyBorder="1"/>
    <xf numFmtId="0" fontId="0" fillId="0" borderId="7" xfId="0" applyBorder="1"/>
    <xf numFmtId="0" fontId="2" fillId="2" borderId="6" xfId="0" applyFont="1" applyFill="1" applyBorder="1"/>
    <xf numFmtId="0" fontId="10" fillId="0" borderId="0" xfId="0" applyFont="1"/>
    <xf numFmtId="0" fontId="12" fillId="0" borderId="0" xfId="0" quotePrefix="1" applyFont="1" applyAlignment="1">
      <alignment wrapText="1"/>
    </xf>
    <xf numFmtId="0" fontId="0" fillId="0" borderId="6" xfId="0" applyBorder="1"/>
    <xf numFmtId="0" fontId="13" fillId="0" borderId="4" xfId="0" applyFont="1" applyBorder="1"/>
    <xf numFmtId="0" fontId="0" fillId="0" borderId="9" xfId="0" applyBorder="1"/>
    <xf numFmtId="3" fontId="0" fillId="0" borderId="4" xfId="0" applyNumberFormat="1" applyBorder="1"/>
    <xf numFmtId="9" fontId="0" fillId="0" borderId="0" xfId="0" applyNumberFormat="1"/>
    <xf numFmtId="9" fontId="0" fillId="0" borderId="4" xfId="0" applyNumberFormat="1" applyBorder="1"/>
    <xf numFmtId="4" fontId="0" fillId="0" borderId="0" xfId="0" applyNumberFormat="1"/>
    <xf numFmtId="0" fontId="2" fillId="2" borderId="6" xfId="0" applyFont="1" applyFill="1" applyBorder="1" applyAlignment="1">
      <alignment wrapText="1"/>
    </xf>
    <xf numFmtId="4" fontId="0" fillId="0" borderId="12" xfId="0" applyNumberFormat="1" applyBorder="1"/>
    <xf numFmtId="0" fontId="0" fillId="0" borderId="10" xfId="0" applyBorder="1"/>
    <xf numFmtId="0" fontId="7" fillId="5" borderId="4" xfId="0" applyFont="1" applyFill="1" applyBorder="1"/>
    <xf numFmtId="0" fontId="8" fillId="5" borderId="4" xfId="0" applyFont="1" applyFill="1" applyBorder="1"/>
    <xf numFmtId="0" fontId="2" fillId="6" borderId="4" xfId="0" applyFont="1" applyFill="1" applyBorder="1"/>
    <xf numFmtId="0" fontId="10" fillId="7" borderId="4" xfId="0" applyFont="1" applyFill="1" applyBorder="1"/>
    <xf numFmtId="0" fontId="11" fillId="7" borderId="4" xfId="0" applyFont="1" applyFill="1" applyBorder="1"/>
    <xf numFmtId="0" fontId="11" fillId="7" borderId="4" xfId="0" applyFont="1" applyFill="1" applyBorder="1" applyAlignment="1">
      <alignment wrapText="1"/>
    </xf>
    <xf numFmtId="0" fontId="11" fillId="7" borderId="5" xfId="0" applyFont="1" applyFill="1" applyBorder="1" applyAlignment="1">
      <alignment wrapText="1"/>
    </xf>
    <xf numFmtId="0" fontId="3" fillId="3" borderId="4" xfId="0" applyFont="1" applyFill="1" applyBorder="1" applyAlignment="1">
      <alignment wrapText="1"/>
    </xf>
    <xf numFmtId="0" fontId="4" fillId="0" borderId="4" xfId="0" applyFont="1" applyBorder="1" applyAlignment="1">
      <alignment wrapText="1"/>
    </xf>
    <xf numFmtId="0" fontId="0" fillId="3" borderId="4" xfId="0" applyFill="1" applyBorder="1" applyAlignment="1">
      <alignment wrapText="1"/>
    </xf>
    <xf numFmtId="0" fontId="0" fillId="3" borderId="4" xfId="0" applyFill="1" applyBorder="1"/>
    <xf numFmtId="14" fontId="0" fillId="0" borderId="4" xfId="0" applyNumberFormat="1" applyBorder="1" applyAlignment="1">
      <alignment horizontal="left"/>
    </xf>
    <xf numFmtId="0" fontId="2" fillId="9" borderId="4" xfId="0" applyFont="1" applyFill="1" applyBorder="1"/>
    <xf numFmtId="0" fontId="10" fillId="10" borderId="4" xfId="0" applyFont="1" applyFill="1" applyBorder="1"/>
    <xf numFmtId="0" fontId="10" fillId="11" borderId="4" xfId="0" applyFont="1" applyFill="1" applyBorder="1"/>
    <xf numFmtId="0" fontId="13" fillId="0" borderId="5" xfId="0" applyFont="1" applyBorder="1"/>
    <xf numFmtId="0" fontId="0" fillId="0" borderId="7" xfId="0" applyBorder="1" applyAlignment="1">
      <alignment wrapText="1"/>
    </xf>
    <xf numFmtId="0" fontId="10" fillId="11" borderId="6" xfId="0" applyFont="1" applyFill="1" applyBorder="1"/>
    <xf numFmtId="0" fontId="10" fillId="2" borderId="0" xfId="0" applyFont="1" applyFill="1"/>
    <xf numFmtId="0" fontId="2" fillId="2" borderId="0" xfId="0" applyFont="1" applyFill="1"/>
    <xf numFmtId="0" fontId="0" fillId="0" borderId="5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7" xfId="0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0" xfId="0" applyFont="1"/>
    <xf numFmtId="0" fontId="1" fillId="0" borderId="4" xfId="0" applyFont="1" applyBorder="1"/>
    <xf numFmtId="0" fontId="1" fillId="0" borderId="5" xfId="0" applyFont="1" applyBorder="1"/>
    <xf numFmtId="0" fontId="1" fillId="0" borderId="7" xfId="0" applyFont="1" applyBorder="1"/>
    <xf numFmtId="0" fontId="1" fillId="0" borderId="2" xfId="0" applyFont="1" applyBorder="1"/>
    <xf numFmtId="0" fontId="1" fillId="0" borderId="1" xfId="0" applyFont="1" applyBorder="1"/>
    <xf numFmtId="0" fontId="1" fillId="0" borderId="4" xfId="0" applyFont="1" applyBorder="1" applyAlignment="1">
      <alignment horizontal="right"/>
    </xf>
    <xf numFmtId="0" fontId="1" fillId="0" borderId="7" xfId="0" applyFont="1" applyBorder="1" applyAlignment="1">
      <alignment horizontal="right"/>
    </xf>
    <xf numFmtId="0" fontId="1" fillId="0" borderId="11" xfId="0" applyFont="1" applyBorder="1" applyAlignment="1">
      <alignment horizontal="right"/>
    </xf>
    <xf numFmtId="0" fontId="1" fillId="0" borderId="5" xfId="0" applyFont="1" applyBorder="1" applyAlignment="1">
      <alignment horizontal="right"/>
    </xf>
    <xf numFmtId="0" fontId="1" fillId="0" borderId="8" xfId="0" applyFont="1" applyBorder="1"/>
    <xf numFmtId="0" fontId="1" fillId="0" borderId="3" xfId="0" applyFont="1" applyBorder="1"/>
    <xf numFmtId="0" fontId="1" fillId="0" borderId="10" xfId="0" applyFont="1" applyBorder="1" applyAlignment="1">
      <alignment horizontal="right"/>
    </xf>
    <xf numFmtId="0" fontId="1" fillId="0" borderId="4" xfId="0" applyFont="1" applyBorder="1" applyAlignment="1">
      <alignment wrapText="1"/>
    </xf>
    <xf numFmtId="0" fontId="1" fillId="0" borderId="0" xfId="0" applyFont="1" applyAlignment="1">
      <alignment wrapText="1"/>
    </xf>
    <xf numFmtId="14" fontId="1" fillId="0" borderId="0" xfId="0" applyNumberFormat="1" applyFont="1" applyAlignment="1">
      <alignment wrapText="1"/>
    </xf>
    <xf numFmtId="4" fontId="1" fillId="0" borderId="0" xfId="0" applyNumberFormat="1" applyFont="1" applyAlignment="1">
      <alignment wrapText="1"/>
    </xf>
    <xf numFmtId="0" fontId="1" fillId="0" borderId="0" xfId="0" quotePrefix="1" applyFont="1" applyAlignment="1">
      <alignment wrapText="1"/>
    </xf>
    <xf numFmtId="14" fontId="1" fillId="0" borderId="0" xfId="0" applyNumberFormat="1" applyFont="1"/>
    <xf numFmtId="4" fontId="1" fillId="0" borderId="0" xfId="0" applyNumberFormat="1" applyFont="1"/>
    <xf numFmtId="0" fontId="1" fillId="0" borderId="5" xfId="0" applyFont="1" applyBorder="1" applyAlignment="1">
      <alignment wrapText="1"/>
    </xf>
    <xf numFmtId="0" fontId="1" fillId="0" borderId="6" xfId="0" applyFont="1" applyBorder="1"/>
    <xf numFmtId="0" fontId="1" fillId="0" borderId="4" xfId="0" applyFont="1" applyBorder="1" applyAlignment="1">
      <alignment horizontal="right" wrapText="1"/>
    </xf>
    <xf numFmtId="0" fontId="1" fillId="0" borderId="0" xfId="0" applyFont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8BBE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November Sales Trends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'Stock Levels November'!$B$2:$B$13</c:f>
              <c:strCache>
                <c:ptCount val="12"/>
                <c:pt idx="0">
                  <c:v>Voglitrio MV2</c:v>
                </c:pt>
                <c:pt idx="1">
                  <c:v>Disprin 300 mg</c:v>
                </c:pt>
                <c:pt idx="2">
                  <c:v>Plavix 75 mg</c:v>
                </c:pt>
                <c:pt idx="3">
                  <c:v>Lumineed 60K</c:v>
                </c:pt>
                <c:pt idx="4">
                  <c:v>Methylpred 4 mg</c:v>
                </c:pt>
                <c:pt idx="5">
                  <c:v>Ventolin 100 mcg</c:v>
                </c:pt>
                <c:pt idx="6">
                  <c:v>Pantocid 40 mg</c:v>
                </c:pt>
                <c:pt idx="7">
                  <c:v>Calpol 120 mg</c:v>
                </c:pt>
                <c:pt idx="8">
                  <c:v>Telmasmart H</c:v>
                </c:pt>
                <c:pt idx="9">
                  <c:v>Tramacip 50 mg</c:v>
                </c:pt>
                <c:pt idx="10">
                  <c:v>Gabapin 300 mg</c:v>
                </c:pt>
                <c:pt idx="11">
                  <c:v>Zantac 150 mg</c:v>
                </c:pt>
              </c:strCache>
            </c:strRef>
          </c:cat>
          <c:val>
            <c:numRef>
              <c:f>'Stock Levels November'!$I$2:$I$13</c:f>
              <c:numCache>
                <c:formatCode>General</c:formatCode>
                <c:ptCount val="12"/>
                <c:pt idx="0">
                  <c:v>205</c:v>
                </c:pt>
                <c:pt idx="1">
                  <c:v>375</c:v>
                </c:pt>
                <c:pt idx="2">
                  <c:v>145</c:v>
                </c:pt>
                <c:pt idx="3">
                  <c:v>255</c:v>
                </c:pt>
                <c:pt idx="4">
                  <c:v>250</c:v>
                </c:pt>
                <c:pt idx="5">
                  <c:v>190</c:v>
                </c:pt>
                <c:pt idx="6">
                  <c:v>120</c:v>
                </c:pt>
                <c:pt idx="7">
                  <c:v>805</c:v>
                </c:pt>
                <c:pt idx="8">
                  <c:v>335</c:v>
                </c:pt>
                <c:pt idx="9">
                  <c:v>170</c:v>
                </c:pt>
                <c:pt idx="10">
                  <c:v>40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500-43BE-8E57-7E9B18CEB8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225416"/>
        <c:axId val="862532103"/>
      </c:barChart>
      <c:catAx>
        <c:axId val="174225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532103"/>
        <c:crosses val="autoZero"/>
        <c:auto val="1"/>
        <c:lblAlgn val="ctr"/>
        <c:lblOffset val="100"/>
        <c:noMultiLvlLbl val="0"/>
      </c:catAx>
      <c:valAx>
        <c:axId val="862532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225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December Sales Trends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'Stock Levels December'!$B$2:$B$13</c:f>
              <c:strCache>
                <c:ptCount val="12"/>
                <c:pt idx="0">
                  <c:v>Voglitrio MV2</c:v>
                </c:pt>
                <c:pt idx="1">
                  <c:v>Disprin 300 mg</c:v>
                </c:pt>
                <c:pt idx="2">
                  <c:v>Plavix 75 mg</c:v>
                </c:pt>
                <c:pt idx="3">
                  <c:v>Lumineed 60K</c:v>
                </c:pt>
                <c:pt idx="4">
                  <c:v>Methylpred 4 mg</c:v>
                </c:pt>
                <c:pt idx="5">
                  <c:v>Ventolin 100 mcg</c:v>
                </c:pt>
                <c:pt idx="6">
                  <c:v>Pantocid 40 mg</c:v>
                </c:pt>
                <c:pt idx="7">
                  <c:v>Calpol 120 mg</c:v>
                </c:pt>
                <c:pt idx="8">
                  <c:v>Telmasmart H</c:v>
                </c:pt>
                <c:pt idx="9">
                  <c:v>Tramacip 50 mg</c:v>
                </c:pt>
                <c:pt idx="10">
                  <c:v>Gabapin 300 mg</c:v>
                </c:pt>
                <c:pt idx="11">
                  <c:v>Zantac 150 mg</c:v>
                </c:pt>
              </c:strCache>
            </c:strRef>
          </c:cat>
          <c:val>
            <c:numRef>
              <c:f>'Stock Levels December'!$I$2:$I$13</c:f>
              <c:numCache>
                <c:formatCode>General</c:formatCode>
                <c:ptCount val="12"/>
                <c:pt idx="0">
                  <c:v>70</c:v>
                </c:pt>
                <c:pt idx="1">
                  <c:v>795</c:v>
                </c:pt>
                <c:pt idx="2">
                  <c:v>165</c:v>
                </c:pt>
                <c:pt idx="3">
                  <c:v>930</c:v>
                </c:pt>
                <c:pt idx="4">
                  <c:v>310</c:v>
                </c:pt>
                <c:pt idx="5">
                  <c:v>210</c:v>
                </c:pt>
                <c:pt idx="6">
                  <c:v>110</c:v>
                </c:pt>
                <c:pt idx="7">
                  <c:v>1360</c:v>
                </c:pt>
                <c:pt idx="8">
                  <c:v>245</c:v>
                </c:pt>
                <c:pt idx="9">
                  <c:v>220</c:v>
                </c:pt>
                <c:pt idx="10">
                  <c:v>165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698-468D-9508-4C0EA1BB9A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820680"/>
        <c:axId val="707548680"/>
      </c:barChart>
      <c:catAx>
        <c:axId val="25820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548680"/>
        <c:crosses val="autoZero"/>
        <c:auto val="1"/>
        <c:lblAlgn val="ctr"/>
        <c:lblOffset val="100"/>
        <c:noMultiLvlLbl val="0"/>
      </c:catAx>
      <c:valAx>
        <c:axId val="707548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20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January Sales Trends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'Stock Levels January'!$B$2:$B$13</c:f>
              <c:strCache>
                <c:ptCount val="12"/>
                <c:pt idx="0">
                  <c:v>Voglitrio MV2</c:v>
                </c:pt>
                <c:pt idx="1">
                  <c:v>Disprin 300 mg</c:v>
                </c:pt>
                <c:pt idx="2">
                  <c:v>Plavix 75 mg</c:v>
                </c:pt>
                <c:pt idx="3">
                  <c:v>Lumineed 60K</c:v>
                </c:pt>
                <c:pt idx="4">
                  <c:v>Methylpred 4 mg</c:v>
                </c:pt>
                <c:pt idx="5">
                  <c:v>Ventolin 100 mcg</c:v>
                </c:pt>
                <c:pt idx="6">
                  <c:v>Pantocid 40 mg</c:v>
                </c:pt>
                <c:pt idx="7">
                  <c:v>Calpol 120 mg</c:v>
                </c:pt>
                <c:pt idx="8">
                  <c:v>Telmasmart H</c:v>
                </c:pt>
                <c:pt idx="9">
                  <c:v>Tramacip 50 mg</c:v>
                </c:pt>
                <c:pt idx="10">
                  <c:v>Gabapin 300 mg</c:v>
                </c:pt>
                <c:pt idx="11">
                  <c:v>Zantac 150 mg</c:v>
                </c:pt>
              </c:strCache>
            </c:strRef>
          </c:cat>
          <c:val>
            <c:numRef>
              <c:f>'Stock Levels January'!$I$2:$I$13</c:f>
              <c:numCache>
                <c:formatCode>General</c:formatCode>
                <c:ptCount val="12"/>
                <c:pt idx="0">
                  <c:v>365</c:v>
                </c:pt>
                <c:pt idx="1">
                  <c:v>340</c:v>
                </c:pt>
                <c:pt idx="2">
                  <c:v>215</c:v>
                </c:pt>
                <c:pt idx="3">
                  <c:v>620</c:v>
                </c:pt>
                <c:pt idx="4">
                  <c:v>435</c:v>
                </c:pt>
                <c:pt idx="5">
                  <c:v>30</c:v>
                </c:pt>
                <c:pt idx="6">
                  <c:v>280</c:v>
                </c:pt>
                <c:pt idx="7">
                  <c:v>1090</c:v>
                </c:pt>
                <c:pt idx="8">
                  <c:v>365</c:v>
                </c:pt>
                <c:pt idx="9">
                  <c:v>80</c:v>
                </c:pt>
                <c:pt idx="10">
                  <c:v>0</c:v>
                </c:pt>
                <c:pt idx="11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CEE-48A2-87F3-0A999F5B3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0168967"/>
        <c:axId val="440171015"/>
      </c:barChart>
      <c:catAx>
        <c:axId val="440168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171015"/>
        <c:crosses val="autoZero"/>
        <c:auto val="1"/>
        <c:lblAlgn val="ctr"/>
        <c:lblOffset val="100"/>
        <c:noMultiLvlLbl val="0"/>
      </c:catAx>
      <c:valAx>
        <c:axId val="440171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1689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Min Max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Min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Overview'!$B$2:$B$13</c:f>
              <c:strCache>
                <c:ptCount val="12"/>
                <c:pt idx="0">
                  <c:v>Voglitrio MV2</c:v>
                </c:pt>
                <c:pt idx="1">
                  <c:v>Disprin 300 mg</c:v>
                </c:pt>
                <c:pt idx="2">
                  <c:v>Plavix 75 mg</c:v>
                </c:pt>
                <c:pt idx="3">
                  <c:v>Lumineed 60K</c:v>
                </c:pt>
                <c:pt idx="4">
                  <c:v>Methylpred 4 mg</c:v>
                </c:pt>
                <c:pt idx="5">
                  <c:v>Ventolin 100 mcg</c:v>
                </c:pt>
                <c:pt idx="6">
                  <c:v>Pantocid 40 mg</c:v>
                </c:pt>
                <c:pt idx="7">
                  <c:v>Calpol 120 mg</c:v>
                </c:pt>
                <c:pt idx="8">
                  <c:v>Telmasmart H</c:v>
                </c:pt>
                <c:pt idx="9">
                  <c:v>Tramacip 50 mg</c:v>
                </c:pt>
                <c:pt idx="10">
                  <c:v>Gabapin 300 mg</c:v>
                </c:pt>
                <c:pt idx="11">
                  <c:v>Zantac 150 mg</c:v>
                </c:pt>
              </c:strCache>
            </c:strRef>
          </c:cat>
          <c:val>
            <c:numRef>
              <c:f>'Sales Overview'!$C$2:$C$13</c:f>
              <c:numCache>
                <c:formatCode>General</c:formatCode>
                <c:ptCount val="12"/>
                <c:pt idx="0">
                  <c:v>70</c:v>
                </c:pt>
                <c:pt idx="1">
                  <c:v>340</c:v>
                </c:pt>
                <c:pt idx="2">
                  <c:v>145</c:v>
                </c:pt>
                <c:pt idx="3">
                  <c:v>255</c:v>
                </c:pt>
                <c:pt idx="4">
                  <c:v>250</c:v>
                </c:pt>
                <c:pt idx="5">
                  <c:v>30</c:v>
                </c:pt>
                <c:pt idx="6">
                  <c:v>110</c:v>
                </c:pt>
                <c:pt idx="7">
                  <c:v>805</c:v>
                </c:pt>
                <c:pt idx="8">
                  <c:v>245</c:v>
                </c:pt>
                <c:pt idx="9">
                  <c:v>80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16D-401A-B07F-46EB1BF9FD6F}"/>
            </c:ext>
          </c:extLst>
        </c:ser>
        <c:ser>
          <c:idx val="1"/>
          <c:order val="1"/>
          <c:tx>
            <c:v>Max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'Sales Overview'!$B$2:$B$13</c:f>
              <c:strCache>
                <c:ptCount val="12"/>
                <c:pt idx="0">
                  <c:v>Voglitrio MV2</c:v>
                </c:pt>
                <c:pt idx="1">
                  <c:v>Disprin 300 mg</c:v>
                </c:pt>
                <c:pt idx="2">
                  <c:v>Plavix 75 mg</c:v>
                </c:pt>
                <c:pt idx="3">
                  <c:v>Lumineed 60K</c:v>
                </c:pt>
                <c:pt idx="4">
                  <c:v>Methylpred 4 mg</c:v>
                </c:pt>
                <c:pt idx="5">
                  <c:v>Ventolin 100 mcg</c:v>
                </c:pt>
                <c:pt idx="6">
                  <c:v>Pantocid 40 mg</c:v>
                </c:pt>
                <c:pt idx="7">
                  <c:v>Calpol 120 mg</c:v>
                </c:pt>
                <c:pt idx="8">
                  <c:v>Telmasmart H</c:v>
                </c:pt>
                <c:pt idx="9">
                  <c:v>Tramacip 50 mg</c:v>
                </c:pt>
                <c:pt idx="10">
                  <c:v>Gabapin 300 mg</c:v>
                </c:pt>
                <c:pt idx="11">
                  <c:v>Zantac 150 mg</c:v>
                </c:pt>
              </c:strCache>
            </c:strRef>
          </c:cat>
          <c:val>
            <c:numRef>
              <c:f>'Sales Overview'!$D$2:$D$13</c:f>
              <c:numCache>
                <c:formatCode>General</c:formatCode>
                <c:ptCount val="12"/>
                <c:pt idx="0">
                  <c:v>365</c:v>
                </c:pt>
                <c:pt idx="1">
                  <c:v>795</c:v>
                </c:pt>
                <c:pt idx="2">
                  <c:v>215</c:v>
                </c:pt>
                <c:pt idx="3">
                  <c:v>930</c:v>
                </c:pt>
                <c:pt idx="4">
                  <c:v>435</c:v>
                </c:pt>
                <c:pt idx="5">
                  <c:v>210</c:v>
                </c:pt>
                <c:pt idx="6">
                  <c:v>280</c:v>
                </c:pt>
                <c:pt idx="7">
                  <c:v>1360</c:v>
                </c:pt>
                <c:pt idx="8">
                  <c:v>365</c:v>
                </c:pt>
                <c:pt idx="9">
                  <c:v>220</c:v>
                </c:pt>
                <c:pt idx="10">
                  <c:v>165</c:v>
                </c:pt>
                <c:pt idx="11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16D-401A-B07F-46EB1BF9FD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1961991"/>
        <c:axId val="599410696"/>
      </c:barChart>
      <c:catAx>
        <c:axId val="1219619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410696"/>
        <c:crosses val="autoZero"/>
        <c:auto val="1"/>
        <c:lblAlgn val="ctr"/>
        <c:lblOffset val="100"/>
        <c:noMultiLvlLbl val="0"/>
      </c:catAx>
      <c:valAx>
        <c:axId val="599410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61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'Monthly Sales'!$H$7</c:f>
              <c:strCache>
                <c:ptCount val="1"/>
                <c:pt idx="0">
                  <c:v>Total 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'Monthly Sales'!$G$8:$G$10</c:f>
              <c:strCache>
                <c:ptCount val="3"/>
                <c:pt idx="0">
                  <c:v>November</c:v>
                </c:pt>
                <c:pt idx="1">
                  <c:v>December</c:v>
                </c:pt>
                <c:pt idx="2">
                  <c:v>January</c:v>
                </c:pt>
              </c:strCache>
            </c:strRef>
          </c:cat>
          <c:val>
            <c:numRef>
              <c:f>'Monthly Sales'!$H$8:$H$10</c:f>
              <c:numCache>
                <c:formatCode>General</c:formatCode>
                <c:ptCount val="3"/>
                <c:pt idx="0">
                  <c:v>245882.3</c:v>
                </c:pt>
                <c:pt idx="1">
                  <c:v>358726.3</c:v>
                </c:pt>
                <c:pt idx="2">
                  <c:v>329779.45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E0-4AF3-B97C-8B60E105D3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2381959"/>
        <c:axId val="1272384007"/>
      </c:lineChart>
      <c:catAx>
        <c:axId val="1272381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2384007"/>
        <c:crosses val="autoZero"/>
        <c:auto val="1"/>
        <c:lblAlgn val="ctr"/>
        <c:lblOffset val="100"/>
        <c:noMultiLvlLbl val="0"/>
      </c:catAx>
      <c:valAx>
        <c:axId val="1272384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2381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'Total Sale Quantity'!$E$1</c:f>
              <c:strCache>
                <c:ptCount val="1"/>
                <c:pt idx="0">
                  <c:v>Total Sale Quantity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'Total Sale Quantity'!B2:B13</c:f>
              <c:strCache>
                <c:ptCount val="12"/>
                <c:pt idx="0">
                  <c:v>Calpol 120 mg</c:v>
                </c:pt>
                <c:pt idx="1">
                  <c:v>Lumineed 60K</c:v>
                </c:pt>
                <c:pt idx="2">
                  <c:v>Disprin 300 mg</c:v>
                </c:pt>
                <c:pt idx="3">
                  <c:v>Methylpred 4 mg</c:v>
                </c:pt>
                <c:pt idx="4">
                  <c:v>Telmasmart H</c:v>
                </c:pt>
                <c:pt idx="5">
                  <c:v>Voglitrio MV2</c:v>
                </c:pt>
                <c:pt idx="6">
                  <c:v>Plavix 75 mg</c:v>
                </c:pt>
                <c:pt idx="7">
                  <c:v>Pantocid 40 mg</c:v>
                </c:pt>
                <c:pt idx="8">
                  <c:v>Tramacip 50 mg</c:v>
                </c:pt>
                <c:pt idx="9">
                  <c:v>Ventolin 100 mcg</c:v>
                </c:pt>
                <c:pt idx="10">
                  <c:v>Gabapin 300 mg</c:v>
                </c:pt>
                <c:pt idx="11">
                  <c:v>Zantac 150 mg</c:v>
                </c:pt>
              </c:strCache>
            </c:strRef>
          </c:cat>
          <c:val>
            <c:numRef>
              <c:f>'Total Sale Quantity'!$E$2:$E$13</c:f>
              <c:numCache>
                <c:formatCode>General</c:formatCode>
                <c:ptCount val="12"/>
                <c:pt idx="0">
                  <c:v>3255</c:v>
                </c:pt>
                <c:pt idx="1">
                  <c:v>1805</c:v>
                </c:pt>
                <c:pt idx="2">
                  <c:v>1510</c:v>
                </c:pt>
                <c:pt idx="3">
                  <c:v>995</c:v>
                </c:pt>
                <c:pt idx="4">
                  <c:v>945</c:v>
                </c:pt>
                <c:pt idx="5">
                  <c:v>640</c:v>
                </c:pt>
                <c:pt idx="6">
                  <c:v>525</c:v>
                </c:pt>
                <c:pt idx="7">
                  <c:v>510</c:v>
                </c:pt>
                <c:pt idx="8">
                  <c:v>470</c:v>
                </c:pt>
                <c:pt idx="9">
                  <c:v>430</c:v>
                </c:pt>
                <c:pt idx="10">
                  <c:v>205</c:v>
                </c:pt>
                <c:pt idx="11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99F-44B5-8510-2F35930DFA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53032"/>
        <c:axId val="2755080"/>
      </c:barChart>
      <c:catAx>
        <c:axId val="2753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5080"/>
        <c:crosses val="autoZero"/>
        <c:auto val="1"/>
        <c:lblAlgn val="ctr"/>
        <c:lblOffset val="100"/>
        <c:noMultiLvlLbl val="0"/>
      </c:catAx>
      <c:valAx>
        <c:axId val="2755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3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 Price VS Purchase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v>Purchase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'Sales Price vs Purchase Price'!D2:D13</c:f>
              <c:numCache>
                <c:formatCode>General</c:formatCode>
                <c:ptCount val="12"/>
                <c:pt idx="0">
                  <c:v>90.62</c:v>
                </c:pt>
                <c:pt idx="1">
                  <c:v>64.400000000000006</c:v>
                </c:pt>
                <c:pt idx="2">
                  <c:v>132.65</c:v>
                </c:pt>
                <c:pt idx="3">
                  <c:v>54.3</c:v>
                </c:pt>
                <c:pt idx="4">
                  <c:v>92</c:v>
                </c:pt>
                <c:pt idx="5">
                  <c:v>84</c:v>
                </c:pt>
                <c:pt idx="6">
                  <c:v>103.3</c:v>
                </c:pt>
                <c:pt idx="7">
                  <c:v>28.5</c:v>
                </c:pt>
                <c:pt idx="8">
                  <c:v>79.8</c:v>
                </c:pt>
                <c:pt idx="9">
                  <c:v>114</c:v>
                </c:pt>
                <c:pt idx="10">
                  <c:v>131.80000000000001</c:v>
                </c:pt>
                <c:pt idx="11">
                  <c:v>154.9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330-4B84-A5B6-DD10C663B577}"/>
            </c:ext>
          </c:extLst>
        </c:ser>
        <c:ser>
          <c:idx val="0"/>
          <c:order val="1"/>
          <c:tx>
            <c:v>Sales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'Sales Price vs Purchase Price'!$C$2:$C$13</c:f>
              <c:numCache>
                <c:formatCode>General</c:formatCode>
                <c:ptCount val="12"/>
                <c:pt idx="0">
                  <c:v>102.85</c:v>
                </c:pt>
                <c:pt idx="1">
                  <c:v>80.2</c:v>
                </c:pt>
                <c:pt idx="2">
                  <c:v>162.5</c:v>
                </c:pt>
                <c:pt idx="3">
                  <c:v>70.709999999999994</c:v>
                </c:pt>
                <c:pt idx="4">
                  <c:v>124.1</c:v>
                </c:pt>
                <c:pt idx="5">
                  <c:v>111</c:v>
                </c:pt>
                <c:pt idx="6">
                  <c:v>139.4</c:v>
                </c:pt>
                <c:pt idx="7">
                  <c:v>31.2</c:v>
                </c:pt>
                <c:pt idx="8">
                  <c:v>92</c:v>
                </c:pt>
                <c:pt idx="9">
                  <c:v>132.65</c:v>
                </c:pt>
                <c:pt idx="10">
                  <c:v>145</c:v>
                </c:pt>
                <c:pt idx="11">
                  <c:v>179.2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330-4B84-A5B6-DD10C663B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22840327"/>
        <c:axId val="1822842375"/>
      </c:barChart>
      <c:catAx>
        <c:axId val="1822840327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842375"/>
        <c:crosses val="autoZero"/>
        <c:auto val="1"/>
        <c:lblAlgn val="ctr"/>
        <c:lblOffset val="100"/>
        <c:noMultiLvlLbl val="0"/>
      </c:catAx>
      <c:valAx>
        <c:axId val="1822842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840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Manufacturer Frequency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v>Frequency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278-485B-82AC-926804E89EA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278-485B-82AC-926804E89EA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278-485B-82AC-926804E89EA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278-485B-82AC-926804E89EA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278-485B-82AC-926804E89EA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A278-485B-82AC-926804E89EA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A278-485B-82AC-926804E89EA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'Manufacturer Frequency'!$H$4:$H$10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4</c:v>
                </c:pt>
                <c:pt idx="5">
                  <c:v>3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D41-4BE8-A3D8-3B093B115A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971550</xdr:colOff>
      <xdr:row>7</xdr:row>
      <xdr:rowOff>9525</xdr:rowOff>
    </xdr:from>
    <xdr:to>
      <xdr:col>8</xdr:col>
      <xdr:colOff>952500</xdr:colOff>
      <xdr:row>21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C45C115-3787-5489-7CD3-EBB34BC23A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352425</xdr:colOff>
      <xdr:row>5</xdr:row>
      <xdr:rowOff>28575</xdr:rowOff>
    </xdr:from>
    <xdr:to>
      <xdr:col>6</xdr:col>
      <xdr:colOff>1971675</xdr:colOff>
      <xdr:row>19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AC980CE-92F5-3738-7A16-D57CB68455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266700</xdr:colOff>
      <xdr:row>7</xdr:row>
      <xdr:rowOff>9525</xdr:rowOff>
    </xdr:from>
    <xdr:to>
      <xdr:col>7</xdr:col>
      <xdr:colOff>819150</xdr:colOff>
      <xdr:row>21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9E16E6A-1224-D290-AE50-25C66912F6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1590675</xdr:colOff>
      <xdr:row>18</xdr:row>
      <xdr:rowOff>28575</xdr:rowOff>
    </xdr:from>
    <xdr:to>
      <xdr:col>10</xdr:col>
      <xdr:colOff>409575</xdr:colOff>
      <xdr:row>36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AE3BE5-5297-3D5A-29E5-4029A2AB4E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600075</xdr:colOff>
      <xdr:row>8</xdr:row>
      <xdr:rowOff>95250</xdr:rowOff>
    </xdr:from>
    <xdr:to>
      <xdr:col>15</xdr:col>
      <xdr:colOff>19050</xdr:colOff>
      <xdr:row>19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5EA604-7993-DF50-2553-C5E35DA63B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85725</xdr:colOff>
      <xdr:row>1</xdr:row>
      <xdr:rowOff>19050</xdr:rowOff>
    </xdr:from>
    <xdr:to>
      <xdr:col>15</xdr:col>
      <xdr:colOff>504825</xdr:colOff>
      <xdr:row>22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A242EE-85E5-7769-9307-20982B3982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800100</xdr:colOff>
      <xdr:row>1</xdr:row>
      <xdr:rowOff>57150</xdr:rowOff>
    </xdr:from>
    <xdr:to>
      <xdr:col>13</xdr:col>
      <xdr:colOff>19050</xdr:colOff>
      <xdr:row>21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DC50D0-FC98-8BBF-543C-B32A7299FC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561975</xdr:colOff>
      <xdr:row>7</xdr:row>
      <xdr:rowOff>19050</xdr:rowOff>
    </xdr:from>
    <xdr:to>
      <xdr:col>17</xdr:col>
      <xdr:colOff>257175</xdr:colOff>
      <xdr:row>21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ACD45A9-C2E4-2488-1CC1-D3C59E6DC4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8"/>
  <sheetViews>
    <sheetView workbookViewId="0">
      <selection activeCell="B18" sqref="B18"/>
    </sheetView>
  </sheetViews>
  <sheetFormatPr defaultRowHeight="15"/>
  <cols>
    <col min="1" max="1" width="22.85546875" bestFit="1" customWidth="1"/>
    <col min="2" max="2" width="50.140625" bestFit="1" customWidth="1"/>
  </cols>
  <sheetData>
    <row r="1" spans="1:2">
      <c r="A1" s="64" t="s">
        <v>0</v>
      </c>
      <c r="B1" s="64"/>
    </row>
    <row r="2" spans="1:2">
      <c r="A2" s="64"/>
      <c r="B2" s="64"/>
    </row>
    <row r="3" spans="1:2" ht="16.5">
      <c r="A3" s="48" t="s">
        <v>1</v>
      </c>
      <c r="B3" s="5" t="s">
        <v>2</v>
      </c>
    </row>
    <row r="4" spans="1:2" ht="16.5">
      <c r="A4" s="48" t="s">
        <v>3</v>
      </c>
      <c r="B4" s="5" t="s">
        <v>4</v>
      </c>
    </row>
    <row r="5" spans="1:2" ht="121.5">
      <c r="A5" s="48" t="s">
        <v>5</v>
      </c>
      <c r="B5" s="49" t="s">
        <v>6</v>
      </c>
    </row>
    <row r="6" spans="1:2" ht="16.5">
      <c r="A6" s="48" t="s">
        <v>7</v>
      </c>
      <c r="B6" s="5">
        <v>9959244044</v>
      </c>
    </row>
    <row r="7" spans="1:2" ht="45.75">
      <c r="A7" s="50" t="s">
        <v>8</v>
      </c>
      <c r="B7" s="24" t="s">
        <v>9</v>
      </c>
    </row>
    <row r="8" spans="1:2">
      <c r="A8" s="51" t="s">
        <v>10</v>
      </c>
      <c r="B8" s="52">
        <v>45204</v>
      </c>
    </row>
    <row r="9" spans="1:2">
      <c r="A9" s="51" t="s">
        <v>11</v>
      </c>
      <c r="B9" s="5" t="s">
        <v>12</v>
      </c>
    </row>
    <row r="10" spans="1:2">
      <c r="A10" s="51" t="s">
        <v>13</v>
      </c>
      <c r="B10" s="5" t="s">
        <v>14</v>
      </c>
    </row>
    <row r="11" spans="1:2">
      <c r="A11" s="51" t="s">
        <v>15</v>
      </c>
      <c r="B11" s="5" t="s">
        <v>16</v>
      </c>
    </row>
    <row r="13" spans="1:2">
      <c r="A13" s="68"/>
    </row>
    <row r="14" spans="1:2" ht="15.75">
      <c r="A14" s="7"/>
    </row>
    <row r="15" spans="1:2" ht="15.75">
      <c r="A15" s="7"/>
    </row>
    <row r="16" spans="1:2" ht="15.75">
      <c r="A16" s="7"/>
      <c r="B16" s="6"/>
    </row>
    <row r="17" spans="1:2" ht="15.75">
      <c r="A17" s="7"/>
    </row>
    <row r="18" spans="1:2" ht="15.75">
      <c r="A18" s="7"/>
      <c r="B18" s="8"/>
    </row>
  </sheetData>
  <mergeCells count="1">
    <mergeCell ref="A1:B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4805CB-2D31-4831-9D7C-E8F01EAD54D4}">
  <dimension ref="A1:K14"/>
  <sheetViews>
    <sheetView workbookViewId="0">
      <selection activeCell="G18" sqref="G18"/>
    </sheetView>
  </sheetViews>
  <sheetFormatPr defaultRowHeight="15"/>
  <cols>
    <col min="1" max="1" width="10" bestFit="1" customWidth="1"/>
    <col min="2" max="2" width="13.42578125" bestFit="1" customWidth="1"/>
    <col min="3" max="3" width="24.42578125" bestFit="1" customWidth="1"/>
    <col min="4" max="4" width="20" bestFit="1" customWidth="1"/>
    <col min="5" max="5" width="11" bestFit="1" customWidth="1"/>
    <col min="6" max="6" width="24.140625" bestFit="1" customWidth="1"/>
    <col min="7" max="7" width="19.85546875" bestFit="1" customWidth="1"/>
    <col min="8" max="8" width="10.7109375" bestFit="1" customWidth="1"/>
    <col min="9" max="9" width="23.7109375" bestFit="1" customWidth="1"/>
    <col min="10" max="10" width="19.28515625" bestFit="1" customWidth="1"/>
    <col min="11" max="11" width="10.28515625" bestFit="1" customWidth="1"/>
  </cols>
  <sheetData>
    <row r="1" spans="1:11">
      <c r="A1" s="53" t="s">
        <v>17</v>
      </c>
      <c r="B1" s="53" t="s">
        <v>18</v>
      </c>
      <c r="C1" s="53" t="s">
        <v>401</v>
      </c>
      <c r="D1" s="53" t="s">
        <v>402</v>
      </c>
      <c r="E1" s="53" t="s">
        <v>403</v>
      </c>
      <c r="F1" s="53" t="s">
        <v>404</v>
      </c>
      <c r="G1" s="53" t="s">
        <v>405</v>
      </c>
      <c r="H1" s="53" t="s">
        <v>406</v>
      </c>
      <c r="I1" s="53" t="s">
        <v>407</v>
      </c>
      <c r="J1" s="53" t="s">
        <v>408</v>
      </c>
      <c r="K1" s="53" t="s">
        <v>409</v>
      </c>
    </row>
    <row r="2" spans="1:11">
      <c r="A2" s="5">
        <v>1</v>
      </c>
      <c r="B2" s="5" t="s">
        <v>154</v>
      </c>
      <c r="C2" s="5">
        <v>18124</v>
      </c>
      <c r="D2" s="5">
        <v>21084.25</v>
      </c>
      <c r="E2" s="5">
        <v>2960.25</v>
      </c>
      <c r="F2" s="5">
        <v>18124</v>
      </c>
      <c r="G2" s="5">
        <v>7199.5</v>
      </c>
      <c r="H2" s="5">
        <v>-10924.5</v>
      </c>
      <c r="I2" s="5">
        <v>36248</v>
      </c>
      <c r="J2" s="5">
        <v>37540.25</v>
      </c>
      <c r="K2" s="5">
        <v>1292.25</v>
      </c>
    </row>
    <row r="3" spans="1:11">
      <c r="A3" s="5">
        <v>2</v>
      </c>
      <c r="B3" s="5" t="s">
        <v>65</v>
      </c>
      <c r="C3" s="5">
        <v>25760.000000000004</v>
      </c>
      <c r="D3" s="5">
        <v>30075</v>
      </c>
      <c r="E3" s="5">
        <v>4314.9999999999964</v>
      </c>
      <c r="F3" s="5">
        <v>51520.000000000007</v>
      </c>
      <c r="G3" s="5">
        <v>63759</v>
      </c>
      <c r="H3" s="5">
        <v>12238.999999999993</v>
      </c>
      <c r="I3" s="5">
        <v>25760.000000000004</v>
      </c>
      <c r="J3" s="5">
        <v>27268</v>
      </c>
      <c r="K3" s="5">
        <v>1507.9999999999964</v>
      </c>
    </row>
    <row r="4" spans="1:11">
      <c r="A4" s="5">
        <v>3</v>
      </c>
      <c r="B4" s="5" t="s">
        <v>118</v>
      </c>
      <c r="C4" s="5">
        <v>13265</v>
      </c>
      <c r="D4" s="5">
        <v>23562.5</v>
      </c>
      <c r="E4" s="5">
        <v>10297.5</v>
      </c>
      <c r="F4" s="5">
        <v>26530</v>
      </c>
      <c r="G4" s="5">
        <v>26812.5</v>
      </c>
      <c r="H4" s="5">
        <v>282.5</v>
      </c>
      <c r="I4" s="5">
        <v>26530</v>
      </c>
      <c r="J4" s="5">
        <v>34937.5</v>
      </c>
      <c r="K4" s="5">
        <v>8407.5</v>
      </c>
    </row>
    <row r="5" spans="1:11">
      <c r="A5" s="5">
        <v>4</v>
      </c>
      <c r="B5" s="5" t="s">
        <v>156</v>
      </c>
      <c r="C5" s="5">
        <v>16290</v>
      </c>
      <c r="D5" s="5">
        <v>18031.05</v>
      </c>
      <c r="E5" s="5">
        <v>1741.0499999999993</v>
      </c>
      <c r="F5" s="5">
        <v>48870</v>
      </c>
      <c r="G5" s="5">
        <v>65760.299999999988</v>
      </c>
      <c r="H5" s="5">
        <v>16890.299999999988</v>
      </c>
      <c r="I5" s="5">
        <v>32580</v>
      </c>
      <c r="J5" s="5">
        <v>43840.2</v>
      </c>
      <c r="K5" s="5">
        <v>11260.199999999997</v>
      </c>
    </row>
    <row r="6" spans="1:11">
      <c r="A6" s="5">
        <v>5</v>
      </c>
      <c r="B6" s="5" t="s">
        <v>131</v>
      </c>
      <c r="C6" s="5">
        <v>23000</v>
      </c>
      <c r="D6" s="5">
        <v>31025</v>
      </c>
      <c r="E6" s="5">
        <v>8025</v>
      </c>
      <c r="F6" s="5">
        <v>32200</v>
      </c>
      <c r="G6" s="5">
        <v>38471</v>
      </c>
      <c r="H6" s="5">
        <v>6271</v>
      </c>
      <c r="I6" s="5">
        <v>46000</v>
      </c>
      <c r="J6" s="5">
        <v>53983.5</v>
      </c>
      <c r="K6" s="5">
        <v>7983.5</v>
      </c>
    </row>
    <row r="7" spans="1:11">
      <c r="A7" s="5">
        <v>6</v>
      </c>
      <c r="B7" s="5" t="s">
        <v>129</v>
      </c>
      <c r="C7" s="5">
        <v>16800</v>
      </c>
      <c r="D7" s="5">
        <v>21090</v>
      </c>
      <c r="E7" s="5">
        <v>4290</v>
      </c>
      <c r="F7" s="5">
        <v>16800</v>
      </c>
      <c r="G7" s="5">
        <v>23310</v>
      </c>
      <c r="H7" s="5">
        <v>6510</v>
      </c>
      <c r="I7" s="5">
        <v>16800</v>
      </c>
      <c r="J7" s="5">
        <v>3330</v>
      </c>
      <c r="K7" s="5">
        <v>-13470</v>
      </c>
    </row>
    <row r="8" spans="1:11">
      <c r="A8" s="5">
        <v>7</v>
      </c>
      <c r="B8" s="5" t="s">
        <v>97</v>
      </c>
      <c r="C8" s="5">
        <v>20660</v>
      </c>
      <c r="D8" s="5">
        <v>16728</v>
      </c>
      <c r="E8" s="5">
        <v>-3932</v>
      </c>
      <c r="F8" s="5">
        <v>15495</v>
      </c>
      <c r="G8" s="5">
        <v>15334</v>
      </c>
      <c r="H8" s="5">
        <v>-161</v>
      </c>
      <c r="I8" s="5">
        <v>25825</v>
      </c>
      <c r="J8" s="5">
        <v>39032</v>
      </c>
      <c r="K8" s="5">
        <v>13207</v>
      </c>
    </row>
    <row r="9" spans="1:11">
      <c r="A9" s="5">
        <v>8</v>
      </c>
      <c r="B9" s="5" t="s">
        <v>54</v>
      </c>
      <c r="C9" s="5">
        <v>22800</v>
      </c>
      <c r="D9" s="5">
        <v>25116</v>
      </c>
      <c r="E9" s="5">
        <v>2316</v>
      </c>
      <c r="F9" s="5">
        <v>42750</v>
      </c>
      <c r="G9" s="5">
        <v>42432</v>
      </c>
      <c r="H9" s="5">
        <v>-318</v>
      </c>
      <c r="I9" s="5">
        <v>28500</v>
      </c>
      <c r="J9" s="5">
        <v>34008</v>
      </c>
      <c r="K9" s="5">
        <v>5508</v>
      </c>
    </row>
    <row r="10" spans="1:11">
      <c r="A10" s="5">
        <v>9</v>
      </c>
      <c r="B10" s="5" t="s">
        <v>160</v>
      </c>
      <c r="C10" s="5">
        <v>27930</v>
      </c>
      <c r="D10" s="5">
        <v>30820</v>
      </c>
      <c r="E10" s="5">
        <v>2890</v>
      </c>
      <c r="F10" s="5">
        <v>27930</v>
      </c>
      <c r="G10" s="5">
        <v>22540</v>
      </c>
      <c r="H10" s="5">
        <v>-5390</v>
      </c>
      <c r="I10" s="5">
        <v>27930</v>
      </c>
      <c r="J10" s="5">
        <v>33580</v>
      </c>
      <c r="K10" s="5">
        <v>5650</v>
      </c>
    </row>
    <row r="11" spans="1:11">
      <c r="A11" s="5">
        <v>10</v>
      </c>
      <c r="B11" s="5" t="s">
        <v>144</v>
      </c>
      <c r="C11" s="5">
        <v>22800</v>
      </c>
      <c r="D11" s="5">
        <v>22550.5</v>
      </c>
      <c r="E11" s="5">
        <v>-249.5</v>
      </c>
      <c r="F11" s="5">
        <v>22800</v>
      </c>
      <c r="G11" s="5">
        <v>29183</v>
      </c>
      <c r="H11" s="5">
        <v>6383</v>
      </c>
      <c r="I11" s="5">
        <v>22800</v>
      </c>
      <c r="J11" s="5">
        <v>10612</v>
      </c>
      <c r="K11" s="5">
        <v>-12188</v>
      </c>
    </row>
    <row r="12" spans="1:11">
      <c r="A12" s="5">
        <v>11</v>
      </c>
      <c r="B12" s="5" t="s">
        <v>149</v>
      </c>
      <c r="C12" s="5">
        <v>0</v>
      </c>
      <c r="D12" s="5">
        <v>5800</v>
      </c>
      <c r="E12" s="5">
        <v>5800</v>
      </c>
      <c r="F12" s="5">
        <v>26360.000000000004</v>
      </c>
      <c r="G12" s="5">
        <v>23925</v>
      </c>
      <c r="H12" s="5">
        <v>-2435.0000000000036</v>
      </c>
      <c r="I12" s="5">
        <v>0</v>
      </c>
      <c r="J12" s="5">
        <v>0</v>
      </c>
      <c r="K12" s="5">
        <v>0</v>
      </c>
    </row>
    <row r="13" spans="1:11">
      <c r="A13" s="5">
        <v>12</v>
      </c>
      <c r="B13" s="5" t="s">
        <v>105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15490</v>
      </c>
      <c r="J13" s="5">
        <v>11648</v>
      </c>
      <c r="K13" s="5">
        <v>-3842</v>
      </c>
    </row>
    <row r="14" spans="1:11">
      <c r="A14" s="67" t="s">
        <v>410</v>
      </c>
      <c r="B14" s="67"/>
      <c r="C14" s="5">
        <v>207429</v>
      </c>
      <c r="D14" s="5">
        <v>245882.3</v>
      </c>
      <c r="E14" s="5">
        <v>38453.299999999996</v>
      </c>
      <c r="F14" s="5">
        <v>329379</v>
      </c>
      <c r="G14" s="5">
        <v>358726.3</v>
      </c>
      <c r="H14" s="5">
        <v>29347.299999999977</v>
      </c>
      <c r="I14" s="5">
        <v>304463</v>
      </c>
      <c r="J14" s="5">
        <v>329779.45</v>
      </c>
      <c r="K14" s="5">
        <v>25316.449999999997</v>
      </c>
    </row>
  </sheetData>
  <mergeCells count="1">
    <mergeCell ref="A14:B1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3ADDD-D5C9-42A6-BC7D-B3438CC60392}">
  <dimension ref="A1:I13"/>
  <sheetViews>
    <sheetView workbookViewId="0">
      <selection activeCell="E1" sqref="E1"/>
    </sheetView>
  </sheetViews>
  <sheetFormatPr defaultRowHeight="15"/>
  <cols>
    <col min="1" max="1" width="10.85546875" bestFit="1" customWidth="1"/>
    <col min="2" max="2" width="16.140625" bestFit="1" customWidth="1"/>
    <col min="5" max="5" width="18.5703125" bestFit="1" customWidth="1"/>
    <col min="6" max="7" width="26.28515625" bestFit="1" customWidth="1"/>
    <col min="8" max="8" width="26" bestFit="1" customWidth="1"/>
    <col min="9" max="9" width="25.5703125" bestFit="1" customWidth="1"/>
  </cols>
  <sheetData>
    <row r="1" spans="1:9" ht="15.75">
      <c r="A1" s="44" t="s">
        <v>17</v>
      </c>
      <c r="B1" s="44" t="s">
        <v>18</v>
      </c>
      <c r="C1" s="44" t="s">
        <v>411</v>
      </c>
      <c r="D1" s="44" t="s">
        <v>412</v>
      </c>
      <c r="E1" s="44" t="s">
        <v>19</v>
      </c>
      <c r="F1" s="44" t="s">
        <v>20</v>
      </c>
      <c r="G1" s="44" t="s">
        <v>378</v>
      </c>
      <c r="H1" s="44" t="s">
        <v>381</v>
      </c>
      <c r="I1" s="44" t="s">
        <v>391</v>
      </c>
    </row>
    <row r="2" spans="1:9">
      <c r="A2" s="69">
        <v>1</v>
      </c>
      <c r="B2" s="5" t="s">
        <v>154</v>
      </c>
      <c r="C2" s="5">
        <f>MIN(G2,H2,I2)</f>
        <v>70</v>
      </c>
      <c r="D2" s="5">
        <f>MAX(G2,H2,I2)</f>
        <v>365</v>
      </c>
      <c r="E2" s="69" t="s">
        <v>155</v>
      </c>
      <c r="F2" s="81" t="s">
        <v>158</v>
      </c>
      <c r="G2" s="69">
        <v>205</v>
      </c>
      <c r="H2" s="69">
        <v>70</v>
      </c>
      <c r="I2" s="69">
        <v>365</v>
      </c>
    </row>
    <row r="3" spans="1:9">
      <c r="A3" s="69">
        <v>2</v>
      </c>
      <c r="B3" s="5" t="s">
        <v>65</v>
      </c>
      <c r="C3" s="5">
        <f>MIN(G3,H3,I3)</f>
        <v>340</v>
      </c>
      <c r="D3" s="5">
        <f>MAX(G3,H3,I3)</f>
        <v>795</v>
      </c>
      <c r="E3" s="69" t="s">
        <v>60</v>
      </c>
      <c r="F3" s="32" t="s">
        <v>66</v>
      </c>
      <c r="G3" s="69">
        <v>375</v>
      </c>
      <c r="H3" s="69">
        <v>795</v>
      </c>
      <c r="I3" s="69">
        <v>340</v>
      </c>
    </row>
    <row r="4" spans="1:9">
      <c r="A4" s="69">
        <v>3</v>
      </c>
      <c r="B4" s="5" t="s">
        <v>118</v>
      </c>
      <c r="C4" s="5">
        <f>MIN(G4,H4,I4)</f>
        <v>145</v>
      </c>
      <c r="D4" s="5">
        <f>MAX(G4,H4,I4)</f>
        <v>215</v>
      </c>
      <c r="E4" s="69" t="s">
        <v>119</v>
      </c>
      <c r="F4" s="69" t="s">
        <v>86</v>
      </c>
      <c r="G4" s="69">
        <v>145</v>
      </c>
      <c r="H4" s="69">
        <v>165</v>
      </c>
      <c r="I4" s="69">
        <v>215</v>
      </c>
    </row>
    <row r="5" spans="1:9">
      <c r="A5" s="69">
        <v>4</v>
      </c>
      <c r="B5" s="5" t="s">
        <v>156</v>
      </c>
      <c r="C5" s="5">
        <f>MIN(G5,H5,I5)</f>
        <v>255</v>
      </c>
      <c r="D5" s="5">
        <f>MAX(G5,H5,I5)</f>
        <v>930</v>
      </c>
      <c r="E5" s="69" t="s">
        <v>157</v>
      </c>
      <c r="F5" s="81" t="s">
        <v>159</v>
      </c>
      <c r="G5" s="69">
        <v>255</v>
      </c>
      <c r="H5" s="69">
        <v>930</v>
      </c>
      <c r="I5" s="69">
        <v>620</v>
      </c>
    </row>
    <row r="6" spans="1:9">
      <c r="A6" s="69">
        <v>5</v>
      </c>
      <c r="B6" s="5" t="s">
        <v>131</v>
      </c>
      <c r="C6" s="5">
        <f>MIN(G6,H6,I6)</f>
        <v>250</v>
      </c>
      <c r="D6" s="5">
        <f>MAX(G6,H6,I6)</f>
        <v>435</v>
      </c>
      <c r="E6" s="69" t="s">
        <v>132</v>
      </c>
      <c r="F6" s="69" t="s">
        <v>75</v>
      </c>
      <c r="G6" s="69">
        <v>250</v>
      </c>
      <c r="H6" s="69">
        <v>310</v>
      </c>
      <c r="I6" s="69">
        <v>435</v>
      </c>
    </row>
    <row r="7" spans="1:9">
      <c r="A7" s="69">
        <v>6</v>
      </c>
      <c r="B7" s="5" t="s">
        <v>129</v>
      </c>
      <c r="C7" s="5">
        <f>MIN(G7,H7,I7)</f>
        <v>30</v>
      </c>
      <c r="D7" s="5">
        <f>MAX(G7,H7,I7)</f>
        <v>210</v>
      </c>
      <c r="E7" s="69" t="s">
        <v>125</v>
      </c>
      <c r="F7" s="69" t="s">
        <v>50</v>
      </c>
      <c r="G7" s="69">
        <v>190</v>
      </c>
      <c r="H7" s="69">
        <v>210</v>
      </c>
      <c r="I7" s="69">
        <v>30</v>
      </c>
    </row>
    <row r="8" spans="1:9">
      <c r="A8" s="69">
        <v>7</v>
      </c>
      <c r="B8" s="5" t="s">
        <v>97</v>
      </c>
      <c r="C8" s="5">
        <f>MIN(G8,H8,I8)</f>
        <v>110</v>
      </c>
      <c r="D8" s="5">
        <f>MAX(G8,H8,I8)</f>
        <v>280</v>
      </c>
      <c r="E8" s="69" t="s">
        <v>98</v>
      </c>
      <c r="F8" s="69" t="s">
        <v>75</v>
      </c>
      <c r="G8" s="69">
        <v>120</v>
      </c>
      <c r="H8" s="69">
        <v>110</v>
      </c>
      <c r="I8" s="69">
        <v>280</v>
      </c>
    </row>
    <row r="9" spans="1:9">
      <c r="A9" s="69">
        <v>8</v>
      </c>
      <c r="B9" s="5" t="s">
        <v>54</v>
      </c>
      <c r="C9" s="5">
        <f>MIN(G9,H9,I9)</f>
        <v>805</v>
      </c>
      <c r="D9" s="5">
        <f>MAX(G9,H9,I9)</f>
        <v>1360</v>
      </c>
      <c r="E9" s="69" t="s">
        <v>49</v>
      </c>
      <c r="F9" s="69" t="s">
        <v>50</v>
      </c>
      <c r="G9" s="69">
        <v>805</v>
      </c>
      <c r="H9" s="69">
        <v>1360</v>
      </c>
      <c r="I9" s="69">
        <v>1090</v>
      </c>
    </row>
    <row r="10" spans="1:9">
      <c r="A10" s="69">
        <v>9</v>
      </c>
      <c r="B10" s="5" t="s">
        <v>160</v>
      </c>
      <c r="C10" s="5">
        <f>MIN(G10,H10,I10)</f>
        <v>245</v>
      </c>
      <c r="D10" s="5">
        <f>MAX(G10,H10,I10)</f>
        <v>365</v>
      </c>
      <c r="E10" s="69" t="s">
        <v>161</v>
      </c>
      <c r="F10" s="81" t="s">
        <v>162</v>
      </c>
      <c r="G10" s="69">
        <v>335</v>
      </c>
      <c r="H10" s="69">
        <v>245</v>
      </c>
      <c r="I10" s="69">
        <v>365</v>
      </c>
    </row>
    <row r="11" spans="1:9">
      <c r="A11" s="69">
        <v>10</v>
      </c>
      <c r="B11" s="5" t="s">
        <v>144</v>
      </c>
      <c r="C11" s="5">
        <f>MIN(G11,H11,I11)</f>
        <v>80</v>
      </c>
      <c r="D11" s="5">
        <f>MAX(G11,H11,I11)</f>
        <v>220</v>
      </c>
      <c r="E11" s="69" t="s">
        <v>145</v>
      </c>
      <c r="F11" s="69" t="s">
        <v>75</v>
      </c>
      <c r="G11" s="69">
        <v>170</v>
      </c>
      <c r="H11" s="69">
        <v>220</v>
      </c>
      <c r="I11" s="69">
        <v>80</v>
      </c>
    </row>
    <row r="12" spans="1:9">
      <c r="A12" s="69">
        <v>11</v>
      </c>
      <c r="B12" s="5" t="s">
        <v>149</v>
      </c>
      <c r="C12" s="5">
        <f>MIN(G12,H12,I12)</f>
        <v>0</v>
      </c>
      <c r="D12" s="5">
        <f>MAX(G12,H12,I12)</f>
        <v>165</v>
      </c>
      <c r="E12" s="69" t="s">
        <v>150</v>
      </c>
      <c r="F12" s="69" t="s">
        <v>75</v>
      </c>
      <c r="G12" s="69">
        <v>40</v>
      </c>
      <c r="H12" s="69">
        <v>165</v>
      </c>
      <c r="I12" s="69">
        <v>0</v>
      </c>
    </row>
    <row r="13" spans="1:9">
      <c r="A13" s="69">
        <v>12</v>
      </c>
      <c r="B13" s="5" t="s">
        <v>105</v>
      </c>
      <c r="C13" s="5">
        <f>MIN(G13,H13,I13)</f>
        <v>0</v>
      </c>
      <c r="D13" s="5">
        <f>MAX(G13,H13,I13)</f>
        <v>65</v>
      </c>
      <c r="E13" s="69" t="s">
        <v>106</v>
      </c>
      <c r="F13" s="69" t="s">
        <v>50</v>
      </c>
      <c r="G13" s="31">
        <v>0</v>
      </c>
      <c r="H13" s="31">
        <v>0</v>
      </c>
      <c r="I13" s="89">
        <v>65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71D40-9897-42AB-BBAA-D4F431B2D9B5}">
  <dimension ref="A1:AG49"/>
  <sheetViews>
    <sheetView topLeftCell="S1" workbookViewId="0">
      <selection activeCell="AB14" sqref="AB14"/>
    </sheetView>
  </sheetViews>
  <sheetFormatPr defaultRowHeight="15"/>
  <cols>
    <col min="1" max="1" width="10.85546875" bestFit="1" customWidth="1"/>
    <col min="2" max="2" width="16.140625" bestFit="1" customWidth="1"/>
    <col min="3" max="3" width="20.5703125" bestFit="1" customWidth="1"/>
    <col min="4" max="4" width="14" bestFit="1" customWidth="1"/>
    <col min="5" max="5" width="18.5703125" bestFit="1" customWidth="1"/>
    <col min="6" max="6" width="30" bestFit="1" customWidth="1"/>
    <col min="7" max="7" width="20.28515625" bestFit="1" customWidth="1"/>
    <col min="8" max="8" width="26.28515625" bestFit="1" customWidth="1"/>
    <col min="9" max="9" width="19" bestFit="1" customWidth="1"/>
    <col min="10" max="10" width="29.7109375" bestFit="1" customWidth="1"/>
    <col min="11" max="11" width="20.140625" bestFit="1" customWidth="1"/>
    <col min="12" max="12" width="26" bestFit="1" customWidth="1"/>
    <col min="13" max="13" width="18.85546875" bestFit="1" customWidth="1"/>
    <col min="14" max="14" width="29.28515625" bestFit="1" customWidth="1"/>
    <col min="15" max="15" width="19.7109375" bestFit="1" customWidth="1"/>
    <col min="16" max="16" width="25.5703125" bestFit="1" customWidth="1"/>
    <col min="17" max="17" width="18.42578125" bestFit="1" customWidth="1"/>
    <col min="18" max="18" width="19.7109375" customWidth="1"/>
    <col min="19" max="19" width="23.42578125" bestFit="1" customWidth="1"/>
    <col min="20" max="20" width="18.7109375" bestFit="1" customWidth="1"/>
    <col min="21" max="21" width="12" customWidth="1"/>
    <col min="22" max="23" width="10.5703125" customWidth="1"/>
    <col min="24" max="24" width="11.42578125" customWidth="1"/>
    <col min="25" max="26" width="9.7109375" customWidth="1"/>
    <col min="27" max="27" width="11.42578125" customWidth="1"/>
    <col min="28" max="29" width="9.85546875" customWidth="1"/>
    <col min="30" max="30" width="12.42578125" customWidth="1"/>
    <col min="31" max="31" width="9.5703125" customWidth="1"/>
    <col min="32" max="32" width="11.5703125" bestFit="1" customWidth="1"/>
  </cols>
  <sheetData>
    <row r="1" spans="1:33" ht="49.5" customHeight="1">
      <c r="A1" s="44" t="s">
        <v>17</v>
      </c>
      <c r="B1" s="44" t="s">
        <v>18</v>
      </c>
      <c r="C1" s="44" t="s">
        <v>19</v>
      </c>
      <c r="D1" s="44" t="s">
        <v>20</v>
      </c>
      <c r="E1" s="44" t="s">
        <v>23</v>
      </c>
      <c r="F1" s="44" t="s">
        <v>377</v>
      </c>
      <c r="G1" s="44" t="s">
        <v>25</v>
      </c>
      <c r="H1" s="44" t="s">
        <v>378</v>
      </c>
      <c r="I1" s="44" t="s">
        <v>27</v>
      </c>
      <c r="J1" s="44" t="s">
        <v>380</v>
      </c>
      <c r="K1" s="44" t="s">
        <v>29</v>
      </c>
      <c r="L1" s="44" t="s">
        <v>381</v>
      </c>
      <c r="M1" s="44" t="s">
        <v>31</v>
      </c>
      <c r="N1" s="44" t="s">
        <v>390</v>
      </c>
      <c r="O1" s="44" t="s">
        <v>33</v>
      </c>
      <c r="P1" s="44" t="s">
        <v>391</v>
      </c>
      <c r="Q1" s="44" t="s">
        <v>35</v>
      </c>
      <c r="R1" s="44" t="s">
        <v>413</v>
      </c>
      <c r="S1" s="44" t="s">
        <v>36</v>
      </c>
      <c r="T1" s="45" t="s">
        <v>37</v>
      </c>
      <c r="U1" s="46" t="s">
        <v>401</v>
      </c>
      <c r="V1" s="46" t="s">
        <v>402</v>
      </c>
      <c r="W1" s="46" t="s">
        <v>403</v>
      </c>
      <c r="X1" s="46" t="s">
        <v>404</v>
      </c>
      <c r="Y1" s="46" t="s">
        <v>405</v>
      </c>
      <c r="Z1" s="46" t="s">
        <v>406</v>
      </c>
      <c r="AA1" s="46" t="s">
        <v>407</v>
      </c>
      <c r="AB1" s="46" t="s">
        <v>408</v>
      </c>
      <c r="AC1" s="46" t="s">
        <v>409</v>
      </c>
      <c r="AD1" s="46" t="s">
        <v>414</v>
      </c>
      <c r="AE1" s="47" t="s">
        <v>415</v>
      </c>
      <c r="AF1" s="44" t="s">
        <v>416</v>
      </c>
      <c r="AG1" s="29"/>
    </row>
    <row r="2" spans="1:33" ht="30" customHeight="1">
      <c r="A2" s="69">
        <v>1</v>
      </c>
      <c r="B2" s="5" t="s">
        <v>154</v>
      </c>
      <c r="C2" s="69" t="s">
        <v>155</v>
      </c>
      <c r="D2" s="81" t="s">
        <v>158</v>
      </c>
      <c r="E2" s="24">
        <v>35</v>
      </c>
      <c r="F2" s="5">
        <v>200</v>
      </c>
      <c r="G2" s="5">
        <f>SUM(E2:F2)</f>
        <v>235</v>
      </c>
      <c r="H2" s="69">
        <v>205</v>
      </c>
      <c r="I2" s="5">
        <f>G2-H2</f>
        <v>30</v>
      </c>
      <c r="J2" s="5">
        <v>200</v>
      </c>
      <c r="K2" s="5">
        <f>SUM(J2,I2)</f>
        <v>230</v>
      </c>
      <c r="L2" s="69">
        <v>70</v>
      </c>
      <c r="M2" s="5">
        <f>K2-L2</f>
        <v>160</v>
      </c>
      <c r="N2" s="5">
        <v>400</v>
      </c>
      <c r="O2" s="5">
        <f>M2+N2</f>
        <v>560</v>
      </c>
      <c r="P2" s="69">
        <v>365</v>
      </c>
      <c r="Q2" s="5">
        <f>O2-P2</f>
        <v>195</v>
      </c>
      <c r="R2" s="5">
        <f>H2+L2+P2</f>
        <v>640</v>
      </c>
      <c r="S2" s="5">
        <v>90.62</v>
      </c>
      <c r="T2" s="5">
        <v>102.85</v>
      </c>
      <c r="U2" s="5">
        <f>S2*F2</f>
        <v>18124</v>
      </c>
      <c r="V2" s="5">
        <f>T2*H2</f>
        <v>21084.25</v>
      </c>
      <c r="W2" s="5">
        <f>V2-U2</f>
        <v>2960.25</v>
      </c>
      <c r="X2" s="5">
        <f>S2*J2</f>
        <v>18124</v>
      </c>
      <c r="Y2" s="5">
        <f>L2*T2</f>
        <v>7199.5</v>
      </c>
      <c r="Z2" s="5">
        <f>Y2-X2</f>
        <v>-10924.5</v>
      </c>
      <c r="AA2" s="5">
        <f>S2*N2</f>
        <v>36248</v>
      </c>
      <c r="AB2" s="5">
        <f>T2*P2</f>
        <v>37540.25</v>
      </c>
      <c r="AC2" s="5">
        <f>AB2-AA2</f>
        <v>1292.25</v>
      </c>
      <c r="AD2" s="5">
        <f>U2+X2+AA2</f>
        <v>72496</v>
      </c>
      <c r="AE2" s="26">
        <f>V2+Y2+AB2</f>
        <v>65824</v>
      </c>
      <c r="AF2" s="5">
        <f>AE2-AD2</f>
        <v>-6672</v>
      </c>
    </row>
    <row r="3" spans="1:33" ht="30.75" customHeight="1">
      <c r="A3" s="69">
        <v>2</v>
      </c>
      <c r="B3" s="5" t="s">
        <v>65</v>
      </c>
      <c r="C3" s="69" t="s">
        <v>60</v>
      </c>
      <c r="D3" s="32" t="s">
        <v>66</v>
      </c>
      <c r="E3" s="5">
        <v>20</v>
      </c>
      <c r="F3" s="5">
        <v>400</v>
      </c>
      <c r="G3" s="5">
        <f>SUM(E3:F3)</f>
        <v>420</v>
      </c>
      <c r="H3" s="69">
        <v>375</v>
      </c>
      <c r="I3" s="5">
        <f>G3-H3</f>
        <v>45</v>
      </c>
      <c r="J3" s="5">
        <v>800</v>
      </c>
      <c r="K3" s="5">
        <f>SUM(J3,I3)</f>
        <v>845</v>
      </c>
      <c r="L3" s="69">
        <v>795</v>
      </c>
      <c r="M3" s="5">
        <f>K3-L3</f>
        <v>50</v>
      </c>
      <c r="N3" s="5">
        <v>400</v>
      </c>
      <c r="O3" s="5">
        <f>M3+N3</f>
        <v>450</v>
      </c>
      <c r="P3" s="69">
        <v>340</v>
      </c>
      <c r="Q3" s="5">
        <f>O3-P3</f>
        <v>110</v>
      </c>
      <c r="R3" s="5">
        <f>H3+L3+P3</f>
        <v>1510</v>
      </c>
      <c r="S3" s="5">
        <v>64.400000000000006</v>
      </c>
      <c r="T3" s="5">
        <v>80.2</v>
      </c>
      <c r="U3" s="5">
        <f>S3*F3</f>
        <v>25760.000000000004</v>
      </c>
      <c r="V3" s="5">
        <f>T3*H3</f>
        <v>30075</v>
      </c>
      <c r="W3" s="5">
        <f>V3-U3</f>
        <v>4314.9999999999964</v>
      </c>
      <c r="X3" s="5">
        <f>S3*J3</f>
        <v>51520.000000000007</v>
      </c>
      <c r="Y3" s="5">
        <f>L3*T3</f>
        <v>63759</v>
      </c>
      <c r="Z3" s="5">
        <f>Y3-X3</f>
        <v>12238.999999999993</v>
      </c>
      <c r="AA3" s="5">
        <f>S3*N3</f>
        <v>25760.000000000004</v>
      </c>
      <c r="AB3" s="5">
        <f>T3*P3</f>
        <v>27268</v>
      </c>
      <c r="AC3" s="5">
        <f>AB3-AA3</f>
        <v>1507.9999999999964</v>
      </c>
      <c r="AD3" s="5">
        <f>U3+X3+AA3</f>
        <v>103040.00000000001</v>
      </c>
      <c r="AE3" s="26">
        <f>V3+Y3+AB3</f>
        <v>121102</v>
      </c>
      <c r="AF3" s="5">
        <f>AE3-AD3</f>
        <v>18061.999999999985</v>
      </c>
    </row>
    <row r="4" spans="1:33" ht="30.75" customHeight="1">
      <c r="A4" s="69">
        <v>3</v>
      </c>
      <c r="B4" s="5" t="s">
        <v>118</v>
      </c>
      <c r="C4" s="69" t="s">
        <v>119</v>
      </c>
      <c r="D4" s="69" t="s">
        <v>86</v>
      </c>
      <c r="E4" s="5">
        <v>60</v>
      </c>
      <c r="F4" s="5">
        <v>100</v>
      </c>
      <c r="G4" s="5">
        <f>SUM(E4:F4)</f>
        <v>160</v>
      </c>
      <c r="H4" s="69">
        <v>145</v>
      </c>
      <c r="I4" s="5">
        <f>G4-H4</f>
        <v>15</v>
      </c>
      <c r="J4" s="5">
        <v>200</v>
      </c>
      <c r="K4" s="5">
        <f>SUM(J4,I4)</f>
        <v>215</v>
      </c>
      <c r="L4" s="69">
        <v>165</v>
      </c>
      <c r="M4" s="5">
        <f>K4-L4</f>
        <v>50</v>
      </c>
      <c r="N4" s="5">
        <v>200</v>
      </c>
      <c r="O4" s="5">
        <f>M4+N4</f>
        <v>250</v>
      </c>
      <c r="P4" s="69">
        <v>215</v>
      </c>
      <c r="Q4" s="5">
        <f>O4-P4</f>
        <v>35</v>
      </c>
      <c r="R4" s="5">
        <f>H4+L4+P4</f>
        <v>525</v>
      </c>
      <c r="S4" s="5">
        <v>132.65</v>
      </c>
      <c r="T4" s="5">
        <v>162.5</v>
      </c>
      <c r="U4" s="5">
        <f>S4*F4</f>
        <v>13265</v>
      </c>
      <c r="V4" s="5">
        <f>T4*H4</f>
        <v>23562.5</v>
      </c>
      <c r="W4" s="5">
        <f>V4-U4</f>
        <v>10297.5</v>
      </c>
      <c r="X4" s="5">
        <f>S4*J4</f>
        <v>26530</v>
      </c>
      <c r="Y4" s="5">
        <f>L4*T4</f>
        <v>26812.5</v>
      </c>
      <c r="Z4" s="5">
        <f>Y4-X4</f>
        <v>282.5</v>
      </c>
      <c r="AA4" s="5">
        <f>S4*N4</f>
        <v>26530</v>
      </c>
      <c r="AB4" s="5">
        <f>T4*P4</f>
        <v>34937.5</v>
      </c>
      <c r="AC4" s="5">
        <f>AB4-AA4</f>
        <v>8407.5</v>
      </c>
      <c r="AD4" s="5">
        <f>U4+X4+AA4</f>
        <v>66325</v>
      </c>
      <c r="AE4" s="26">
        <f>V4+Y4+AB4</f>
        <v>85312.5</v>
      </c>
      <c r="AF4" s="5">
        <f>AE4-AD4</f>
        <v>18987.5</v>
      </c>
    </row>
    <row r="5" spans="1:33" ht="29.25" customHeight="1">
      <c r="A5" s="69">
        <v>4</v>
      </c>
      <c r="B5" s="5" t="s">
        <v>156</v>
      </c>
      <c r="C5" s="69" t="s">
        <v>157</v>
      </c>
      <c r="D5" s="81" t="s">
        <v>159</v>
      </c>
      <c r="E5" s="5">
        <v>45</v>
      </c>
      <c r="F5" s="5">
        <v>300</v>
      </c>
      <c r="G5" s="5">
        <f>SUM(E5:F5)</f>
        <v>345</v>
      </c>
      <c r="H5" s="69">
        <v>255</v>
      </c>
      <c r="I5" s="5">
        <f>G5-H5</f>
        <v>90</v>
      </c>
      <c r="J5" s="5">
        <v>900</v>
      </c>
      <c r="K5" s="5">
        <f>SUM(J5,I5)</f>
        <v>990</v>
      </c>
      <c r="L5" s="69">
        <v>930</v>
      </c>
      <c r="M5" s="5">
        <f>K5-L5</f>
        <v>60</v>
      </c>
      <c r="N5" s="5">
        <v>600</v>
      </c>
      <c r="O5" s="5">
        <f>M5+N5</f>
        <v>660</v>
      </c>
      <c r="P5" s="69">
        <v>620</v>
      </c>
      <c r="Q5" s="5">
        <f>O5-P5</f>
        <v>40</v>
      </c>
      <c r="R5" s="5">
        <f>H5+L5+P5</f>
        <v>1805</v>
      </c>
      <c r="S5" s="5">
        <v>54.3</v>
      </c>
      <c r="T5" s="90">
        <v>70.709999999999994</v>
      </c>
      <c r="U5" s="5">
        <f>S5*F5</f>
        <v>16290</v>
      </c>
      <c r="V5" s="5">
        <f>T5*H5</f>
        <v>18031.05</v>
      </c>
      <c r="W5" s="5">
        <f>V5-U5</f>
        <v>1741.0499999999993</v>
      </c>
      <c r="X5" s="5">
        <f>S5*J5</f>
        <v>48870</v>
      </c>
      <c r="Y5" s="5">
        <f>L5*T5</f>
        <v>65760.299999999988</v>
      </c>
      <c r="Z5" s="5">
        <f>Y5-X5</f>
        <v>16890.299999999988</v>
      </c>
      <c r="AA5" s="5">
        <f>S5*N5</f>
        <v>32580</v>
      </c>
      <c r="AB5" s="5">
        <f>T5*P5</f>
        <v>43840.2</v>
      </c>
      <c r="AC5" s="5">
        <f>AB5-AA5</f>
        <v>11260.199999999997</v>
      </c>
      <c r="AD5" s="5">
        <f>U5+X5+AA5</f>
        <v>97740</v>
      </c>
      <c r="AE5" s="26">
        <f>V5+Y5+AB5</f>
        <v>127631.54999999999</v>
      </c>
      <c r="AF5" s="5">
        <f>AE5-AD5</f>
        <v>29891.549999999988</v>
      </c>
    </row>
    <row r="6" spans="1:33" ht="30.75" customHeight="1">
      <c r="A6" s="69">
        <v>5</v>
      </c>
      <c r="B6" s="5" t="s">
        <v>131</v>
      </c>
      <c r="C6" s="69" t="s">
        <v>132</v>
      </c>
      <c r="D6" s="69" t="s">
        <v>75</v>
      </c>
      <c r="E6" s="5">
        <v>20</v>
      </c>
      <c r="F6" s="5">
        <v>250</v>
      </c>
      <c r="G6" s="5">
        <f>SUM(E6:F6)</f>
        <v>270</v>
      </c>
      <c r="H6" s="69">
        <v>250</v>
      </c>
      <c r="I6" s="5">
        <f>G6-H6</f>
        <v>20</v>
      </c>
      <c r="J6" s="5">
        <v>350</v>
      </c>
      <c r="K6" s="5">
        <f>SUM(J6,I6)</f>
        <v>370</v>
      </c>
      <c r="L6" s="69">
        <v>310</v>
      </c>
      <c r="M6" s="5">
        <f>K6-L6</f>
        <v>60</v>
      </c>
      <c r="N6" s="5">
        <v>500</v>
      </c>
      <c r="O6" s="5">
        <f>M6+N6</f>
        <v>560</v>
      </c>
      <c r="P6" s="69">
        <v>435</v>
      </c>
      <c r="Q6" s="5">
        <f>O6-P6</f>
        <v>125</v>
      </c>
      <c r="R6" s="5">
        <f>H6+L6+P6</f>
        <v>995</v>
      </c>
      <c r="S6" s="5">
        <v>92</v>
      </c>
      <c r="T6" s="5">
        <v>124.1</v>
      </c>
      <c r="U6" s="5">
        <f>S6*F6</f>
        <v>23000</v>
      </c>
      <c r="V6" s="5">
        <f>T6*H6</f>
        <v>31025</v>
      </c>
      <c r="W6" s="5">
        <f>V6-U6</f>
        <v>8025</v>
      </c>
      <c r="X6" s="5">
        <f>S6*J6</f>
        <v>32200</v>
      </c>
      <c r="Y6" s="5">
        <f>L6*T6</f>
        <v>38471</v>
      </c>
      <c r="Z6" s="5">
        <f>Y6-X6</f>
        <v>6271</v>
      </c>
      <c r="AA6" s="5">
        <f>S6*N6</f>
        <v>46000</v>
      </c>
      <c r="AB6" s="5">
        <f>T6*P6</f>
        <v>53983.5</v>
      </c>
      <c r="AC6" s="5">
        <f>AB6-AA6</f>
        <v>7983.5</v>
      </c>
      <c r="AD6" s="5">
        <f>U6+X6+AA6</f>
        <v>101200</v>
      </c>
      <c r="AE6" s="26">
        <f>V6+Y6+AB6</f>
        <v>123479.5</v>
      </c>
      <c r="AF6" s="5">
        <f>AE6-AD6</f>
        <v>22279.5</v>
      </c>
    </row>
    <row r="7" spans="1:33" ht="30" customHeight="1">
      <c r="A7" s="69">
        <v>6</v>
      </c>
      <c r="B7" s="5" t="s">
        <v>129</v>
      </c>
      <c r="C7" s="69" t="s">
        <v>125</v>
      </c>
      <c r="D7" s="69" t="s">
        <v>50</v>
      </c>
      <c r="E7" s="5">
        <v>45</v>
      </c>
      <c r="F7" s="5">
        <v>200</v>
      </c>
      <c r="G7" s="5">
        <f>SUM(E7:F7)</f>
        <v>245</v>
      </c>
      <c r="H7" s="69">
        <v>190</v>
      </c>
      <c r="I7" s="5">
        <f>G7-H7</f>
        <v>55</v>
      </c>
      <c r="J7" s="5">
        <v>200</v>
      </c>
      <c r="K7" s="5">
        <f>SUM(J7,I7)</f>
        <v>255</v>
      </c>
      <c r="L7" s="69">
        <v>210</v>
      </c>
      <c r="M7" s="5">
        <f>K7-L7</f>
        <v>45</v>
      </c>
      <c r="N7" s="5">
        <v>200</v>
      </c>
      <c r="O7" s="5">
        <f>M7+N7</f>
        <v>245</v>
      </c>
      <c r="P7" s="69">
        <v>30</v>
      </c>
      <c r="Q7" s="5">
        <f>O7-P7</f>
        <v>215</v>
      </c>
      <c r="R7" s="5">
        <f>H7+L7+P7</f>
        <v>430</v>
      </c>
      <c r="S7" s="5">
        <v>84</v>
      </c>
      <c r="T7" s="5">
        <v>111</v>
      </c>
      <c r="U7" s="5">
        <f>S7*F7</f>
        <v>16800</v>
      </c>
      <c r="V7" s="5">
        <f>T7*H7</f>
        <v>21090</v>
      </c>
      <c r="W7" s="5">
        <f>V7-U7</f>
        <v>4290</v>
      </c>
      <c r="X7" s="5">
        <f>S7*J7</f>
        <v>16800</v>
      </c>
      <c r="Y7" s="5">
        <f>L7*T7</f>
        <v>23310</v>
      </c>
      <c r="Z7" s="5">
        <f>Y7-X7</f>
        <v>6510</v>
      </c>
      <c r="AA7" s="5">
        <f>S7*N7</f>
        <v>16800</v>
      </c>
      <c r="AB7" s="5">
        <f>T7*P7</f>
        <v>3330</v>
      </c>
      <c r="AC7" s="5">
        <f>AB7-AA7</f>
        <v>-13470</v>
      </c>
      <c r="AD7" s="5">
        <f>U7+X7+AA7</f>
        <v>50400</v>
      </c>
      <c r="AE7" s="26">
        <f>V7+Y7+AB7</f>
        <v>47730</v>
      </c>
      <c r="AF7" s="5">
        <f>AE7-AD7</f>
        <v>-2670</v>
      </c>
    </row>
    <row r="8" spans="1:33" ht="30.75" customHeight="1">
      <c r="A8" s="69">
        <v>7</v>
      </c>
      <c r="B8" s="5" t="s">
        <v>97</v>
      </c>
      <c r="C8" s="69" t="s">
        <v>98</v>
      </c>
      <c r="D8" s="69" t="s">
        <v>75</v>
      </c>
      <c r="E8" s="5">
        <v>15</v>
      </c>
      <c r="F8" s="5">
        <v>200</v>
      </c>
      <c r="G8" s="5">
        <f>SUM(E8:F8)</f>
        <v>215</v>
      </c>
      <c r="H8" s="69">
        <v>120</v>
      </c>
      <c r="I8" s="5">
        <f>G8-H8</f>
        <v>95</v>
      </c>
      <c r="J8" s="5">
        <v>150</v>
      </c>
      <c r="K8" s="5">
        <f>SUM(J8,I8)</f>
        <v>245</v>
      </c>
      <c r="L8" s="69">
        <v>110</v>
      </c>
      <c r="M8" s="5">
        <f>K8-L8</f>
        <v>135</v>
      </c>
      <c r="N8" s="5">
        <v>250</v>
      </c>
      <c r="O8" s="5">
        <f>M8+N8</f>
        <v>385</v>
      </c>
      <c r="P8" s="69">
        <v>280</v>
      </c>
      <c r="Q8" s="5">
        <f>O8-P8</f>
        <v>105</v>
      </c>
      <c r="R8" s="5">
        <f>H8+L8+P8</f>
        <v>510</v>
      </c>
      <c r="S8" s="5">
        <v>103.3</v>
      </c>
      <c r="T8" s="5">
        <v>139.4</v>
      </c>
      <c r="U8" s="5">
        <f>S8*F8</f>
        <v>20660</v>
      </c>
      <c r="V8" s="5">
        <f>T8*H8</f>
        <v>16728</v>
      </c>
      <c r="W8" s="5">
        <f>V8-U8</f>
        <v>-3932</v>
      </c>
      <c r="X8" s="5">
        <f>S8*J8</f>
        <v>15495</v>
      </c>
      <c r="Y8" s="5">
        <f>L8*T8</f>
        <v>15334</v>
      </c>
      <c r="Z8" s="5">
        <f>Y8-X8</f>
        <v>-161</v>
      </c>
      <c r="AA8" s="5">
        <f>S8*N8</f>
        <v>25825</v>
      </c>
      <c r="AB8" s="5">
        <f>T8*P8</f>
        <v>39032</v>
      </c>
      <c r="AC8" s="5">
        <f>AB8-AA8</f>
        <v>13207</v>
      </c>
      <c r="AD8" s="5">
        <f>U8+X8+AA8</f>
        <v>61980</v>
      </c>
      <c r="AE8" s="26">
        <f>V8+Y8+AB8</f>
        <v>71094</v>
      </c>
      <c r="AF8" s="5">
        <f>AE8-AD8</f>
        <v>9114</v>
      </c>
    </row>
    <row r="9" spans="1:33" ht="30.75" customHeight="1">
      <c r="A9" s="69">
        <v>8</v>
      </c>
      <c r="B9" s="5" t="s">
        <v>54</v>
      </c>
      <c r="C9" s="69" t="s">
        <v>49</v>
      </c>
      <c r="D9" s="69" t="s">
        <v>50</v>
      </c>
      <c r="E9" s="5">
        <v>5</v>
      </c>
      <c r="F9" s="5">
        <v>800</v>
      </c>
      <c r="G9" s="5">
        <f>SUM(E9:F9)</f>
        <v>805</v>
      </c>
      <c r="H9" s="69">
        <v>805</v>
      </c>
      <c r="I9" s="5">
        <f>G9-H9</f>
        <v>0</v>
      </c>
      <c r="J9" s="5">
        <v>1500</v>
      </c>
      <c r="K9" s="5">
        <f>SUM(J9,I9)</f>
        <v>1500</v>
      </c>
      <c r="L9" s="69">
        <v>1360</v>
      </c>
      <c r="M9" s="5">
        <f>K9-L9</f>
        <v>140</v>
      </c>
      <c r="N9" s="5">
        <v>1000</v>
      </c>
      <c r="O9" s="5">
        <f>M9+N9</f>
        <v>1140</v>
      </c>
      <c r="P9" s="69">
        <v>1090</v>
      </c>
      <c r="Q9" s="5">
        <f>O9-P9</f>
        <v>50</v>
      </c>
      <c r="R9" s="5">
        <f>H9+L9+P9</f>
        <v>3255</v>
      </c>
      <c r="S9" s="5">
        <v>28.5</v>
      </c>
      <c r="T9" s="74">
        <v>31.2</v>
      </c>
      <c r="U9" s="5">
        <f>S9*F9</f>
        <v>22800</v>
      </c>
      <c r="V9" s="5">
        <f>T9*H9</f>
        <v>25116</v>
      </c>
      <c r="W9" s="5">
        <f>V9-U9</f>
        <v>2316</v>
      </c>
      <c r="X9" s="5">
        <f>S9*J9</f>
        <v>42750</v>
      </c>
      <c r="Y9" s="5">
        <f>L9*T9</f>
        <v>42432</v>
      </c>
      <c r="Z9" s="5">
        <f>Y9-X9</f>
        <v>-318</v>
      </c>
      <c r="AA9" s="5">
        <f>S9*N9</f>
        <v>28500</v>
      </c>
      <c r="AB9" s="5">
        <f>T9*P9</f>
        <v>34008</v>
      </c>
      <c r="AC9" s="5">
        <f>AB9-AA9</f>
        <v>5508</v>
      </c>
      <c r="AD9" s="5">
        <f>U9+X9+AA9</f>
        <v>94050</v>
      </c>
      <c r="AE9" s="26">
        <f>V9+Y9+AB9</f>
        <v>101556</v>
      </c>
      <c r="AF9" s="5">
        <f>AE9-AD9</f>
        <v>7506</v>
      </c>
    </row>
    <row r="10" spans="1:33" ht="30.75" customHeight="1">
      <c r="A10" s="69">
        <v>9</v>
      </c>
      <c r="B10" s="5" t="s">
        <v>160</v>
      </c>
      <c r="C10" s="69" t="s">
        <v>161</v>
      </c>
      <c r="D10" s="81" t="s">
        <v>162</v>
      </c>
      <c r="E10" s="5">
        <v>20</v>
      </c>
      <c r="F10" s="5">
        <v>350</v>
      </c>
      <c r="G10" s="5">
        <f>SUM(E10:F10)</f>
        <v>370</v>
      </c>
      <c r="H10" s="69">
        <v>335</v>
      </c>
      <c r="I10" s="5">
        <f>G10-H10</f>
        <v>35</v>
      </c>
      <c r="J10" s="5">
        <v>350</v>
      </c>
      <c r="K10" s="5">
        <f>SUM(J10,I10)</f>
        <v>385</v>
      </c>
      <c r="L10" s="69">
        <v>245</v>
      </c>
      <c r="M10" s="5">
        <f>K10-L10</f>
        <v>140</v>
      </c>
      <c r="N10" s="5">
        <v>350</v>
      </c>
      <c r="O10" s="5">
        <f>M10+N10</f>
        <v>490</v>
      </c>
      <c r="P10" s="69">
        <v>365</v>
      </c>
      <c r="Q10" s="5">
        <f>O10-P10</f>
        <v>125</v>
      </c>
      <c r="R10" s="5">
        <f>H10+L10+P10</f>
        <v>945</v>
      </c>
      <c r="S10" s="5">
        <v>79.8</v>
      </c>
      <c r="T10" s="90">
        <v>92</v>
      </c>
      <c r="U10" s="5">
        <f>S10*F10</f>
        <v>27930</v>
      </c>
      <c r="V10" s="5">
        <f>T10*H10</f>
        <v>30820</v>
      </c>
      <c r="W10" s="5">
        <f>V10-U10</f>
        <v>2890</v>
      </c>
      <c r="X10" s="5">
        <f>S10*J10</f>
        <v>27930</v>
      </c>
      <c r="Y10" s="5">
        <f>L10*T10</f>
        <v>22540</v>
      </c>
      <c r="Z10" s="5">
        <f>Y10-X10</f>
        <v>-5390</v>
      </c>
      <c r="AA10" s="5">
        <f>S10*N10</f>
        <v>27930</v>
      </c>
      <c r="AB10" s="5">
        <f>T10*P10</f>
        <v>33580</v>
      </c>
      <c r="AC10" s="5">
        <f>AB10-AA10</f>
        <v>5650</v>
      </c>
      <c r="AD10" s="5">
        <f>U10+X10+AA10</f>
        <v>83790</v>
      </c>
      <c r="AE10" s="26">
        <f>V10+Y10+AB10</f>
        <v>86940</v>
      </c>
      <c r="AF10" s="5">
        <f>AE10-AD10</f>
        <v>3150</v>
      </c>
    </row>
    <row r="11" spans="1:33" ht="30.75" customHeight="1">
      <c r="A11" s="69">
        <v>10</v>
      </c>
      <c r="B11" s="5" t="s">
        <v>144</v>
      </c>
      <c r="C11" s="69" t="s">
        <v>145</v>
      </c>
      <c r="D11" s="69" t="s">
        <v>75</v>
      </c>
      <c r="E11" s="5">
        <v>15</v>
      </c>
      <c r="F11" s="5">
        <v>200</v>
      </c>
      <c r="G11" s="5">
        <f>SUM(E11:F11)</f>
        <v>215</v>
      </c>
      <c r="H11" s="69">
        <v>170</v>
      </c>
      <c r="I11" s="5">
        <f>G11-H11</f>
        <v>45</v>
      </c>
      <c r="J11" s="5">
        <v>200</v>
      </c>
      <c r="K11" s="5">
        <f>SUM(J11,I11)</f>
        <v>245</v>
      </c>
      <c r="L11" s="69">
        <v>220</v>
      </c>
      <c r="M11" s="5">
        <f>K11-L11</f>
        <v>25</v>
      </c>
      <c r="N11" s="5">
        <v>200</v>
      </c>
      <c r="O11" s="5">
        <f>M11+N11</f>
        <v>225</v>
      </c>
      <c r="P11" s="69">
        <v>80</v>
      </c>
      <c r="Q11" s="5">
        <f>O11-P11</f>
        <v>145</v>
      </c>
      <c r="R11" s="5">
        <f>H11+L11+P11</f>
        <v>470</v>
      </c>
      <c r="S11" s="5">
        <v>114</v>
      </c>
      <c r="T11" s="5">
        <v>132.65</v>
      </c>
      <c r="U11" s="5">
        <f>S11*F11</f>
        <v>22800</v>
      </c>
      <c r="V11" s="5">
        <f>T11*H11</f>
        <v>22550.5</v>
      </c>
      <c r="W11" s="5">
        <f>V11-U11</f>
        <v>-249.5</v>
      </c>
      <c r="X11" s="5">
        <f>S11*J11</f>
        <v>22800</v>
      </c>
      <c r="Y11" s="5">
        <f>L11*T11</f>
        <v>29183</v>
      </c>
      <c r="Z11" s="5">
        <f>Y11-X11</f>
        <v>6383</v>
      </c>
      <c r="AA11" s="5">
        <f>S11*N11</f>
        <v>22800</v>
      </c>
      <c r="AB11" s="5">
        <f>T11*P11</f>
        <v>10612</v>
      </c>
      <c r="AC11" s="5">
        <f>AB11-AA11</f>
        <v>-12188</v>
      </c>
      <c r="AD11" s="5">
        <f>U11+X11+AA11</f>
        <v>68400</v>
      </c>
      <c r="AE11" s="26">
        <f>V11+Y11+AB11</f>
        <v>62345.5</v>
      </c>
      <c r="AF11" s="5">
        <f>AE11-AD11</f>
        <v>-6054.5</v>
      </c>
    </row>
    <row r="12" spans="1:33" ht="30.75" customHeight="1">
      <c r="A12" s="69">
        <v>11</v>
      </c>
      <c r="B12" s="5" t="s">
        <v>149</v>
      </c>
      <c r="C12" s="69" t="s">
        <v>150</v>
      </c>
      <c r="D12" s="69" t="s">
        <v>75</v>
      </c>
      <c r="E12" s="5">
        <v>50</v>
      </c>
      <c r="F12" s="5">
        <v>0</v>
      </c>
      <c r="G12" s="5">
        <f>SUM(E12:F12)</f>
        <v>50</v>
      </c>
      <c r="H12" s="69">
        <v>40</v>
      </c>
      <c r="I12" s="5">
        <f>G12-H12</f>
        <v>10</v>
      </c>
      <c r="J12" s="5">
        <v>200</v>
      </c>
      <c r="K12" s="5">
        <f>SUM(J12,I12)</f>
        <v>210</v>
      </c>
      <c r="L12" s="69">
        <v>165</v>
      </c>
      <c r="M12" s="5">
        <f>K12-L12</f>
        <v>45</v>
      </c>
      <c r="N12" s="5">
        <v>0</v>
      </c>
      <c r="O12" s="5">
        <f>M12+N12</f>
        <v>45</v>
      </c>
      <c r="P12" s="69">
        <v>0</v>
      </c>
      <c r="Q12" s="5">
        <f>O12-P12</f>
        <v>45</v>
      </c>
      <c r="R12" s="5">
        <f>H12+L12+P12</f>
        <v>205</v>
      </c>
      <c r="S12" s="5">
        <v>131.80000000000001</v>
      </c>
      <c r="T12" s="5">
        <v>145</v>
      </c>
      <c r="U12" s="5">
        <f>S12*F12</f>
        <v>0</v>
      </c>
      <c r="V12" s="5">
        <f>T12*H12</f>
        <v>5800</v>
      </c>
      <c r="W12" s="31">
        <f>V12-U12</f>
        <v>5800</v>
      </c>
      <c r="X12" s="5">
        <f>S12*J12</f>
        <v>26360.000000000004</v>
      </c>
      <c r="Y12" s="5">
        <f>L12*T12</f>
        <v>23925</v>
      </c>
      <c r="Z12" s="31">
        <f>Y12-X12</f>
        <v>-2435.0000000000036</v>
      </c>
      <c r="AA12" s="5">
        <f>S12*N12</f>
        <v>0</v>
      </c>
      <c r="AB12" s="5">
        <f>T12*P12</f>
        <v>0</v>
      </c>
      <c r="AC12" s="31">
        <f>AB12-AA12</f>
        <v>0</v>
      </c>
      <c r="AD12" s="5">
        <f>U12+X12+AA12</f>
        <v>26360.000000000004</v>
      </c>
      <c r="AE12" s="26">
        <f>V12+Y12+AB12</f>
        <v>29725</v>
      </c>
      <c r="AF12" s="5">
        <f>AE12-AD12</f>
        <v>3364.9999999999964</v>
      </c>
    </row>
    <row r="13" spans="1:33" ht="33.75" customHeight="1">
      <c r="A13" s="69">
        <v>12</v>
      </c>
      <c r="B13" s="5" t="s">
        <v>105</v>
      </c>
      <c r="C13" s="69" t="s">
        <v>106</v>
      </c>
      <c r="D13" s="69" t="s">
        <v>50</v>
      </c>
      <c r="E13" s="31">
        <v>50</v>
      </c>
      <c r="F13" s="31">
        <v>0</v>
      </c>
      <c r="G13" s="31">
        <f>E13+F13</f>
        <v>50</v>
      </c>
      <c r="H13" s="31">
        <v>0</v>
      </c>
      <c r="I13" s="31">
        <f>G13-H13</f>
        <v>50</v>
      </c>
      <c r="J13" s="31">
        <v>0</v>
      </c>
      <c r="K13" s="31">
        <f>SUM(J13,I13)</f>
        <v>50</v>
      </c>
      <c r="L13" s="31">
        <v>0</v>
      </c>
      <c r="M13" s="31">
        <f>K13-L13</f>
        <v>50</v>
      </c>
      <c r="N13" s="31">
        <v>100</v>
      </c>
      <c r="O13" s="31">
        <f>M13+N13</f>
        <v>150</v>
      </c>
      <c r="P13" s="89">
        <v>65</v>
      </c>
      <c r="Q13" s="31">
        <f>O13-P13</f>
        <v>85</v>
      </c>
      <c r="R13" s="5">
        <f>H13+L13+P13</f>
        <v>65</v>
      </c>
      <c r="S13" s="5">
        <v>154.9</v>
      </c>
      <c r="T13" s="5">
        <v>179.2</v>
      </c>
      <c r="U13" s="31">
        <f>S13*F13</f>
        <v>0</v>
      </c>
      <c r="V13" s="33">
        <v>0</v>
      </c>
      <c r="W13" s="5">
        <f>V13-U13</f>
        <v>0</v>
      </c>
      <c r="X13" s="40">
        <f>S13*J13</f>
        <v>0</v>
      </c>
      <c r="Y13" s="33">
        <f>L13*T13</f>
        <v>0</v>
      </c>
      <c r="Z13" s="5">
        <f>Y13-X13</f>
        <v>0</v>
      </c>
      <c r="AA13" s="40">
        <f>S13*N13</f>
        <v>15490</v>
      </c>
      <c r="AB13" s="33">
        <f>T13*P13</f>
        <v>11648</v>
      </c>
      <c r="AC13" s="5">
        <f>AB13-AA13</f>
        <v>-3842</v>
      </c>
      <c r="AD13" s="40">
        <f>U13+X13+AA13</f>
        <v>15490</v>
      </c>
      <c r="AE13" s="33">
        <f>V13+Y13+AB13</f>
        <v>11648</v>
      </c>
      <c r="AF13" s="31">
        <f>AE13-AD13</f>
        <v>-3842</v>
      </c>
    </row>
    <row r="14" spans="1:33" ht="33" customHeight="1">
      <c r="A14" s="61" t="s">
        <v>379</v>
      </c>
      <c r="B14" s="62"/>
      <c r="C14" s="62"/>
      <c r="D14" s="63"/>
      <c r="E14" s="5">
        <f>SUM(E13:E13)</f>
        <v>50</v>
      </c>
      <c r="F14" s="5">
        <f>SUM(F13:F13)</f>
        <v>0</v>
      </c>
      <c r="G14" s="5">
        <f>SUM(G13:G13)</f>
        <v>50</v>
      </c>
      <c r="H14" s="5">
        <f>SUM(H13:H13)</f>
        <v>0</v>
      </c>
      <c r="I14" s="5">
        <f>SUM(I13:I13)</f>
        <v>50</v>
      </c>
      <c r="J14" s="5">
        <f>SUM(J13:J13)</f>
        <v>0</v>
      </c>
      <c r="K14" s="5">
        <f>SUM(K13:K13)</f>
        <v>50</v>
      </c>
      <c r="L14" s="5">
        <f>SUM(L13:L13)</f>
        <v>0</v>
      </c>
      <c r="M14" s="5">
        <f>SUM(M13:M13)</f>
        <v>50</v>
      </c>
      <c r="N14" s="5">
        <f>SUM(N13:N13)</f>
        <v>100</v>
      </c>
      <c r="O14" s="5">
        <f>SUM(O13:O13)</f>
        <v>150</v>
      </c>
      <c r="P14" s="5">
        <f>SUM(P13:P13)</f>
        <v>65</v>
      </c>
      <c r="Q14" s="5">
        <f>SUM(Q13:Q13)</f>
        <v>85</v>
      </c>
      <c r="R14" s="5"/>
      <c r="U14" s="26">
        <f>SUM(U2:U13)</f>
        <v>207429</v>
      </c>
      <c r="V14" s="5">
        <f>SUM(V2:V13)</f>
        <v>245882.3</v>
      </c>
      <c r="W14">
        <f>SUM(W2:W13)</f>
        <v>38453.299999999996</v>
      </c>
      <c r="X14" s="26">
        <f>SUM(X2:X13)</f>
        <v>329379</v>
      </c>
      <c r="Y14" s="5">
        <f>SUM(Y2:Y13)</f>
        <v>358726.3</v>
      </c>
      <c r="Z14">
        <f>SUM(Z2:Z13)</f>
        <v>29347.299999999977</v>
      </c>
      <c r="AA14" s="26">
        <f>SUM(AA2:AA13)</f>
        <v>304463</v>
      </c>
      <c r="AB14" s="5">
        <f>SUM(AB2:AB13)</f>
        <v>329779.45</v>
      </c>
      <c r="AC14">
        <f>SUM(AC2:AC13)</f>
        <v>25316.449999999997</v>
      </c>
      <c r="AD14" s="5">
        <f>SUM(AD2:AD13)</f>
        <v>841271</v>
      </c>
      <c r="AE14" s="27">
        <f>SUM(AE2:AE13)</f>
        <v>934388.05</v>
      </c>
      <c r="AF14" s="5">
        <f>SUM(AF2:AF13)</f>
        <v>93117.049999999974</v>
      </c>
    </row>
    <row r="15" spans="1:33">
      <c r="C15" s="10"/>
      <c r="D15" s="10"/>
    </row>
    <row r="16" spans="1:33">
      <c r="C16" s="10"/>
      <c r="D16" s="10"/>
    </row>
    <row r="17" spans="3:4">
      <c r="C17" s="10"/>
      <c r="D17" s="10"/>
    </row>
    <row r="18" spans="3:4">
      <c r="C18" s="10"/>
      <c r="D18" s="10"/>
    </row>
    <row r="19" spans="3:4">
      <c r="C19" s="10"/>
      <c r="D19" s="10"/>
    </row>
    <row r="20" spans="3:4">
      <c r="C20" s="10"/>
      <c r="D20" s="10"/>
    </row>
    <row r="21" spans="3:4">
      <c r="C21" s="10"/>
      <c r="D21" s="10"/>
    </row>
    <row r="22" spans="3:4">
      <c r="C22" s="10"/>
      <c r="D22" s="10"/>
    </row>
    <row r="23" spans="3:4">
      <c r="C23" s="10"/>
      <c r="D23" s="10"/>
    </row>
    <row r="24" spans="3:4">
      <c r="C24" s="10"/>
      <c r="D24" s="10"/>
    </row>
    <row r="25" spans="3:4">
      <c r="C25" s="10"/>
      <c r="D25" s="10"/>
    </row>
    <row r="26" spans="3:4">
      <c r="C26" s="10"/>
      <c r="D26" s="10"/>
    </row>
    <row r="27" spans="3:4">
      <c r="C27" s="10"/>
      <c r="D27" s="10"/>
    </row>
    <row r="28" spans="3:4">
      <c r="C28" s="10"/>
      <c r="D28" s="10"/>
    </row>
    <row r="29" spans="3:4">
      <c r="C29" s="10"/>
      <c r="D29" s="10"/>
    </row>
    <row r="30" spans="3:4">
      <c r="C30" s="10"/>
      <c r="D30" s="10"/>
    </row>
    <row r="31" spans="3:4">
      <c r="C31" s="10"/>
      <c r="D31" s="10"/>
    </row>
    <row r="32" spans="3:4">
      <c r="C32" s="10"/>
      <c r="D32" s="10"/>
    </row>
    <row r="33" spans="3:4">
      <c r="C33" s="10"/>
      <c r="D33" s="10"/>
    </row>
    <row r="49" spans="3:3">
      <c r="C49" s="11"/>
    </row>
  </sheetData>
  <autoFilter ref="A1:AF14" xr:uid="{99771D40-9897-42AB-BBAA-D4F431B2D9B5}">
    <sortState xmlns:xlrd2="http://schemas.microsoft.com/office/spreadsheetml/2017/richdata2" ref="A2:AF14">
      <sortCondition ref="A1:A14"/>
    </sortState>
  </autoFilter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74543-2003-4DD3-BBDF-ACFF1D058740}">
  <dimension ref="A1:H13"/>
  <sheetViews>
    <sheetView workbookViewId="0">
      <selection activeCell="H7" sqref="H7"/>
    </sheetView>
  </sheetViews>
  <sheetFormatPr defaultRowHeight="15"/>
  <cols>
    <col min="1" max="1" width="16.140625" bestFit="1" customWidth="1"/>
    <col min="2" max="2" width="13.28515625" bestFit="1" customWidth="1"/>
    <col min="7" max="7" width="10" bestFit="1" customWidth="1"/>
    <col min="8" max="8" width="10.140625" bestFit="1" customWidth="1"/>
  </cols>
  <sheetData>
    <row r="1" spans="1:8">
      <c r="A1" s="5" t="s">
        <v>18</v>
      </c>
      <c r="B1" s="5" t="s">
        <v>417</v>
      </c>
      <c r="C1" s="5" t="s">
        <v>418</v>
      </c>
    </row>
    <row r="2" spans="1:8">
      <c r="A2" s="5" t="s">
        <v>156</v>
      </c>
      <c r="B2" s="5">
        <v>127631.54999999999</v>
      </c>
      <c r="C2" s="5">
        <v>29891.549999999988</v>
      </c>
    </row>
    <row r="3" spans="1:8">
      <c r="A3" s="5" t="s">
        <v>131</v>
      </c>
      <c r="B3" s="5">
        <v>123479.5</v>
      </c>
      <c r="C3" s="5">
        <v>22279.5</v>
      </c>
    </row>
    <row r="4" spans="1:8">
      <c r="A4" s="5" t="s">
        <v>118</v>
      </c>
      <c r="B4" s="5">
        <v>85312.5</v>
      </c>
      <c r="C4" s="5">
        <v>18987.5</v>
      </c>
    </row>
    <row r="5" spans="1:8">
      <c r="A5" s="5" t="s">
        <v>65</v>
      </c>
      <c r="B5" s="5">
        <v>121102</v>
      </c>
      <c r="C5" s="5">
        <v>18061.999999999985</v>
      </c>
    </row>
    <row r="6" spans="1:8">
      <c r="A6" s="5" t="s">
        <v>97</v>
      </c>
      <c r="B6" s="5">
        <v>71094</v>
      </c>
      <c r="C6" s="5">
        <v>9114</v>
      </c>
    </row>
    <row r="7" spans="1:8">
      <c r="A7" s="5" t="s">
        <v>54</v>
      </c>
      <c r="B7" s="5">
        <v>101556</v>
      </c>
      <c r="C7" s="5">
        <v>7506</v>
      </c>
      <c r="G7" s="5" t="s">
        <v>419</v>
      </c>
      <c r="H7" s="5" t="s">
        <v>420</v>
      </c>
    </row>
    <row r="8" spans="1:8">
      <c r="A8" s="5" t="s">
        <v>149</v>
      </c>
      <c r="B8" s="5">
        <v>29725</v>
      </c>
      <c r="C8" s="5">
        <v>3364.9999999999964</v>
      </c>
      <c r="G8" s="5" t="s">
        <v>421</v>
      </c>
      <c r="H8" s="5">
        <v>245882.3</v>
      </c>
    </row>
    <row r="9" spans="1:8">
      <c r="A9" s="5" t="s">
        <v>160</v>
      </c>
      <c r="B9" s="5">
        <v>86940</v>
      </c>
      <c r="C9" s="5">
        <v>3150</v>
      </c>
      <c r="G9" s="5" t="s">
        <v>422</v>
      </c>
      <c r="H9" s="5">
        <v>358726.3</v>
      </c>
    </row>
    <row r="10" spans="1:8">
      <c r="A10" s="5" t="s">
        <v>129</v>
      </c>
      <c r="B10" s="5">
        <v>47730</v>
      </c>
      <c r="C10" s="5">
        <v>-2670</v>
      </c>
      <c r="G10" s="5" t="s">
        <v>423</v>
      </c>
      <c r="H10" s="5">
        <v>329779.45</v>
      </c>
    </row>
    <row r="11" spans="1:8">
      <c r="A11" s="5" t="s">
        <v>105</v>
      </c>
      <c r="B11" s="5">
        <v>11648</v>
      </c>
      <c r="C11" s="5">
        <v>-3842</v>
      </c>
    </row>
    <row r="12" spans="1:8">
      <c r="A12" s="5" t="s">
        <v>144</v>
      </c>
      <c r="B12" s="5">
        <v>62345.5</v>
      </c>
      <c r="C12" s="5">
        <v>-6054.5</v>
      </c>
    </row>
    <row r="13" spans="1:8">
      <c r="A13" s="5" t="s">
        <v>154</v>
      </c>
      <c r="B13" s="5">
        <v>65824</v>
      </c>
      <c r="C13" s="5">
        <v>-6672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0A83B-059B-48AA-BA5B-AC5AA88CEFBB}">
  <dimension ref="A1:E13"/>
  <sheetViews>
    <sheetView tabSelected="1" workbookViewId="0">
      <selection activeCell="E25" sqref="E25"/>
    </sheetView>
  </sheetViews>
  <sheetFormatPr defaultRowHeight="15"/>
  <cols>
    <col min="1" max="1" width="10" bestFit="1" customWidth="1"/>
    <col min="2" max="2" width="16.140625" bestFit="1" customWidth="1"/>
    <col min="3" max="3" width="20.5703125" bestFit="1" customWidth="1"/>
    <col min="4" max="4" width="13" bestFit="1" customWidth="1"/>
    <col min="5" max="5" width="19" bestFit="1" customWidth="1"/>
  </cols>
  <sheetData>
    <row r="1" spans="1:5" ht="15.75">
      <c r="A1" s="60" t="s">
        <v>17</v>
      </c>
      <c r="B1" s="60" t="s">
        <v>18</v>
      </c>
      <c r="C1" s="60" t="s">
        <v>19</v>
      </c>
      <c r="D1" s="60" t="s">
        <v>20</v>
      </c>
      <c r="E1" s="59" t="s">
        <v>413</v>
      </c>
    </row>
    <row r="2" spans="1:5">
      <c r="A2">
        <v>8</v>
      </c>
      <c r="B2" t="s">
        <v>54</v>
      </c>
      <c r="C2" t="s">
        <v>49</v>
      </c>
      <c r="D2" t="s">
        <v>50</v>
      </c>
      <c r="E2">
        <v>3255</v>
      </c>
    </row>
    <row r="3" spans="1:5">
      <c r="A3">
        <v>4</v>
      </c>
      <c r="B3" t="s">
        <v>156</v>
      </c>
      <c r="C3" t="s">
        <v>157</v>
      </c>
      <c r="D3" t="s">
        <v>159</v>
      </c>
      <c r="E3">
        <v>1805</v>
      </c>
    </row>
    <row r="4" spans="1:5">
      <c r="A4">
        <v>2</v>
      </c>
      <c r="B4" t="s">
        <v>65</v>
      </c>
      <c r="C4" t="s">
        <v>60</v>
      </c>
      <c r="D4" t="s">
        <v>66</v>
      </c>
      <c r="E4">
        <v>1510</v>
      </c>
    </row>
    <row r="5" spans="1:5">
      <c r="A5">
        <v>5</v>
      </c>
      <c r="B5" t="s">
        <v>131</v>
      </c>
      <c r="C5" t="s">
        <v>132</v>
      </c>
      <c r="D5" t="s">
        <v>75</v>
      </c>
      <c r="E5">
        <v>995</v>
      </c>
    </row>
    <row r="6" spans="1:5">
      <c r="A6">
        <v>9</v>
      </c>
      <c r="B6" t="s">
        <v>160</v>
      </c>
      <c r="C6" t="s">
        <v>161</v>
      </c>
      <c r="D6" t="s">
        <v>162</v>
      </c>
      <c r="E6">
        <v>945</v>
      </c>
    </row>
    <row r="7" spans="1:5">
      <c r="A7">
        <v>1</v>
      </c>
      <c r="B7" t="s">
        <v>154</v>
      </c>
      <c r="C7" t="s">
        <v>155</v>
      </c>
      <c r="D7" t="s">
        <v>158</v>
      </c>
      <c r="E7">
        <v>640</v>
      </c>
    </row>
    <row r="8" spans="1:5">
      <c r="A8">
        <v>3</v>
      </c>
      <c r="B8" t="s">
        <v>118</v>
      </c>
      <c r="C8" t="s">
        <v>119</v>
      </c>
      <c r="D8" t="s">
        <v>86</v>
      </c>
      <c r="E8">
        <v>525</v>
      </c>
    </row>
    <row r="9" spans="1:5">
      <c r="A9">
        <v>7</v>
      </c>
      <c r="B9" t="s">
        <v>97</v>
      </c>
      <c r="C9" t="s">
        <v>98</v>
      </c>
      <c r="D9" t="s">
        <v>75</v>
      </c>
      <c r="E9">
        <v>510</v>
      </c>
    </row>
    <row r="10" spans="1:5">
      <c r="A10">
        <v>10</v>
      </c>
      <c r="B10" t="s">
        <v>144</v>
      </c>
      <c r="C10" t="s">
        <v>145</v>
      </c>
      <c r="D10" t="s">
        <v>75</v>
      </c>
      <c r="E10">
        <v>470</v>
      </c>
    </row>
    <row r="11" spans="1:5">
      <c r="A11">
        <v>6</v>
      </c>
      <c r="B11" t="s">
        <v>129</v>
      </c>
      <c r="C11" t="s">
        <v>125</v>
      </c>
      <c r="D11" t="s">
        <v>50</v>
      </c>
      <c r="E11">
        <v>430</v>
      </c>
    </row>
    <row r="12" spans="1:5">
      <c r="A12">
        <v>11</v>
      </c>
      <c r="B12" t="s">
        <v>149</v>
      </c>
      <c r="C12" t="s">
        <v>150</v>
      </c>
      <c r="D12" t="s">
        <v>75</v>
      </c>
      <c r="E12">
        <v>205</v>
      </c>
    </row>
    <row r="13" spans="1:5">
      <c r="A13">
        <v>12</v>
      </c>
      <c r="B13" t="s">
        <v>105</v>
      </c>
      <c r="C13" t="s">
        <v>106</v>
      </c>
      <c r="D13" t="s">
        <v>50</v>
      </c>
      <c r="E13">
        <v>65</v>
      </c>
    </row>
  </sheetData>
  <sortState xmlns:xlrd2="http://schemas.microsoft.com/office/spreadsheetml/2017/richdata2" ref="A2:E15">
    <sortCondition descending="1" ref="E2:E15"/>
  </sortState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BD05E-DE2F-4385-8C45-CF6AC22483C7}">
  <dimension ref="A1:M37"/>
  <sheetViews>
    <sheetView workbookViewId="0">
      <selection activeCell="B15" sqref="B15"/>
    </sheetView>
  </sheetViews>
  <sheetFormatPr defaultRowHeight="15"/>
  <cols>
    <col min="1" max="1" width="18.140625" bestFit="1" customWidth="1"/>
    <col min="2" max="2" width="20.5703125" bestFit="1" customWidth="1"/>
    <col min="3" max="3" width="19.5703125" bestFit="1" customWidth="1"/>
    <col min="4" max="4" width="23.5703125" bestFit="1" customWidth="1"/>
    <col min="6" max="6" width="36.5703125" bestFit="1" customWidth="1"/>
  </cols>
  <sheetData>
    <row r="1" spans="1:13" s="9" customFormat="1" ht="27" customHeight="1">
      <c r="A1" s="41" t="s">
        <v>18</v>
      </c>
      <c r="B1" s="41" t="s">
        <v>19</v>
      </c>
      <c r="C1" s="41" t="s">
        <v>424</v>
      </c>
      <c r="D1" s="42" t="s">
        <v>36</v>
      </c>
    </row>
    <row r="2" spans="1:13">
      <c r="A2" s="5" t="s">
        <v>154</v>
      </c>
      <c r="B2" s="69" t="s">
        <v>155</v>
      </c>
      <c r="C2" s="5">
        <v>102.85</v>
      </c>
      <c r="D2" s="5">
        <v>90.62</v>
      </c>
      <c r="G2" s="10"/>
      <c r="H2" s="10"/>
      <c r="I2" s="10"/>
      <c r="J2" s="10"/>
      <c r="K2" s="10"/>
      <c r="L2" s="10"/>
      <c r="M2" s="10"/>
    </row>
    <row r="3" spans="1:13">
      <c r="A3" s="5" t="s">
        <v>65</v>
      </c>
      <c r="B3" s="69" t="s">
        <v>60</v>
      </c>
      <c r="C3" s="5">
        <v>80.2</v>
      </c>
      <c r="D3" s="5">
        <v>64.400000000000006</v>
      </c>
      <c r="G3" s="10"/>
      <c r="H3" s="10"/>
      <c r="I3" s="10"/>
      <c r="J3" s="10"/>
      <c r="K3" s="10"/>
      <c r="L3" s="10"/>
      <c r="M3" s="10"/>
    </row>
    <row r="4" spans="1:13">
      <c r="A4" s="5" t="s">
        <v>118</v>
      </c>
      <c r="B4" s="69" t="s">
        <v>119</v>
      </c>
      <c r="C4" s="5">
        <v>162.5</v>
      </c>
      <c r="D4" s="5">
        <v>132.65</v>
      </c>
      <c r="G4" s="10"/>
      <c r="H4" s="10"/>
      <c r="I4" s="10"/>
      <c r="J4" s="10"/>
      <c r="K4" s="10"/>
      <c r="L4" s="10"/>
      <c r="M4" s="10"/>
    </row>
    <row r="5" spans="1:13">
      <c r="A5" s="5" t="s">
        <v>156</v>
      </c>
      <c r="B5" s="69" t="s">
        <v>157</v>
      </c>
      <c r="C5" s="90">
        <v>70.709999999999994</v>
      </c>
      <c r="D5" s="5">
        <v>54.3</v>
      </c>
      <c r="G5" s="10"/>
      <c r="H5" s="10"/>
      <c r="I5" s="10"/>
      <c r="J5" s="10"/>
      <c r="K5" s="10"/>
      <c r="L5" s="10"/>
      <c r="M5" s="10"/>
    </row>
    <row r="6" spans="1:13">
      <c r="A6" s="5" t="s">
        <v>131</v>
      </c>
      <c r="B6" s="69" t="s">
        <v>132</v>
      </c>
      <c r="C6" s="5">
        <v>124.1</v>
      </c>
      <c r="D6" s="5">
        <v>92</v>
      </c>
      <c r="G6" s="10"/>
      <c r="H6" s="10"/>
      <c r="I6" s="10"/>
      <c r="J6" s="10"/>
      <c r="K6" s="10"/>
      <c r="L6" s="10"/>
      <c r="M6" s="10"/>
    </row>
    <row r="7" spans="1:13">
      <c r="A7" s="5" t="s">
        <v>129</v>
      </c>
      <c r="B7" s="69" t="s">
        <v>125</v>
      </c>
      <c r="C7" s="5">
        <v>111</v>
      </c>
      <c r="D7" s="5">
        <v>84</v>
      </c>
      <c r="G7" s="10"/>
      <c r="H7" s="10"/>
      <c r="I7" s="10"/>
      <c r="J7" s="10"/>
      <c r="K7" s="10"/>
      <c r="L7" s="10"/>
      <c r="M7" s="10"/>
    </row>
    <row r="8" spans="1:13">
      <c r="A8" s="5" t="s">
        <v>97</v>
      </c>
      <c r="B8" s="69" t="s">
        <v>98</v>
      </c>
      <c r="C8" s="5">
        <v>139.4</v>
      </c>
      <c r="D8" s="5">
        <v>103.3</v>
      </c>
      <c r="G8" s="10"/>
      <c r="H8" s="10"/>
      <c r="I8" s="10"/>
      <c r="J8" s="10"/>
      <c r="K8" s="10"/>
      <c r="L8" s="10"/>
      <c r="M8" s="10"/>
    </row>
    <row r="9" spans="1:13">
      <c r="A9" s="5" t="s">
        <v>54</v>
      </c>
      <c r="B9" s="69" t="s">
        <v>49</v>
      </c>
      <c r="C9" s="74">
        <v>31.2</v>
      </c>
      <c r="D9" s="5">
        <v>28.5</v>
      </c>
      <c r="G9" s="10"/>
      <c r="H9" s="10"/>
      <c r="I9" s="10"/>
      <c r="J9" s="10"/>
      <c r="K9" s="10"/>
      <c r="L9" s="10"/>
      <c r="M9" s="10"/>
    </row>
    <row r="10" spans="1:13">
      <c r="A10" s="5" t="s">
        <v>160</v>
      </c>
      <c r="B10" s="69" t="s">
        <v>161</v>
      </c>
      <c r="C10" s="90">
        <v>92</v>
      </c>
      <c r="D10" s="5">
        <v>79.8</v>
      </c>
      <c r="G10" s="10"/>
      <c r="H10" s="10"/>
      <c r="I10" s="10"/>
      <c r="J10" s="10"/>
      <c r="K10" s="10"/>
      <c r="L10" s="10"/>
      <c r="M10" s="10"/>
    </row>
    <row r="11" spans="1:13">
      <c r="A11" s="5" t="s">
        <v>144</v>
      </c>
      <c r="B11" s="69" t="s">
        <v>145</v>
      </c>
      <c r="C11" s="5">
        <v>132.65</v>
      </c>
      <c r="D11" s="5">
        <v>114</v>
      </c>
      <c r="G11" s="10"/>
      <c r="H11" s="10"/>
      <c r="I11" s="10"/>
      <c r="J11" s="10"/>
      <c r="K11" s="10"/>
      <c r="L11" s="10"/>
      <c r="M11" s="10"/>
    </row>
    <row r="12" spans="1:13">
      <c r="A12" s="5" t="s">
        <v>149</v>
      </c>
      <c r="B12" s="69" t="s">
        <v>150</v>
      </c>
      <c r="C12" s="5">
        <v>145</v>
      </c>
      <c r="D12" s="5">
        <v>131.80000000000001</v>
      </c>
      <c r="G12" s="10"/>
      <c r="H12" s="10"/>
      <c r="I12" s="10"/>
      <c r="J12" s="10"/>
      <c r="K12" s="10"/>
      <c r="L12" s="10"/>
      <c r="M12" s="10"/>
    </row>
    <row r="13" spans="1:13">
      <c r="A13" s="5" t="s">
        <v>105</v>
      </c>
      <c r="B13" s="69" t="s">
        <v>106</v>
      </c>
      <c r="C13" s="5">
        <v>179.2</v>
      </c>
      <c r="D13" s="5">
        <v>154.9</v>
      </c>
      <c r="G13" s="10"/>
      <c r="H13" s="10"/>
      <c r="I13" s="10"/>
      <c r="J13" s="10"/>
      <c r="K13" s="10"/>
      <c r="L13" s="10"/>
      <c r="M13" s="10"/>
    </row>
    <row r="14" spans="1:13">
      <c r="A14" s="68"/>
      <c r="B14" s="68"/>
      <c r="C14" s="91"/>
      <c r="D14" s="91"/>
      <c r="F14" s="30"/>
    </row>
    <row r="15" spans="1:13">
      <c r="A15" s="68"/>
      <c r="B15" s="68"/>
      <c r="C15" s="91"/>
      <c r="D15" s="91"/>
      <c r="F15" s="30"/>
    </row>
    <row r="16" spans="1:13">
      <c r="A16" s="68"/>
      <c r="B16" s="68"/>
      <c r="C16" s="91"/>
      <c r="D16" s="91"/>
      <c r="F16" s="30"/>
    </row>
    <row r="17" spans="1:6">
      <c r="A17" s="68"/>
      <c r="B17" s="68"/>
      <c r="C17" s="91"/>
      <c r="D17" s="91"/>
      <c r="F17" s="30"/>
    </row>
    <row r="18" spans="1:6">
      <c r="A18" s="68"/>
      <c r="B18" s="68"/>
      <c r="C18" s="91"/>
      <c r="D18" s="91"/>
    </row>
    <row r="19" spans="1:6">
      <c r="A19" s="68"/>
      <c r="B19" s="68"/>
      <c r="C19" s="91"/>
      <c r="D19" s="91"/>
    </row>
    <row r="20" spans="1:6">
      <c r="A20" s="68"/>
      <c r="B20" s="68"/>
      <c r="C20" s="91"/>
      <c r="D20" s="91"/>
    </row>
    <row r="21" spans="1:6">
      <c r="A21" s="68"/>
      <c r="B21" s="68"/>
      <c r="C21" s="91"/>
      <c r="D21" s="91"/>
    </row>
    <row r="22" spans="1:6">
      <c r="A22" s="68"/>
      <c r="B22" s="68"/>
      <c r="C22" s="91"/>
      <c r="D22" s="91"/>
    </row>
    <row r="23" spans="1:6">
      <c r="A23" s="68"/>
      <c r="B23" s="68"/>
      <c r="C23" s="91"/>
      <c r="D23" s="91"/>
    </row>
    <row r="24" spans="1:6">
      <c r="A24" s="68"/>
      <c r="B24" s="68"/>
      <c r="C24" s="91"/>
      <c r="D24" s="91"/>
    </row>
    <row r="25" spans="1:6">
      <c r="A25" s="68"/>
      <c r="B25" s="68"/>
      <c r="C25" s="91"/>
      <c r="D25" s="91"/>
    </row>
    <row r="26" spans="1:6">
      <c r="A26" s="68"/>
      <c r="B26" s="68"/>
      <c r="C26" s="91"/>
      <c r="D26" s="91"/>
    </row>
    <row r="27" spans="1:6">
      <c r="A27" s="68"/>
      <c r="B27" s="68"/>
      <c r="C27" s="91"/>
      <c r="D27" s="91"/>
    </row>
    <row r="28" spans="1:6">
      <c r="A28" s="68"/>
      <c r="B28" s="68"/>
      <c r="C28" s="91"/>
      <c r="D28" s="91"/>
    </row>
    <row r="29" spans="1:6">
      <c r="A29" s="68"/>
      <c r="B29" s="68"/>
      <c r="C29" s="91"/>
      <c r="D29" s="91"/>
    </row>
    <row r="30" spans="1:6">
      <c r="A30" s="68"/>
      <c r="B30" s="68"/>
      <c r="C30" s="91"/>
      <c r="D30" s="91"/>
    </row>
    <row r="31" spans="1:6">
      <c r="A31" s="68"/>
      <c r="D31" s="18"/>
    </row>
    <row r="32" spans="1:6">
      <c r="A32" s="68"/>
    </row>
    <row r="33" spans="1:1">
      <c r="A33" s="68"/>
    </row>
    <row r="34" spans="1:1">
      <c r="A34" s="68"/>
    </row>
    <row r="35" spans="1:1">
      <c r="A35" s="68"/>
    </row>
    <row r="36" spans="1:1">
      <c r="A36" s="68"/>
    </row>
    <row r="37" spans="1:1">
      <c r="A37" s="68"/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5CEA7-C59D-4565-B0BA-F5F3431F5DAF}">
  <dimension ref="A1:H13"/>
  <sheetViews>
    <sheetView workbookViewId="0">
      <selection activeCell="E12" sqref="E12"/>
    </sheetView>
  </sheetViews>
  <sheetFormatPr defaultRowHeight="15"/>
  <cols>
    <col min="1" max="1" width="10.85546875" bestFit="1" customWidth="1"/>
    <col min="2" max="2" width="16.140625" bestFit="1" customWidth="1"/>
    <col min="3" max="3" width="20.5703125" bestFit="1" customWidth="1"/>
    <col min="4" max="4" width="14" bestFit="1" customWidth="1"/>
    <col min="6" max="6" width="4.7109375" bestFit="1" customWidth="1"/>
    <col min="7" max="7" width="14" bestFit="1" customWidth="1"/>
    <col min="8" max="8" width="10.7109375" bestFit="1" customWidth="1"/>
  </cols>
  <sheetData>
    <row r="1" spans="1:8" ht="15.75">
      <c r="A1" s="12" t="s">
        <v>17</v>
      </c>
      <c r="B1" s="12" t="s">
        <v>18</v>
      </c>
      <c r="C1" s="12" t="s">
        <v>19</v>
      </c>
      <c r="D1" s="12" t="s">
        <v>20</v>
      </c>
    </row>
    <row r="2" spans="1:8">
      <c r="A2" s="69">
        <v>1</v>
      </c>
      <c r="B2" s="5" t="s">
        <v>154</v>
      </c>
      <c r="C2" s="69" t="s">
        <v>155</v>
      </c>
      <c r="D2" s="81" t="s">
        <v>158</v>
      </c>
    </row>
    <row r="3" spans="1:8" ht="15.75">
      <c r="A3" s="69">
        <v>2</v>
      </c>
      <c r="B3" s="5" t="s">
        <v>65</v>
      </c>
      <c r="C3" s="69" t="s">
        <v>60</v>
      </c>
      <c r="D3" s="32" t="s">
        <v>66</v>
      </c>
      <c r="F3" s="43" t="s">
        <v>425</v>
      </c>
      <c r="G3" s="12" t="s">
        <v>20</v>
      </c>
      <c r="H3" s="12" t="s">
        <v>426</v>
      </c>
    </row>
    <row r="4" spans="1:8">
      <c r="A4" s="69">
        <v>3</v>
      </c>
      <c r="B4" s="5" t="s">
        <v>118</v>
      </c>
      <c r="C4" s="69" t="s">
        <v>119</v>
      </c>
      <c r="D4" s="69" t="s">
        <v>86</v>
      </c>
      <c r="F4" s="5">
        <v>1</v>
      </c>
      <c r="G4" s="81" t="s">
        <v>158</v>
      </c>
      <c r="H4" s="5">
        <v>1</v>
      </c>
    </row>
    <row r="5" spans="1:8">
      <c r="A5" s="69">
        <v>4</v>
      </c>
      <c r="B5" s="5" t="s">
        <v>156</v>
      </c>
      <c r="C5" s="69" t="s">
        <v>157</v>
      </c>
      <c r="D5" s="81" t="s">
        <v>159</v>
      </c>
      <c r="F5" s="5">
        <v>2</v>
      </c>
      <c r="G5" s="32" t="s">
        <v>66</v>
      </c>
      <c r="H5" s="5">
        <v>1</v>
      </c>
    </row>
    <row r="6" spans="1:8">
      <c r="A6" s="69">
        <v>5</v>
      </c>
      <c r="B6" s="5" t="s">
        <v>131</v>
      </c>
      <c r="C6" s="69" t="s">
        <v>132</v>
      </c>
      <c r="D6" s="69" t="s">
        <v>75</v>
      </c>
      <c r="F6" s="5">
        <v>3</v>
      </c>
      <c r="G6" s="69" t="s">
        <v>86</v>
      </c>
      <c r="H6" s="5">
        <v>1</v>
      </c>
    </row>
    <row r="7" spans="1:8">
      <c r="A7" s="69">
        <v>6</v>
      </c>
      <c r="B7" s="5" t="s">
        <v>129</v>
      </c>
      <c r="C7" s="69" t="s">
        <v>125</v>
      </c>
      <c r="D7" s="69" t="s">
        <v>50</v>
      </c>
      <c r="F7" s="5">
        <v>4</v>
      </c>
      <c r="G7" s="81" t="s">
        <v>159</v>
      </c>
      <c r="H7" s="5">
        <v>1</v>
      </c>
    </row>
    <row r="8" spans="1:8">
      <c r="A8" s="69">
        <v>7</v>
      </c>
      <c r="B8" s="5" t="s">
        <v>97</v>
      </c>
      <c r="C8" s="69" t="s">
        <v>98</v>
      </c>
      <c r="D8" s="69" t="s">
        <v>75</v>
      </c>
      <c r="F8" s="5">
        <v>5</v>
      </c>
      <c r="G8" s="69" t="s">
        <v>75</v>
      </c>
      <c r="H8" s="5">
        <v>4</v>
      </c>
    </row>
    <row r="9" spans="1:8">
      <c r="A9" s="69">
        <v>8</v>
      </c>
      <c r="B9" s="5" t="s">
        <v>54</v>
      </c>
      <c r="C9" s="69" t="s">
        <v>49</v>
      </c>
      <c r="D9" s="69" t="s">
        <v>50</v>
      </c>
      <c r="F9" s="5">
        <v>6</v>
      </c>
      <c r="G9" s="69" t="s">
        <v>50</v>
      </c>
      <c r="H9" s="5">
        <v>3</v>
      </c>
    </row>
    <row r="10" spans="1:8">
      <c r="A10" s="69">
        <v>9</v>
      </c>
      <c r="B10" s="5" t="s">
        <v>160</v>
      </c>
      <c r="C10" s="69" t="s">
        <v>161</v>
      </c>
      <c r="D10" s="81" t="s">
        <v>162</v>
      </c>
      <c r="F10" s="5">
        <v>7</v>
      </c>
      <c r="G10" s="81" t="s">
        <v>162</v>
      </c>
      <c r="H10" s="5">
        <v>1</v>
      </c>
    </row>
    <row r="11" spans="1:8">
      <c r="A11" s="69">
        <v>10</v>
      </c>
      <c r="B11" s="5" t="s">
        <v>144</v>
      </c>
      <c r="C11" s="69" t="s">
        <v>145</v>
      </c>
      <c r="D11" s="69" t="s">
        <v>75</v>
      </c>
    </row>
    <row r="12" spans="1:8">
      <c r="A12" s="69">
        <v>11</v>
      </c>
      <c r="B12" s="5" t="s">
        <v>149</v>
      </c>
      <c r="C12" s="69" t="s">
        <v>150</v>
      </c>
      <c r="D12" s="69" t="s">
        <v>75</v>
      </c>
    </row>
    <row r="13" spans="1:8">
      <c r="A13" s="69">
        <v>12</v>
      </c>
      <c r="B13" s="5" t="s">
        <v>105</v>
      </c>
      <c r="C13" s="69" t="s">
        <v>106</v>
      </c>
      <c r="D13" s="69" t="s">
        <v>50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2E214C-8D60-4B93-8298-7C045325685A}">
  <dimension ref="A1:AM31"/>
  <sheetViews>
    <sheetView workbookViewId="0">
      <selection activeCell="E2" sqref="E2"/>
    </sheetView>
  </sheetViews>
  <sheetFormatPr defaultRowHeight="15"/>
  <cols>
    <col min="1" max="1" width="10.85546875" bestFit="1" customWidth="1"/>
    <col min="2" max="2" width="18.140625" bestFit="1" customWidth="1"/>
    <col min="3" max="3" width="20.5703125" bestFit="1" customWidth="1"/>
    <col min="4" max="4" width="17.5703125" bestFit="1" customWidth="1"/>
    <col min="5" max="5" width="11.7109375" bestFit="1" customWidth="1"/>
    <col min="6" max="6" width="14" bestFit="1" customWidth="1"/>
    <col min="7" max="7" width="18.5703125" bestFit="1" customWidth="1"/>
    <col min="8" max="8" width="28.28515625" bestFit="1" customWidth="1"/>
    <col min="9" max="9" width="20.28515625" bestFit="1" customWidth="1"/>
    <col min="10" max="10" width="24.42578125" bestFit="1" customWidth="1"/>
    <col min="11" max="11" width="19" bestFit="1" customWidth="1"/>
    <col min="12" max="12" width="28" bestFit="1" customWidth="1"/>
    <col min="13" max="13" width="20.140625" bestFit="1" customWidth="1"/>
    <col min="14" max="14" width="24.140625" bestFit="1" customWidth="1"/>
    <col min="15" max="15" width="18.85546875" bestFit="1" customWidth="1"/>
    <col min="16" max="16" width="27.5703125" bestFit="1" customWidth="1"/>
    <col min="17" max="17" width="19.7109375" bestFit="1" customWidth="1"/>
    <col min="18" max="18" width="23.7109375" bestFit="1" customWidth="1"/>
    <col min="19" max="19" width="18.42578125" bestFit="1" customWidth="1"/>
    <col min="20" max="20" width="23.42578125" bestFit="1" customWidth="1"/>
    <col min="21" max="21" width="18.7109375" bestFit="1" customWidth="1"/>
    <col min="22" max="22" width="25.7109375" customWidth="1"/>
    <col min="23" max="24" width="21.5703125" customWidth="1"/>
    <col min="25" max="25" width="20.85546875" bestFit="1" customWidth="1"/>
    <col min="26" max="26" width="21.5703125" customWidth="1"/>
    <col min="27" max="27" width="20.42578125" bestFit="1" customWidth="1"/>
    <col min="28" max="28" width="20" bestFit="1" customWidth="1"/>
    <col min="29" max="29" width="15.28515625" bestFit="1" customWidth="1"/>
    <col min="30" max="30" width="44.42578125" bestFit="1" customWidth="1"/>
    <col min="31" max="31" width="41.42578125" bestFit="1" customWidth="1"/>
    <col min="32" max="32" width="36.5703125" bestFit="1" customWidth="1"/>
  </cols>
  <sheetData>
    <row r="1" spans="1:39" s="9" customFormat="1" ht="27.75" customHeight="1">
      <c r="A1" s="12" t="s">
        <v>17</v>
      </c>
      <c r="B1" s="12" t="s">
        <v>18</v>
      </c>
      <c r="C1" s="12" t="s">
        <v>19</v>
      </c>
      <c r="D1" s="12" t="s">
        <v>20</v>
      </c>
      <c r="E1" s="12" t="s">
        <v>21</v>
      </c>
      <c r="F1" s="13" t="s">
        <v>22</v>
      </c>
      <c r="G1" s="12" t="s">
        <v>23</v>
      </c>
      <c r="H1" s="12" t="s">
        <v>24</v>
      </c>
      <c r="I1" s="12" t="s">
        <v>25</v>
      </c>
      <c r="J1" s="14" t="s">
        <v>26</v>
      </c>
      <c r="K1" s="15" t="s">
        <v>27</v>
      </c>
      <c r="L1" s="15" t="s">
        <v>28</v>
      </c>
      <c r="M1" s="15" t="s">
        <v>29</v>
      </c>
      <c r="N1" s="15" t="s">
        <v>30</v>
      </c>
      <c r="O1" s="15" t="s">
        <v>31</v>
      </c>
      <c r="P1" s="15" t="s">
        <v>32</v>
      </c>
      <c r="Q1" s="15" t="s">
        <v>33</v>
      </c>
      <c r="R1" s="15" t="s">
        <v>34</v>
      </c>
      <c r="S1" s="15" t="s">
        <v>35</v>
      </c>
      <c r="T1" s="13" t="s">
        <v>36</v>
      </c>
      <c r="U1" s="19" t="s">
        <v>37</v>
      </c>
      <c r="V1" s="17" t="s">
        <v>38</v>
      </c>
      <c r="W1" s="17" t="s">
        <v>39</v>
      </c>
      <c r="X1" s="17" t="s">
        <v>40</v>
      </c>
      <c r="Y1" s="17" t="s">
        <v>41</v>
      </c>
      <c r="Z1" s="17" t="s">
        <v>42</v>
      </c>
      <c r="AA1" s="17" t="s">
        <v>43</v>
      </c>
      <c r="AB1" s="17" t="s">
        <v>44</v>
      </c>
      <c r="AC1" s="17" t="s">
        <v>45</v>
      </c>
      <c r="AD1" s="12" t="s">
        <v>46</v>
      </c>
      <c r="AE1" s="12" t="s">
        <v>47</v>
      </c>
      <c r="AG1" s="16"/>
      <c r="AH1" s="16"/>
      <c r="AI1" s="16"/>
      <c r="AJ1" s="16"/>
      <c r="AK1" s="16"/>
      <c r="AL1" s="16"/>
      <c r="AM1" s="16"/>
    </row>
    <row r="2" spans="1:39">
      <c r="A2" s="69">
        <v>1</v>
      </c>
      <c r="B2" s="69" t="s">
        <v>48</v>
      </c>
      <c r="C2" s="70" t="s">
        <v>49</v>
      </c>
      <c r="D2" s="69" t="s">
        <v>50</v>
      </c>
      <c r="E2" s="70" t="s">
        <v>51</v>
      </c>
      <c r="F2" s="70">
        <v>15</v>
      </c>
      <c r="G2" s="69">
        <v>7</v>
      </c>
      <c r="H2" s="69">
        <v>28</v>
      </c>
      <c r="I2" s="69">
        <f>SUM(G2,H2)</f>
        <v>35</v>
      </c>
      <c r="J2" s="71">
        <v>29</v>
      </c>
      <c r="K2" s="70">
        <f>I2-J2</f>
        <v>6</v>
      </c>
      <c r="L2" s="69">
        <v>42</v>
      </c>
      <c r="M2" s="72">
        <f>K2+L2</f>
        <v>48</v>
      </c>
      <c r="N2" s="72">
        <v>40</v>
      </c>
      <c r="O2" s="69">
        <f>M2-N2</f>
        <v>8</v>
      </c>
      <c r="P2" s="73">
        <v>40</v>
      </c>
      <c r="Q2" s="73">
        <f>SUM(O2,P2)</f>
        <v>48</v>
      </c>
      <c r="R2" s="73">
        <v>38</v>
      </c>
      <c r="S2" s="70">
        <f>Q2-R2</f>
        <v>10</v>
      </c>
      <c r="T2" s="74">
        <v>14</v>
      </c>
      <c r="U2" s="74">
        <v>20</v>
      </c>
      <c r="V2" s="75">
        <f>(T2*F2*H2)</f>
        <v>5880</v>
      </c>
      <c r="W2" s="75">
        <f>U2*F2*J2</f>
        <v>8700</v>
      </c>
      <c r="X2" s="75">
        <f>F2*T2*L2</f>
        <v>8820</v>
      </c>
      <c r="Y2" s="75">
        <f>U2*N2*F2</f>
        <v>12000</v>
      </c>
      <c r="Z2" s="75">
        <f>T2*P2*F2</f>
        <v>8400</v>
      </c>
      <c r="AA2" s="75">
        <f>U2*R2*F2</f>
        <v>11400</v>
      </c>
      <c r="AB2" s="75">
        <f>SUM(V2,X2,Z2)</f>
        <v>23100</v>
      </c>
      <c r="AC2" s="75">
        <f>SUM(W2,Y2,AA2)</f>
        <v>32100</v>
      </c>
      <c r="AD2" s="69" t="s">
        <v>52</v>
      </c>
      <c r="AE2" s="69" t="s">
        <v>53</v>
      </c>
      <c r="AG2" s="16"/>
      <c r="AH2" s="16"/>
      <c r="AI2" s="16"/>
      <c r="AJ2" s="16"/>
      <c r="AK2" s="16"/>
      <c r="AL2" s="16"/>
      <c r="AM2" s="16"/>
    </row>
    <row r="3" spans="1:39">
      <c r="A3" s="69">
        <v>2</v>
      </c>
      <c r="B3" s="69" t="s">
        <v>54</v>
      </c>
      <c r="C3" s="70" t="s">
        <v>49</v>
      </c>
      <c r="D3" s="69" t="s">
        <v>50</v>
      </c>
      <c r="E3" s="70" t="s">
        <v>55</v>
      </c>
      <c r="F3" s="70">
        <v>15</v>
      </c>
      <c r="G3" s="69">
        <v>3</v>
      </c>
      <c r="H3" s="69">
        <v>20</v>
      </c>
      <c r="I3" s="69">
        <f t="shared" ref="I3:I28" si="0">SUM(G3,H3)</f>
        <v>23</v>
      </c>
      <c r="J3" s="71">
        <v>17</v>
      </c>
      <c r="K3" s="70">
        <f t="shared" ref="K3:K28" si="1">I3-J3</f>
        <v>6</v>
      </c>
      <c r="L3" s="69">
        <v>18</v>
      </c>
      <c r="M3" s="72">
        <f t="shared" ref="M3:M28" si="2">K3+L3</f>
        <v>24</v>
      </c>
      <c r="N3" s="72">
        <v>21</v>
      </c>
      <c r="O3" s="69">
        <f>M3-N3</f>
        <v>3</v>
      </c>
      <c r="P3" s="73">
        <v>21</v>
      </c>
      <c r="Q3" s="73">
        <f t="shared" ref="Q3:Q28" si="3">SUM(O3,P3)</f>
        <v>24</v>
      </c>
      <c r="R3" s="73">
        <v>22</v>
      </c>
      <c r="S3" s="70">
        <f t="shared" ref="S3:S28" si="4">Q3-R3</f>
        <v>2</v>
      </c>
      <c r="T3" s="74">
        <v>25</v>
      </c>
      <c r="U3" s="74">
        <v>32</v>
      </c>
      <c r="V3" s="75">
        <f t="shared" ref="V3:V28" si="5">(T3*F3*H3)</f>
        <v>7500</v>
      </c>
      <c r="W3" s="75">
        <f t="shared" ref="W3:W28" si="6">U3*F3*J3</f>
        <v>8160</v>
      </c>
      <c r="X3" s="75">
        <f t="shared" ref="X3:X28" si="7">F3*T3*L3</f>
        <v>6750</v>
      </c>
      <c r="Y3" s="75">
        <f t="shared" ref="Y3:Y28" si="8">U3*N3*F3</f>
        <v>10080</v>
      </c>
      <c r="Z3" s="75">
        <f t="shared" ref="Z3:Z28" si="9">T3*P3*F3</f>
        <v>7875</v>
      </c>
      <c r="AA3" s="75">
        <f t="shared" ref="AA3:AA28" si="10">U3*R3*F3</f>
        <v>10560</v>
      </c>
      <c r="AB3" s="75">
        <f t="shared" ref="AB3:AB28" si="11">SUM(V3,X3,Z3)</f>
        <v>22125</v>
      </c>
      <c r="AC3" s="75">
        <f t="shared" ref="AC3:AC28" si="12">SUM(W3,Y3,AA3)</f>
        <v>28800</v>
      </c>
      <c r="AD3" s="69" t="s">
        <v>52</v>
      </c>
      <c r="AE3" s="69" t="s">
        <v>53</v>
      </c>
      <c r="AG3" s="16"/>
      <c r="AH3" s="16"/>
      <c r="AI3" s="16"/>
      <c r="AJ3" s="16"/>
      <c r="AK3" s="16"/>
      <c r="AL3" s="16"/>
      <c r="AM3" s="16"/>
    </row>
    <row r="4" spans="1:39">
      <c r="A4" s="69">
        <v>3</v>
      </c>
      <c r="B4" s="69" t="s">
        <v>56</v>
      </c>
      <c r="C4" s="70" t="s">
        <v>49</v>
      </c>
      <c r="D4" s="69" t="s">
        <v>57</v>
      </c>
      <c r="E4" s="70" t="s">
        <v>58</v>
      </c>
      <c r="F4" s="70">
        <v>30</v>
      </c>
      <c r="G4" s="69">
        <v>9</v>
      </c>
      <c r="H4" s="69">
        <v>38</v>
      </c>
      <c r="I4" s="69">
        <f t="shared" si="0"/>
        <v>47</v>
      </c>
      <c r="J4" s="71">
        <v>42</v>
      </c>
      <c r="K4" s="70">
        <f t="shared" si="1"/>
        <v>5</v>
      </c>
      <c r="L4" s="69">
        <v>45</v>
      </c>
      <c r="M4" s="72">
        <f t="shared" si="2"/>
        <v>50</v>
      </c>
      <c r="N4" s="72">
        <v>43</v>
      </c>
      <c r="O4" s="69">
        <f>M4-N4</f>
        <v>7</v>
      </c>
      <c r="P4" s="73">
        <v>40</v>
      </c>
      <c r="Q4" s="73">
        <f t="shared" si="3"/>
        <v>47</v>
      </c>
      <c r="R4" s="73">
        <v>42</v>
      </c>
      <c r="S4" s="70">
        <f t="shared" si="4"/>
        <v>5</v>
      </c>
      <c r="T4" s="74">
        <v>28</v>
      </c>
      <c r="U4" s="74">
        <v>33</v>
      </c>
      <c r="V4" s="75">
        <f t="shared" si="5"/>
        <v>31920</v>
      </c>
      <c r="W4" s="75">
        <f t="shared" si="6"/>
        <v>41580</v>
      </c>
      <c r="X4" s="75">
        <f t="shared" si="7"/>
        <v>37800</v>
      </c>
      <c r="Y4" s="75">
        <f t="shared" si="8"/>
        <v>42570</v>
      </c>
      <c r="Z4" s="75">
        <f t="shared" si="9"/>
        <v>33600</v>
      </c>
      <c r="AA4" s="75">
        <f t="shared" si="10"/>
        <v>41580</v>
      </c>
      <c r="AB4" s="75">
        <f t="shared" si="11"/>
        <v>103320</v>
      </c>
      <c r="AC4" s="75">
        <f t="shared" si="12"/>
        <v>125730</v>
      </c>
      <c r="AD4" s="69" t="s">
        <v>52</v>
      </c>
      <c r="AE4" s="69" t="s">
        <v>53</v>
      </c>
      <c r="AG4" s="16"/>
      <c r="AH4" s="16"/>
      <c r="AI4" s="16"/>
      <c r="AJ4" s="16"/>
      <c r="AK4" s="16"/>
      <c r="AL4" s="16"/>
      <c r="AM4" s="16"/>
    </row>
    <row r="5" spans="1:39">
      <c r="A5" s="69">
        <v>4</v>
      </c>
      <c r="B5" s="69" t="s">
        <v>59</v>
      </c>
      <c r="C5" s="70" t="s">
        <v>60</v>
      </c>
      <c r="D5" s="69" t="s">
        <v>61</v>
      </c>
      <c r="E5" s="70" t="s">
        <v>62</v>
      </c>
      <c r="F5" s="70">
        <v>20</v>
      </c>
      <c r="G5" s="69">
        <v>7</v>
      </c>
      <c r="H5" s="69">
        <v>18</v>
      </c>
      <c r="I5" s="69">
        <f t="shared" si="0"/>
        <v>25</v>
      </c>
      <c r="J5" s="71">
        <v>20</v>
      </c>
      <c r="K5" s="70">
        <f t="shared" si="1"/>
        <v>5</v>
      </c>
      <c r="L5" s="69">
        <v>22</v>
      </c>
      <c r="M5" s="72">
        <f t="shared" si="2"/>
        <v>27</v>
      </c>
      <c r="N5" s="72">
        <v>22</v>
      </c>
      <c r="O5" s="69">
        <f>M5-N5</f>
        <v>5</v>
      </c>
      <c r="P5" s="73">
        <v>17</v>
      </c>
      <c r="Q5" s="73">
        <f t="shared" si="3"/>
        <v>22</v>
      </c>
      <c r="R5" s="73">
        <v>18</v>
      </c>
      <c r="S5" s="70">
        <f t="shared" si="4"/>
        <v>4</v>
      </c>
      <c r="T5" s="74">
        <v>4</v>
      </c>
      <c r="U5" s="5">
        <v>7</v>
      </c>
      <c r="V5" s="75">
        <f t="shared" si="5"/>
        <v>1440</v>
      </c>
      <c r="W5" s="75">
        <f t="shared" si="6"/>
        <v>2800</v>
      </c>
      <c r="X5" s="75">
        <f t="shared" si="7"/>
        <v>1760</v>
      </c>
      <c r="Y5" s="75">
        <f t="shared" si="8"/>
        <v>3080</v>
      </c>
      <c r="Z5" s="75">
        <f t="shared" si="9"/>
        <v>1360</v>
      </c>
      <c r="AA5" s="75">
        <f t="shared" si="10"/>
        <v>2520</v>
      </c>
      <c r="AB5" s="75">
        <f t="shared" si="11"/>
        <v>4560</v>
      </c>
      <c r="AC5" s="75">
        <f t="shared" si="12"/>
        <v>8400</v>
      </c>
      <c r="AD5" s="69" t="s">
        <v>63</v>
      </c>
      <c r="AE5" s="69" t="s">
        <v>64</v>
      </c>
      <c r="AG5" s="16"/>
      <c r="AH5" s="16"/>
      <c r="AI5" s="16"/>
      <c r="AJ5" s="16"/>
      <c r="AK5" s="16"/>
      <c r="AL5" s="16"/>
      <c r="AM5" s="16"/>
    </row>
    <row r="6" spans="1:39">
      <c r="A6" s="69">
        <v>5</v>
      </c>
      <c r="B6" s="69" t="s">
        <v>65</v>
      </c>
      <c r="C6" s="70" t="s">
        <v>60</v>
      </c>
      <c r="D6" s="69" t="s">
        <v>66</v>
      </c>
      <c r="E6" s="70" t="s">
        <v>67</v>
      </c>
      <c r="F6" s="70">
        <v>20</v>
      </c>
      <c r="G6" s="69">
        <v>9</v>
      </c>
      <c r="H6" s="69">
        <v>15</v>
      </c>
      <c r="I6" s="69">
        <f t="shared" si="0"/>
        <v>24</v>
      </c>
      <c r="J6" s="71">
        <v>22</v>
      </c>
      <c r="K6" s="70">
        <f t="shared" si="1"/>
        <v>2</v>
      </c>
      <c r="L6" s="69">
        <v>25</v>
      </c>
      <c r="M6" s="72">
        <f t="shared" si="2"/>
        <v>27</v>
      </c>
      <c r="N6" s="72">
        <v>20</v>
      </c>
      <c r="O6" s="69">
        <f>M6-N6</f>
        <v>7</v>
      </c>
      <c r="P6" s="73">
        <v>17</v>
      </c>
      <c r="Q6" s="73">
        <f t="shared" si="3"/>
        <v>24</v>
      </c>
      <c r="R6" s="73">
        <v>16</v>
      </c>
      <c r="S6" s="70">
        <f t="shared" si="4"/>
        <v>8</v>
      </c>
      <c r="T6" s="74">
        <v>65</v>
      </c>
      <c r="U6" s="5">
        <v>78</v>
      </c>
      <c r="V6" s="75">
        <f t="shared" si="5"/>
        <v>19500</v>
      </c>
      <c r="W6" s="75">
        <f t="shared" si="6"/>
        <v>34320</v>
      </c>
      <c r="X6" s="75">
        <f t="shared" si="7"/>
        <v>32500</v>
      </c>
      <c r="Y6" s="75">
        <f t="shared" si="8"/>
        <v>31200</v>
      </c>
      <c r="Z6" s="75">
        <f t="shared" si="9"/>
        <v>22100</v>
      </c>
      <c r="AA6" s="75">
        <f t="shared" si="10"/>
        <v>24960</v>
      </c>
      <c r="AB6" s="75">
        <f t="shared" si="11"/>
        <v>74100</v>
      </c>
      <c r="AC6" s="75">
        <f t="shared" si="12"/>
        <v>90480</v>
      </c>
      <c r="AD6" s="69" t="s">
        <v>63</v>
      </c>
      <c r="AE6" s="69" t="s">
        <v>64</v>
      </c>
      <c r="AG6" s="16"/>
      <c r="AH6" s="16"/>
      <c r="AI6" s="16"/>
      <c r="AJ6" s="16"/>
      <c r="AK6" s="16"/>
      <c r="AL6" s="16"/>
      <c r="AM6" s="16"/>
    </row>
    <row r="7" spans="1:39">
      <c r="A7" s="69">
        <v>6</v>
      </c>
      <c r="B7" s="69" t="s">
        <v>68</v>
      </c>
      <c r="C7" s="70" t="s">
        <v>69</v>
      </c>
      <c r="D7" s="69" t="s">
        <v>70</v>
      </c>
      <c r="E7" s="70" t="s">
        <v>71</v>
      </c>
      <c r="F7" s="70">
        <v>15</v>
      </c>
      <c r="G7" s="69">
        <v>6</v>
      </c>
      <c r="H7" s="69">
        <v>22</v>
      </c>
      <c r="I7" s="69">
        <f t="shared" si="0"/>
        <v>28</v>
      </c>
      <c r="J7" s="71">
        <v>23</v>
      </c>
      <c r="K7" s="70">
        <f t="shared" si="1"/>
        <v>5</v>
      </c>
      <c r="L7" s="69">
        <v>26</v>
      </c>
      <c r="M7" s="72">
        <f t="shared" si="2"/>
        <v>31</v>
      </c>
      <c r="N7" s="72">
        <v>27</v>
      </c>
      <c r="O7" s="69">
        <f>M7-N7</f>
        <v>4</v>
      </c>
      <c r="P7" s="73">
        <v>29</v>
      </c>
      <c r="Q7" s="73">
        <f t="shared" si="3"/>
        <v>33</v>
      </c>
      <c r="R7" s="73">
        <v>23</v>
      </c>
      <c r="S7" s="69">
        <f t="shared" si="4"/>
        <v>10</v>
      </c>
      <c r="T7" s="76">
        <v>25</v>
      </c>
      <c r="U7" s="20">
        <v>38</v>
      </c>
      <c r="V7" s="75">
        <f t="shared" si="5"/>
        <v>8250</v>
      </c>
      <c r="W7" s="75">
        <f t="shared" si="6"/>
        <v>13110</v>
      </c>
      <c r="X7" s="75">
        <f t="shared" si="7"/>
        <v>9750</v>
      </c>
      <c r="Y7" s="75">
        <f t="shared" si="8"/>
        <v>15390</v>
      </c>
      <c r="Z7" s="75">
        <f t="shared" si="9"/>
        <v>10875</v>
      </c>
      <c r="AA7" s="75">
        <f t="shared" si="10"/>
        <v>13110</v>
      </c>
      <c r="AB7" s="75">
        <f t="shared" si="11"/>
        <v>28875</v>
      </c>
      <c r="AC7" s="75">
        <f t="shared" si="12"/>
        <v>41610</v>
      </c>
      <c r="AD7" s="69" t="s">
        <v>72</v>
      </c>
      <c r="AE7" s="69" t="s">
        <v>73</v>
      </c>
      <c r="AG7" s="16"/>
      <c r="AH7" s="16"/>
      <c r="AI7" s="16"/>
      <c r="AJ7" s="16"/>
      <c r="AK7" s="16"/>
      <c r="AL7" s="16"/>
      <c r="AM7" s="16"/>
    </row>
    <row r="8" spans="1:39">
      <c r="A8" s="69">
        <v>7</v>
      </c>
      <c r="B8" s="69" t="s">
        <v>74</v>
      </c>
      <c r="C8" s="70" t="s">
        <v>69</v>
      </c>
      <c r="D8" s="69" t="s">
        <v>75</v>
      </c>
      <c r="E8" s="70" t="s">
        <v>76</v>
      </c>
      <c r="F8" s="70">
        <v>1</v>
      </c>
      <c r="G8" s="69">
        <v>3</v>
      </c>
      <c r="H8" s="69">
        <v>25</v>
      </c>
      <c r="I8" s="69">
        <f t="shared" si="0"/>
        <v>28</v>
      </c>
      <c r="J8" s="71">
        <v>19</v>
      </c>
      <c r="K8" s="70">
        <f t="shared" si="1"/>
        <v>9</v>
      </c>
      <c r="L8" s="69">
        <v>17</v>
      </c>
      <c r="M8" s="72">
        <f t="shared" si="2"/>
        <v>26</v>
      </c>
      <c r="N8" s="72">
        <v>19</v>
      </c>
      <c r="O8" s="69">
        <f>M8-N8</f>
        <v>7</v>
      </c>
      <c r="P8" s="73">
        <v>20</v>
      </c>
      <c r="Q8" s="73">
        <f t="shared" si="3"/>
        <v>27</v>
      </c>
      <c r="R8" s="73">
        <v>19</v>
      </c>
      <c r="S8" s="69">
        <f t="shared" si="4"/>
        <v>8</v>
      </c>
      <c r="T8" s="77">
        <v>21</v>
      </c>
      <c r="U8" s="5">
        <v>32</v>
      </c>
      <c r="V8" s="75">
        <f t="shared" si="5"/>
        <v>525</v>
      </c>
      <c r="W8" s="75">
        <f t="shared" si="6"/>
        <v>608</v>
      </c>
      <c r="X8" s="75">
        <f t="shared" si="7"/>
        <v>357</v>
      </c>
      <c r="Y8" s="75">
        <f t="shared" si="8"/>
        <v>608</v>
      </c>
      <c r="Z8" s="75">
        <f t="shared" si="9"/>
        <v>420</v>
      </c>
      <c r="AA8" s="75">
        <f t="shared" si="10"/>
        <v>608</v>
      </c>
      <c r="AB8" s="75">
        <f t="shared" si="11"/>
        <v>1302</v>
      </c>
      <c r="AC8" s="75">
        <f t="shared" si="12"/>
        <v>1824</v>
      </c>
      <c r="AD8" s="69" t="s">
        <v>72</v>
      </c>
      <c r="AE8" s="69" t="s">
        <v>73</v>
      </c>
      <c r="AG8" s="16"/>
      <c r="AH8" s="16"/>
      <c r="AI8" s="16"/>
      <c r="AJ8" s="16"/>
      <c r="AK8" s="16"/>
      <c r="AL8" s="16"/>
      <c r="AM8" s="16"/>
    </row>
    <row r="9" spans="1:39">
      <c r="A9" s="69">
        <v>8</v>
      </c>
      <c r="B9" s="69" t="s">
        <v>77</v>
      </c>
      <c r="C9" s="70" t="s">
        <v>78</v>
      </c>
      <c r="D9" s="69" t="s">
        <v>79</v>
      </c>
      <c r="E9" s="70" t="s">
        <v>51</v>
      </c>
      <c r="F9" s="70">
        <v>10</v>
      </c>
      <c r="G9" s="69">
        <v>7</v>
      </c>
      <c r="H9" s="69">
        <v>20</v>
      </c>
      <c r="I9" s="69">
        <f t="shared" si="0"/>
        <v>27</v>
      </c>
      <c r="J9" s="71">
        <v>19</v>
      </c>
      <c r="K9" s="70">
        <f t="shared" si="1"/>
        <v>8</v>
      </c>
      <c r="L9" s="69">
        <v>19</v>
      </c>
      <c r="M9" s="72">
        <f t="shared" si="2"/>
        <v>27</v>
      </c>
      <c r="N9" s="72">
        <v>23</v>
      </c>
      <c r="O9" s="69">
        <f>M9-N9</f>
        <v>4</v>
      </c>
      <c r="P9" s="73">
        <v>23</v>
      </c>
      <c r="Q9" s="73">
        <f t="shared" si="3"/>
        <v>27</v>
      </c>
      <c r="R9" s="73">
        <v>22</v>
      </c>
      <c r="S9" s="69">
        <f t="shared" si="4"/>
        <v>5</v>
      </c>
      <c r="T9" s="77">
        <v>42</v>
      </c>
      <c r="U9" s="5">
        <v>58</v>
      </c>
      <c r="V9" s="75">
        <f t="shared" si="5"/>
        <v>8400</v>
      </c>
      <c r="W9" s="75">
        <f t="shared" si="6"/>
        <v>11020</v>
      </c>
      <c r="X9" s="75">
        <f t="shared" si="7"/>
        <v>7980</v>
      </c>
      <c r="Y9" s="75">
        <f t="shared" si="8"/>
        <v>13340</v>
      </c>
      <c r="Z9" s="75">
        <f t="shared" si="9"/>
        <v>9660</v>
      </c>
      <c r="AA9" s="75">
        <f t="shared" si="10"/>
        <v>12760</v>
      </c>
      <c r="AB9" s="75">
        <f t="shared" si="11"/>
        <v>26040</v>
      </c>
      <c r="AC9" s="75">
        <f t="shared" si="12"/>
        <v>37120</v>
      </c>
      <c r="AD9" s="69" t="s">
        <v>80</v>
      </c>
      <c r="AE9" s="69" t="s">
        <v>81</v>
      </c>
      <c r="AG9" s="16"/>
      <c r="AH9" s="16"/>
      <c r="AI9" s="16"/>
      <c r="AJ9" s="16"/>
      <c r="AK9" s="16"/>
      <c r="AL9" s="16"/>
      <c r="AM9" s="16"/>
    </row>
    <row r="10" spans="1:39">
      <c r="A10" s="69">
        <v>9</v>
      </c>
      <c r="B10" s="69" t="s">
        <v>82</v>
      </c>
      <c r="C10" s="70" t="s">
        <v>78</v>
      </c>
      <c r="D10" s="69" t="s">
        <v>75</v>
      </c>
      <c r="E10" s="70" t="s">
        <v>83</v>
      </c>
      <c r="F10" s="70">
        <v>10</v>
      </c>
      <c r="G10" s="69">
        <v>5</v>
      </c>
      <c r="H10" s="69">
        <v>13</v>
      </c>
      <c r="I10" s="69">
        <f t="shared" si="0"/>
        <v>18</v>
      </c>
      <c r="J10" s="71">
        <v>13</v>
      </c>
      <c r="K10" s="70">
        <f t="shared" si="1"/>
        <v>5</v>
      </c>
      <c r="L10" s="69">
        <v>20</v>
      </c>
      <c r="M10" s="72">
        <f t="shared" si="2"/>
        <v>25</v>
      </c>
      <c r="N10" s="72">
        <v>22</v>
      </c>
      <c r="O10" s="69">
        <f>M10-N10</f>
        <v>3</v>
      </c>
      <c r="P10" s="73">
        <v>20</v>
      </c>
      <c r="Q10" s="73">
        <f t="shared" si="3"/>
        <v>23</v>
      </c>
      <c r="R10" s="73">
        <v>16</v>
      </c>
      <c r="S10" s="69">
        <f t="shared" si="4"/>
        <v>7</v>
      </c>
      <c r="T10" s="77">
        <v>87</v>
      </c>
      <c r="U10" s="5">
        <v>94</v>
      </c>
      <c r="V10" s="75">
        <f t="shared" si="5"/>
        <v>11310</v>
      </c>
      <c r="W10" s="75">
        <f t="shared" si="6"/>
        <v>12220</v>
      </c>
      <c r="X10" s="75">
        <f t="shared" si="7"/>
        <v>17400</v>
      </c>
      <c r="Y10" s="75">
        <f t="shared" si="8"/>
        <v>20680</v>
      </c>
      <c r="Z10" s="75">
        <f t="shared" si="9"/>
        <v>17400</v>
      </c>
      <c r="AA10" s="75">
        <f t="shared" si="10"/>
        <v>15040</v>
      </c>
      <c r="AB10" s="75">
        <f t="shared" si="11"/>
        <v>46110</v>
      </c>
      <c r="AC10" s="75">
        <f t="shared" si="12"/>
        <v>47940</v>
      </c>
      <c r="AD10" s="69" t="s">
        <v>80</v>
      </c>
      <c r="AE10" s="69" t="s">
        <v>81</v>
      </c>
      <c r="AG10" s="16"/>
      <c r="AH10" s="16"/>
      <c r="AI10" s="16"/>
      <c r="AJ10" s="16"/>
      <c r="AK10" s="16"/>
      <c r="AL10" s="16"/>
      <c r="AM10" s="16"/>
    </row>
    <row r="11" spans="1:39">
      <c r="A11" s="69">
        <v>10</v>
      </c>
      <c r="B11" s="69" t="s">
        <v>84</v>
      </c>
      <c r="C11" s="70" t="s">
        <v>85</v>
      </c>
      <c r="D11" s="69" t="s">
        <v>86</v>
      </c>
      <c r="E11" s="70" t="s">
        <v>87</v>
      </c>
      <c r="F11" s="70">
        <v>30</v>
      </c>
      <c r="G11" s="69">
        <v>2</v>
      </c>
      <c r="H11" s="69">
        <v>16</v>
      </c>
      <c r="I11" s="69">
        <f t="shared" si="0"/>
        <v>18</v>
      </c>
      <c r="J11" s="71">
        <v>14</v>
      </c>
      <c r="K11" s="70">
        <f t="shared" si="1"/>
        <v>4</v>
      </c>
      <c r="L11" s="69">
        <v>10</v>
      </c>
      <c r="M11" s="72">
        <f t="shared" si="2"/>
        <v>14</v>
      </c>
      <c r="N11" s="72">
        <v>6</v>
      </c>
      <c r="O11" s="69">
        <f>M11-N11</f>
        <v>8</v>
      </c>
      <c r="P11" s="73">
        <v>7</v>
      </c>
      <c r="Q11" s="73">
        <f t="shared" si="3"/>
        <v>15</v>
      </c>
      <c r="R11" s="73">
        <v>13</v>
      </c>
      <c r="S11" s="69">
        <f t="shared" si="4"/>
        <v>2</v>
      </c>
      <c r="T11" s="77">
        <v>89</v>
      </c>
      <c r="U11" s="5">
        <v>99</v>
      </c>
      <c r="V11" s="75">
        <f t="shared" si="5"/>
        <v>42720</v>
      </c>
      <c r="W11" s="75">
        <f t="shared" si="6"/>
        <v>41580</v>
      </c>
      <c r="X11" s="75">
        <f t="shared" si="7"/>
        <v>26700</v>
      </c>
      <c r="Y11" s="75">
        <f t="shared" si="8"/>
        <v>17820</v>
      </c>
      <c r="Z11" s="75">
        <f t="shared" si="9"/>
        <v>18690</v>
      </c>
      <c r="AA11" s="75">
        <f t="shared" si="10"/>
        <v>38610</v>
      </c>
      <c r="AB11" s="75">
        <f t="shared" si="11"/>
        <v>88110</v>
      </c>
      <c r="AC11" s="75">
        <f t="shared" si="12"/>
        <v>98010</v>
      </c>
      <c r="AD11" s="69" t="s">
        <v>88</v>
      </c>
      <c r="AE11" s="69" t="s">
        <v>89</v>
      </c>
      <c r="AG11" s="16"/>
      <c r="AH11" s="16"/>
      <c r="AI11" s="16"/>
      <c r="AJ11" s="16"/>
      <c r="AK11" s="16"/>
      <c r="AL11" s="16"/>
      <c r="AM11" s="16"/>
    </row>
    <row r="12" spans="1:39">
      <c r="A12" s="69">
        <v>11</v>
      </c>
      <c r="B12" s="69" t="s">
        <v>90</v>
      </c>
      <c r="C12" s="70" t="s">
        <v>85</v>
      </c>
      <c r="D12" s="69" t="s">
        <v>75</v>
      </c>
      <c r="E12" s="70" t="s">
        <v>55</v>
      </c>
      <c r="F12" s="70">
        <v>30</v>
      </c>
      <c r="G12" s="69">
        <v>6</v>
      </c>
      <c r="H12" s="69">
        <v>13</v>
      </c>
      <c r="I12" s="69">
        <f t="shared" si="0"/>
        <v>19</v>
      </c>
      <c r="J12" s="71">
        <v>15</v>
      </c>
      <c r="K12" s="70">
        <f t="shared" si="1"/>
        <v>4</v>
      </c>
      <c r="L12" s="69">
        <v>18</v>
      </c>
      <c r="M12" s="72">
        <f t="shared" si="2"/>
        <v>22</v>
      </c>
      <c r="N12" s="72">
        <v>18</v>
      </c>
      <c r="O12" s="69">
        <f>M12-N12</f>
        <v>4</v>
      </c>
      <c r="P12" s="73">
        <v>18</v>
      </c>
      <c r="Q12" s="73">
        <f t="shared" si="3"/>
        <v>22</v>
      </c>
      <c r="R12" s="73">
        <v>17</v>
      </c>
      <c r="S12" s="69">
        <f t="shared" si="4"/>
        <v>5</v>
      </c>
      <c r="T12" s="77">
        <v>38</v>
      </c>
      <c r="U12" s="5">
        <v>42</v>
      </c>
      <c r="V12" s="75">
        <f t="shared" si="5"/>
        <v>14820</v>
      </c>
      <c r="W12" s="75">
        <f t="shared" si="6"/>
        <v>18900</v>
      </c>
      <c r="X12" s="75">
        <f t="shared" si="7"/>
        <v>20520</v>
      </c>
      <c r="Y12" s="75">
        <f t="shared" si="8"/>
        <v>22680</v>
      </c>
      <c r="Z12" s="75">
        <f t="shared" si="9"/>
        <v>20520</v>
      </c>
      <c r="AA12" s="75">
        <f t="shared" si="10"/>
        <v>21420</v>
      </c>
      <c r="AB12" s="75">
        <f t="shared" si="11"/>
        <v>55860</v>
      </c>
      <c r="AC12" s="75">
        <f t="shared" si="12"/>
        <v>63000</v>
      </c>
      <c r="AD12" s="69" t="s">
        <v>88</v>
      </c>
      <c r="AE12" s="69" t="s">
        <v>89</v>
      </c>
      <c r="AG12" s="16"/>
      <c r="AH12" s="16"/>
      <c r="AI12" s="16"/>
      <c r="AJ12" s="16"/>
      <c r="AK12" s="16"/>
      <c r="AL12" s="16"/>
      <c r="AM12" s="16"/>
    </row>
    <row r="13" spans="1:39">
      <c r="A13" s="69">
        <v>12</v>
      </c>
      <c r="B13" s="69" t="s">
        <v>91</v>
      </c>
      <c r="C13" s="70" t="s">
        <v>92</v>
      </c>
      <c r="D13" s="69" t="s">
        <v>79</v>
      </c>
      <c r="E13" s="70" t="s">
        <v>93</v>
      </c>
      <c r="F13" s="70">
        <v>30</v>
      </c>
      <c r="G13" s="69">
        <v>9</v>
      </c>
      <c r="H13" s="69">
        <v>15</v>
      </c>
      <c r="I13" s="69">
        <f t="shared" si="0"/>
        <v>24</v>
      </c>
      <c r="J13" s="71">
        <v>17</v>
      </c>
      <c r="K13" s="70">
        <f t="shared" si="1"/>
        <v>7</v>
      </c>
      <c r="L13" s="69">
        <v>15</v>
      </c>
      <c r="M13" s="72">
        <f t="shared" si="2"/>
        <v>22</v>
      </c>
      <c r="N13" s="72">
        <v>13</v>
      </c>
      <c r="O13" s="69">
        <f>M13-N13</f>
        <v>9</v>
      </c>
      <c r="P13" s="73">
        <v>15</v>
      </c>
      <c r="Q13" s="73">
        <f t="shared" si="3"/>
        <v>24</v>
      </c>
      <c r="R13" s="73">
        <v>9</v>
      </c>
      <c r="S13" s="69">
        <f t="shared" si="4"/>
        <v>15</v>
      </c>
      <c r="T13" s="77">
        <v>46</v>
      </c>
      <c r="U13" s="5">
        <v>60</v>
      </c>
      <c r="V13" s="75">
        <f t="shared" si="5"/>
        <v>20700</v>
      </c>
      <c r="W13" s="75">
        <f t="shared" si="6"/>
        <v>30600</v>
      </c>
      <c r="X13" s="75">
        <f t="shared" si="7"/>
        <v>20700</v>
      </c>
      <c r="Y13" s="75">
        <f t="shared" si="8"/>
        <v>23400</v>
      </c>
      <c r="Z13" s="75">
        <f t="shared" si="9"/>
        <v>20700</v>
      </c>
      <c r="AA13" s="75">
        <f t="shared" si="10"/>
        <v>16200</v>
      </c>
      <c r="AB13" s="75">
        <f t="shared" si="11"/>
        <v>62100</v>
      </c>
      <c r="AC13" s="75">
        <f t="shared" si="12"/>
        <v>70200</v>
      </c>
      <c r="AD13" s="69" t="s">
        <v>94</v>
      </c>
      <c r="AE13" s="69" t="s">
        <v>95</v>
      </c>
      <c r="AG13" s="16"/>
      <c r="AH13" s="16"/>
      <c r="AI13" s="16"/>
      <c r="AJ13" s="16"/>
      <c r="AK13" s="16"/>
      <c r="AL13" s="16"/>
      <c r="AM13" s="16"/>
    </row>
    <row r="14" spans="1:39">
      <c r="A14" s="69">
        <v>13</v>
      </c>
      <c r="B14" s="69" t="s">
        <v>96</v>
      </c>
      <c r="C14" s="70" t="s">
        <v>92</v>
      </c>
      <c r="D14" s="69" t="s">
        <v>75</v>
      </c>
      <c r="E14" s="70" t="s">
        <v>58</v>
      </c>
      <c r="F14" s="70">
        <v>30</v>
      </c>
      <c r="G14" s="69">
        <v>11</v>
      </c>
      <c r="H14" s="69">
        <v>10</v>
      </c>
      <c r="I14" s="69">
        <f t="shared" si="0"/>
        <v>21</v>
      </c>
      <c r="J14" s="71">
        <v>13</v>
      </c>
      <c r="K14" s="70">
        <f t="shared" si="1"/>
        <v>8</v>
      </c>
      <c r="L14" s="69">
        <v>13</v>
      </c>
      <c r="M14" s="72">
        <f t="shared" si="2"/>
        <v>21</v>
      </c>
      <c r="N14" s="72">
        <v>16</v>
      </c>
      <c r="O14" s="69">
        <f>M14-N14</f>
        <v>5</v>
      </c>
      <c r="P14" s="73">
        <v>14</v>
      </c>
      <c r="Q14" s="73">
        <f t="shared" si="3"/>
        <v>19</v>
      </c>
      <c r="R14" s="73">
        <v>7</v>
      </c>
      <c r="S14" s="69">
        <f t="shared" si="4"/>
        <v>12</v>
      </c>
      <c r="T14" s="77">
        <v>69</v>
      </c>
      <c r="U14" s="5">
        <v>83</v>
      </c>
      <c r="V14" s="75">
        <f t="shared" si="5"/>
        <v>20700</v>
      </c>
      <c r="W14" s="75">
        <f t="shared" si="6"/>
        <v>32370</v>
      </c>
      <c r="X14" s="75">
        <f t="shared" si="7"/>
        <v>26910</v>
      </c>
      <c r="Y14" s="75">
        <f t="shared" si="8"/>
        <v>39840</v>
      </c>
      <c r="Z14" s="75">
        <f t="shared" si="9"/>
        <v>28980</v>
      </c>
      <c r="AA14" s="75">
        <f t="shared" si="10"/>
        <v>17430</v>
      </c>
      <c r="AB14" s="75">
        <f t="shared" si="11"/>
        <v>76590</v>
      </c>
      <c r="AC14" s="75">
        <f t="shared" si="12"/>
        <v>89640</v>
      </c>
      <c r="AD14" s="69" t="s">
        <v>94</v>
      </c>
      <c r="AE14" s="69" t="s">
        <v>95</v>
      </c>
      <c r="AG14" s="16"/>
      <c r="AH14" s="16"/>
      <c r="AI14" s="16"/>
      <c r="AJ14" s="16"/>
      <c r="AK14" s="16"/>
      <c r="AL14" s="16"/>
      <c r="AM14" s="16"/>
    </row>
    <row r="15" spans="1:39">
      <c r="A15" s="69">
        <v>14</v>
      </c>
      <c r="B15" s="69" t="s">
        <v>97</v>
      </c>
      <c r="C15" s="70" t="s">
        <v>98</v>
      </c>
      <c r="D15" s="69" t="s">
        <v>99</v>
      </c>
      <c r="E15" s="70" t="s">
        <v>100</v>
      </c>
      <c r="F15" s="70">
        <v>15</v>
      </c>
      <c r="G15" s="69">
        <v>4</v>
      </c>
      <c r="H15" s="69">
        <v>15</v>
      </c>
      <c r="I15" s="69">
        <f t="shared" si="0"/>
        <v>19</v>
      </c>
      <c r="J15" s="71">
        <v>10</v>
      </c>
      <c r="K15" s="70">
        <f t="shared" si="1"/>
        <v>9</v>
      </c>
      <c r="L15" s="69">
        <v>15</v>
      </c>
      <c r="M15" s="72">
        <f t="shared" si="2"/>
        <v>24</v>
      </c>
      <c r="N15" s="72">
        <v>15</v>
      </c>
      <c r="O15" s="69">
        <f>M15-N15</f>
        <v>9</v>
      </c>
      <c r="P15" s="73">
        <v>12</v>
      </c>
      <c r="Q15" s="73">
        <f t="shared" si="3"/>
        <v>21</v>
      </c>
      <c r="R15" s="73">
        <v>12</v>
      </c>
      <c r="S15" s="69">
        <f t="shared" si="4"/>
        <v>9</v>
      </c>
      <c r="T15" s="77">
        <v>96</v>
      </c>
      <c r="U15" s="5">
        <v>139</v>
      </c>
      <c r="V15" s="75">
        <f t="shared" si="5"/>
        <v>21600</v>
      </c>
      <c r="W15" s="75">
        <f t="shared" si="6"/>
        <v>20850</v>
      </c>
      <c r="X15" s="75">
        <f t="shared" si="7"/>
        <v>21600</v>
      </c>
      <c r="Y15" s="75">
        <f t="shared" si="8"/>
        <v>31275</v>
      </c>
      <c r="Z15" s="75">
        <f t="shared" si="9"/>
        <v>17280</v>
      </c>
      <c r="AA15" s="75">
        <f t="shared" si="10"/>
        <v>25020</v>
      </c>
      <c r="AB15" s="75">
        <f t="shared" si="11"/>
        <v>60480</v>
      </c>
      <c r="AC15" s="75">
        <f t="shared" si="12"/>
        <v>77145</v>
      </c>
      <c r="AD15" s="69" t="s">
        <v>101</v>
      </c>
      <c r="AE15" s="69" t="s">
        <v>102</v>
      </c>
      <c r="AG15" s="16"/>
      <c r="AH15" s="16"/>
      <c r="AI15" s="16"/>
      <c r="AJ15" s="16"/>
      <c r="AK15" s="16"/>
      <c r="AL15" s="16"/>
      <c r="AM15" s="16"/>
    </row>
    <row r="16" spans="1:39">
      <c r="A16" s="69">
        <v>15</v>
      </c>
      <c r="B16" s="69" t="s">
        <v>103</v>
      </c>
      <c r="C16" s="70" t="s">
        <v>98</v>
      </c>
      <c r="D16" s="69" t="s">
        <v>75</v>
      </c>
      <c r="E16" s="70" t="s">
        <v>104</v>
      </c>
      <c r="F16" s="70">
        <v>15</v>
      </c>
      <c r="G16" s="69">
        <v>5</v>
      </c>
      <c r="H16" s="69">
        <v>7</v>
      </c>
      <c r="I16" s="69">
        <f t="shared" si="0"/>
        <v>12</v>
      </c>
      <c r="J16" s="71">
        <v>8</v>
      </c>
      <c r="K16" s="70">
        <f t="shared" si="1"/>
        <v>4</v>
      </c>
      <c r="L16" s="69">
        <v>15</v>
      </c>
      <c r="M16" s="72">
        <f t="shared" si="2"/>
        <v>19</v>
      </c>
      <c r="N16" s="72">
        <v>7</v>
      </c>
      <c r="O16" s="69">
        <f>M16-N16</f>
        <v>12</v>
      </c>
      <c r="P16" s="73">
        <v>13</v>
      </c>
      <c r="Q16" s="73">
        <f t="shared" si="3"/>
        <v>25</v>
      </c>
      <c r="R16" s="73">
        <v>9</v>
      </c>
      <c r="S16" s="69">
        <f t="shared" si="4"/>
        <v>16</v>
      </c>
      <c r="T16" s="77">
        <v>38</v>
      </c>
      <c r="U16" s="5">
        <v>95</v>
      </c>
      <c r="V16" s="75">
        <f t="shared" si="5"/>
        <v>3990</v>
      </c>
      <c r="W16" s="75">
        <f t="shared" si="6"/>
        <v>11400</v>
      </c>
      <c r="X16" s="75">
        <f t="shared" si="7"/>
        <v>8550</v>
      </c>
      <c r="Y16" s="75">
        <f t="shared" si="8"/>
        <v>9975</v>
      </c>
      <c r="Z16" s="75">
        <f t="shared" si="9"/>
        <v>7410</v>
      </c>
      <c r="AA16" s="75">
        <f t="shared" si="10"/>
        <v>12825</v>
      </c>
      <c r="AB16" s="75">
        <f t="shared" si="11"/>
        <v>19950</v>
      </c>
      <c r="AC16" s="75">
        <f t="shared" si="12"/>
        <v>34200</v>
      </c>
      <c r="AD16" s="69" t="s">
        <v>101</v>
      </c>
      <c r="AE16" s="69" t="s">
        <v>102</v>
      </c>
      <c r="AG16" s="16"/>
      <c r="AH16" s="16"/>
      <c r="AI16" s="16"/>
      <c r="AJ16" s="16"/>
      <c r="AK16" s="16"/>
      <c r="AL16" s="16"/>
      <c r="AM16" s="16"/>
    </row>
    <row r="17" spans="1:39">
      <c r="A17" s="69">
        <v>16</v>
      </c>
      <c r="B17" s="69" t="s">
        <v>105</v>
      </c>
      <c r="C17" s="70" t="s">
        <v>106</v>
      </c>
      <c r="D17" s="69" t="s">
        <v>50</v>
      </c>
      <c r="E17" s="70" t="s">
        <v>107</v>
      </c>
      <c r="F17" s="70">
        <v>15</v>
      </c>
      <c r="G17" s="69">
        <v>4</v>
      </c>
      <c r="H17" s="69">
        <v>15</v>
      </c>
      <c r="I17" s="69">
        <f t="shared" si="0"/>
        <v>19</v>
      </c>
      <c r="J17" s="71">
        <v>11</v>
      </c>
      <c r="K17" s="70">
        <f t="shared" si="1"/>
        <v>8</v>
      </c>
      <c r="L17" s="69">
        <v>16</v>
      </c>
      <c r="M17" s="72">
        <f t="shared" si="2"/>
        <v>24</v>
      </c>
      <c r="N17" s="72">
        <v>9</v>
      </c>
      <c r="O17" s="69">
        <f>M17-N17</f>
        <v>15</v>
      </c>
      <c r="P17" s="73">
        <v>15</v>
      </c>
      <c r="Q17" s="73">
        <f t="shared" si="3"/>
        <v>30</v>
      </c>
      <c r="R17" s="73">
        <v>10</v>
      </c>
      <c r="S17" s="69">
        <f t="shared" si="4"/>
        <v>20</v>
      </c>
      <c r="T17" s="77">
        <v>89</v>
      </c>
      <c r="U17" s="5">
        <v>179</v>
      </c>
      <c r="V17" s="75">
        <f t="shared" si="5"/>
        <v>20025</v>
      </c>
      <c r="W17" s="75">
        <f t="shared" si="6"/>
        <v>29535</v>
      </c>
      <c r="X17" s="75">
        <f t="shared" si="7"/>
        <v>21360</v>
      </c>
      <c r="Y17" s="75">
        <f t="shared" si="8"/>
        <v>24165</v>
      </c>
      <c r="Z17" s="75">
        <f t="shared" si="9"/>
        <v>20025</v>
      </c>
      <c r="AA17" s="75">
        <f t="shared" si="10"/>
        <v>26850</v>
      </c>
      <c r="AB17" s="75">
        <f t="shared" si="11"/>
        <v>61410</v>
      </c>
      <c r="AC17" s="75">
        <f t="shared" si="12"/>
        <v>80550</v>
      </c>
      <c r="AD17" s="69" t="s">
        <v>108</v>
      </c>
      <c r="AE17" s="69" t="s">
        <v>109</v>
      </c>
      <c r="AG17" s="16"/>
      <c r="AH17" s="16"/>
      <c r="AI17" s="16"/>
      <c r="AJ17" s="16"/>
      <c r="AK17" s="16"/>
      <c r="AL17" s="16"/>
      <c r="AM17" s="16"/>
    </row>
    <row r="18" spans="1:39">
      <c r="A18" s="69">
        <v>17</v>
      </c>
      <c r="B18" s="69" t="s">
        <v>110</v>
      </c>
      <c r="C18" s="70" t="s">
        <v>106</v>
      </c>
      <c r="D18" s="69" t="s">
        <v>111</v>
      </c>
      <c r="E18" s="70" t="s">
        <v>112</v>
      </c>
      <c r="F18" s="70">
        <v>15</v>
      </c>
      <c r="G18" s="69">
        <v>0</v>
      </c>
      <c r="H18" s="69">
        <v>3</v>
      </c>
      <c r="I18" s="69">
        <f t="shared" si="0"/>
        <v>3</v>
      </c>
      <c r="J18" s="71">
        <v>2</v>
      </c>
      <c r="K18" s="70">
        <f t="shared" si="1"/>
        <v>1</v>
      </c>
      <c r="L18" s="69">
        <v>5</v>
      </c>
      <c r="M18" s="72">
        <f t="shared" si="2"/>
        <v>6</v>
      </c>
      <c r="N18" s="72">
        <v>2</v>
      </c>
      <c r="O18" s="69">
        <f>M18-N18</f>
        <v>4</v>
      </c>
      <c r="P18" s="73">
        <v>20</v>
      </c>
      <c r="Q18" s="73">
        <f t="shared" si="3"/>
        <v>24</v>
      </c>
      <c r="R18" s="73">
        <v>20</v>
      </c>
      <c r="S18" s="69">
        <f t="shared" si="4"/>
        <v>4</v>
      </c>
      <c r="T18" s="77">
        <v>33</v>
      </c>
      <c r="U18" s="5">
        <v>84</v>
      </c>
      <c r="V18" s="75">
        <f t="shared" si="5"/>
        <v>1485</v>
      </c>
      <c r="W18" s="75">
        <f t="shared" si="6"/>
        <v>2520</v>
      </c>
      <c r="X18" s="75">
        <f t="shared" si="7"/>
        <v>2475</v>
      </c>
      <c r="Y18" s="75">
        <f t="shared" si="8"/>
        <v>2520</v>
      </c>
      <c r="Z18" s="75">
        <f t="shared" si="9"/>
        <v>9900</v>
      </c>
      <c r="AA18" s="75">
        <f t="shared" si="10"/>
        <v>25200</v>
      </c>
      <c r="AB18" s="75">
        <f t="shared" si="11"/>
        <v>13860</v>
      </c>
      <c r="AC18" s="75">
        <f t="shared" si="12"/>
        <v>30240</v>
      </c>
      <c r="AD18" s="69" t="s">
        <v>108</v>
      </c>
      <c r="AE18" s="69" t="s">
        <v>109</v>
      </c>
      <c r="AG18" s="16"/>
      <c r="AH18" s="16"/>
      <c r="AI18" s="16"/>
      <c r="AJ18" s="16"/>
      <c r="AK18" s="16"/>
      <c r="AL18" s="16"/>
      <c r="AM18" s="16"/>
    </row>
    <row r="19" spans="1:39">
      <c r="A19" s="69">
        <v>18</v>
      </c>
      <c r="B19" s="69" t="s">
        <v>113</v>
      </c>
      <c r="C19" s="70" t="s">
        <v>114</v>
      </c>
      <c r="D19" s="69" t="s">
        <v>75</v>
      </c>
      <c r="E19" s="70" t="s">
        <v>115</v>
      </c>
      <c r="F19" s="70">
        <v>15</v>
      </c>
      <c r="G19" s="69">
        <v>0</v>
      </c>
      <c r="H19" s="69">
        <v>10</v>
      </c>
      <c r="I19" s="69">
        <f t="shared" si="0"/>
        <v>10</v>
      </c>
      <c r="J19" s="71">
        <v>9</v>
      </c>
      <c r="K19" s="70">
        <f t="shared" si="1"/>
        <v>1</v>
      </c>
      <c r="L19" s="69">
        <v>9</v>
      </c>
      <c r="M19" s="72">
        <f t="shared" si="2"/>
        <v>10</v>
      </c>
      <c r="N19" s="72">
        <v>6</v>
      </c>
      <c r="O19" s="69">
        <f>M19-N19</f>
        <v>4</v>
      </c>
      <c r="P19" s="73">
        <v>8</v>
      </c>
      <c r="Q19" s="73">
        <f t="shared" si="3"/>
        <v>12</v>
      </c>
      <c r="R19" s="73">
        <v>9</v>
      </c>
      <c r="S19" s="69">
        <f t="shared" si="4"/>
        <v>3</v>
      </c>
      <c r="T19" s="77">
        <v>31</v>
      </c>
      <c r="U19" s="5">
        <v>96</v>
      </c>
      <c r="V19" s="75">
        <f t="shared" si="5"/>
        <v>4650</v>
      </c>
      <c r="W19" s="75">
        <f t="shared" si="6"/>
        <v>12960</v>
      </c>
      <c r="X19" s="75">
        <f t="shared" si="7"/>
        <v>4185</v>
      </c>
      <c r="Y19" s="75">
        <f t="shared" si="8"/>
        <v>8640</v>
      </c>
      <c r="Z19" s="75">
        <f t="shared" si="9"/>
        <v>3720</v>
      </c>
      <c r="AA19" s="75">
        <f t="shared" si="10"/>
        <v>12960</v>
      </c>
      <c r="AB19" s="75">
        <f t="shared" si="11"/>
        <v>12555</v>
      </c>
      <c r="AC19" s="75">
        <f t="shared" si="12"/>
        <v>34560</v>
      </c>
      <c r="AD19" s="69" t="s">
        <v>116</v>
      </c>
      <c r="AE19" s="69" t="s">
        <v>117</v>
      </c>
      <c r="AG19" s="16"/>
      <c r="AH19" s="16"/>
      <c r="AI19" s="16"/>
      <c r="AJ19" s="16"/>
      <c r="AK19" s="16"/>
      <c r="AL19" s="16"/>
      <c r="AM19" s="16"/>
    </row>
    <row r="20" spans="1:39">
      <c r="A20" s="69">
        <v>19</v>
      </c>
      <c r="B20" s="69" t="s">
        <v>118</v>
      </c>
      <c r="C20" s="70" t="s">
        <v>119</v>
      </c>
      <c r="D20" s="69" t="s">
        <v>86</v>
      </c>
      <c r="E20" s="70" t="s">
        <v>112</v>
      </c>
      <c r="F20" s="70">
        <v>28</v>
      </c>
      <c r="G20" s="69">
        <v>2</v>
      </c>
      <c r="H20" s="69">
        <v>11</v>
      </c>
      <c r="I20" s="69">
        <f t="shared" si="0"/>
        <v>13</v>
      </c>
      <c r="J20" s="71">
        <v>11</v>
      </c>
      <c r="K20" s="70">
        <f t="shared" si="1"/>
        <v>2</v>
      </c>
      <c r="L20" s="69">
        <v>11</v>
      </c>
      <c r="M20" s="72">
        <f t="shared" si="2"/>
        <v>13</v>
      </c>
      <c r="N20" s="72">
        <v>7</v>
      </c>
      <c r="O20" s="69">
        <f>M20-N20</f>
        <v>6</v>
      </c>
      <c r="P20" s="73">
        <v>9</v>
      </c>
      <c r="Q20" s="73">
        <f t="shared" si="3"/>
        <v>15</v>
      </c>
      <c r="R20" s="73">
        <v>8</v>
      </c>
      <c r="S20" s="69">
        <f t="shared" si="4"/>
        <v>7</v>
      </c>
      <c r="T20" s="77">
        <v>131</v>
      </c>
      <c r="U20" s="5">
        <v>162</v>
      </c>
      <c r="V20" s="75">
        <f t="shared" si="5"/>
        <v>40348</v>
      </c>
      <c r="W20" s="75">
        <f t="shared" si="6"/>
        <v>49896</v>
      </c>
      <c r="X20" s="75">
        <f t="shared" si="7"/>
        <v>40348</v>
      </c>
      <c r="Y20" s="75">
        <f t="shared" si="8"/>
        <v>31752</v>
      </c>
      <c r="Z20" s="75">
        <f t="shared" si="9"/>
        <v>33012</v>
      </c>
      <c r="AA20" s="75">
        <f t="shared" si="10"/>
        <v>36288</v>
      </c>
      <c r="AB20" s="75">
        <f t="shared" si="11"/>
        <v>113708</v>
      </c>
      <c r="AC20" s="75">
        <f t="shared" si="12"/>
        <v>117936</v>
      </c>
      <c r="AD20" s="69" t="s">
        <v>120</v>
      </c>
      <c r="AE20" s="69" t="s">
        <v>121</v>
      </c>
      <c r="AG20" s="16"/>
      <c r="AH20" s="16"/>
      <c r="AI20" s="16"/>
      <c r="AJ20" s="16"/>
      <c r="AK20" s="16"/>
      <c r="AL20" s="16"/>
      <c r="AM20" s="16"/>
    </row>
    <row r="21" spans="1:39">
      <c r="A21" s="69">
        <v>20</v>
      </c>
      <c r="B21" s="69" t="s">
        <v>122</v>
      </c>
      <c r="C21" s="70" t="s">
        <v>123</v>
      </c>
      <c r="D21" s="69" t="s">
        <v>75</v>
      </c>
      <c r="E21" s="70" t="s">
        <v>55</v>
      </c>
      <c r="F21" s="70">
        <v>15</v>
      </c>
      <c r="G21" s="69">
        <v>2</v>
      </c>
      <c r="H21" s="69">
        <v>13</v>
      </c>
      <c r="I21" s="69">
        <f t="shared" si="0"/>
        <v>15</v>
      </c>
      <c r="J21" s="71">
        <v>7</v>
      </c>
      <c r="K21" s="70">
        <f t="shared" si="1"/>
        <v>8</v>
      </c>
      <c r="L21" s="69">
        <v>7</v>
      </c>
      <c r="M21" s="72">
        <f t="shared" si="2"/>
        <v>15</v>
      </c>
      <c r="N21" s="72">
        <v>4</v>
      </c>
      <c r="O21" s="69">
        <f>M21-N21</f>
        <v>11</v>
      </c>
      <c r="P21" s="73">
        <v>5</v>
      </c>
      <c r="Q21" s="73">
        <f t="shared" si="3"/>
        <v>16</v>
      </c>
      <c r="R21" s="73">
        <v>6</v>
      </c>
      <c r="S21" s="69">
        <f t="shared" si="4"/>
        <v>10</v>
      </c>
      <c r="T21" s="77">
        <v>33</v>
      </c>
      <c r="U21" s="5">
        <v>73</v>
      </c>
      <c r="V21" s="75">
        <f t="shared" si="5"/>
        <v>6435</v>
      </c>
      <c r="W21" s="75">
        <f t="shared" si="6"/>
        <v>7665</v>
      </c>
      <c r="X21" s="75">
        <f t="shared" si="7"/>
        <v>3465</v>
      </c>
      <c r="Y21" s="75">
        <f t="shared" si="8"/>
        <v>4380</v>
      </c>
      <c r="Z21" s="75">
        <f t="shared" si="9"/>
        <v>2475</v>
      </c>
      <c r="AA21" s="75">
        <f t="shared" si="10"/>
        <v>6570</v>
      </c>
      <c r="AB21" s="75">
        <f t="shared" si="11"/>
        <v>12375</v>
      </c>
      <c r="AC21" s="75">
        <f t="shared" si="12"/>
        <v>18615</v>
      </c>
      <c r="AD21" s="69" t="s">
        <v>116</v>
      </c>
      <c r="AE21" s="69" t="s">
        <v>117</v>
      </c>
      <c r="AG21" s="16"/>
      <c r="AH21" s="16"/>
      <c r="AI21" s="16"/>
      <c r="AJ21" s="16"/>
      <c r="AK21" s="16"/>
      <c r="AL21" s="16"/>
      <c r="AM21" s="16"/>
    </row>
    <row r="22" spans="1:39">
      <c r="A22" s="69">
        <v>21</v>
      </c>
      <c r="B22" s="69" t="s">
        <v>124</v>
      </c>
      <c r="C22" s="70" t="s">
        <v>125</v>
      </c>
      <c r="D22" s="69" t="s">
        <v>75</v>
      </c>
      <c r="E22" s="70" t="s">
        <v>87</v>
      </c>
      <c r="F22" s="70" t="s">
        <v>126</v>
      </c>
      <c r="G22" s="69">
        <v>1</v>
      </c>
      <c r="H22" s="69">
        <v>14</v>
      </c>
      <c r="I22" s="69">
        <f t="shared" si="0"/>
        <v>15</v>
      </c>
      <c r="J22" s="71">
        <v>11</v>
      </c>
      <c r="K22" s="70">
        <f t="shared" si="1"/>
        <v>4</v>
      </c>
      <c r="L22" s="69">
        <v>14</v>
      </c>
      <c r="M22" s="72">
        <f t="shared" si="2"/>
        <v>18</v>
      </c>
      <c r="N22" s="72">
        <v>16</v>
      </c>
      <c r="O22" s="69">
        <f>M22-N22</f>
        <v>2</v>
      </c>
      <c r="P22" s="73">
        <v>15</v>
      </c>
      <c r="Q22" s="73">
        <f t="shared" si="3"/>
        <v>17</v>
      </c>
      <c r="R22" s="73">
        <v>3</v>
      </c>
      <c r="S22" s="69">
        <f t="shared" si="4"/>
        <v>14</v>
      </c>
      <c r="T22" s="77">
        <v>39</v>
      </c>
      <c r="U22" s="5">
        <v>61</v>
      </c>
      <c r="V22" s="75">
        <f>(T22*H22)</f>
        <v>546</v>
      </c>
      <c r="W22" s="75">
        <f>U22*J22</f>
        <v>671</v>
      </c>
      <c r="X22" s="75">
        <f>T22*L22</f>
        <v>546</v>
      </c>
      <c r="Y22" s="75">
        <f>U22*N22</f>
        <v>976</v>
      </c>
      <c r="Z22" s="75">
        <f>T22*P22</f>
        <v>585</v>
      </c>
      <c r="AA22" s="75">
        <f>U22*R22</f>
        <v>183</v>
      </c>
      <c r="AB22" s="75">
        <f t="shared" si="11"/>
        <v>1677</v>
      </c>
      <c r="AC22" s="75">
        <f t="shared" si="12"/>
        <v>1830</v>
      </c>
      <c r="AD22" s="69" t="s">
        <v>127</v>
      </c>
      <c r="AE22" s="69" t="s">
        <v>128</v>
      </c>
      <c r="AG22" s="16"/>
      <c r="AH22" s="16"/>
      <c r="AI22" s="16"/>
      <c r="AJ22" s="16"/>
      <c r="AK22" s="16"/>
      <c r="AL22" s="16"/>
      <c r="AM22" s="16"/>
    </row>
    <row r="23" spans="1:39">
      <c r="A23" s="69">
        <v>22</v>
      </c>
      <c r="B23" s="69" t="s">
        <v>129</v>
      </c>
      <c r="C23" s="70" t="s">
        <v>125</v>
      </c>
      <c r="D23" s="69" t="s">
        <v>50</v>
      </c>
      <c r="E23" s="70" t="s">
        <v>130</v>
      </c>
      <c r="F23" s="70" t="s">
        <v>126</v>
      </c>
      <c r="G23" s="69">
        <v>5</v>
      </c>
      <c r="H23" s="69">
        <v>10</v>
      </c>
      <c r="I23" s="69">
        <f t="shared" si="0"/>
        <v>15</v>
      </c>
      <c r="J23" s="71">
        <v>7</v>
      </c>
      <c r="K23" s="70">
        <f t="shared" si="1"/>
        <v>8</v>
      </c>
      <c r="L23" s="69">
        <v>15</v>
      </c>
      <c r="M23" s="72">
        <f t="shared" si="2"/>
        <v>23</v>
      </c>
      <c r="N23" s="72">
        <v>11</v>
      </c>
      <c r="O23" s="69">
        <f>M23-N23</f>
        <v>12</v>
      </c>
      <c r="P23" s="73">
        <v>15</v>
      </c>
      <c r="Q23" s="73">
        <f t="shared" si="3"/>
        <v>27</v>
      </c>
      <c r="R23" s="73">
        <v>9</v>
      </c>
      <c r="S23" s="69">
        <f t="shared" si="4"/>
        <v>18</v>
      </c>
      <c r="T23" s="77">
        <v>93</v>
      </c>
      <c r="U23" s="5">
        <v>111</v>
      </c>
      <c r="V23" s="75">
        <f>(T23*H23)</f>
        <v>930</v>
      </c>
      <c r="W23" s="75">
        <f>U23*J23</f>
        <v>777</v>
      </c>
      <c r="X23" s="75">
        <f>T23*L23</f>
        <v>1395</v>
      </c>
      <c r="Y23" s="75">
        <f>U23*N23</f>
        <v>1221</v>
      </c>
      <c r="Z23" s="75">
        <f>T23*P23</f>
        <v>1395</v>
      </c>
      <c r="AA23" s="75">
        <f>U23*R23</f>
        <v>999</v>
      </c>
      <c r="AB23" s="75">
        <f t="shared" si="11"/>
        <v>3720</v>
      </c>
      <c r="AC23" s="75">
        <f t="shared" si="12"/>
        <v>2997</v>
      </c>
      <c r="AD23" s="69" t="s">
        <v>127</v>
      </c>
      <c r="AE23" s="69" t="s">
        <v>128</v>
      </c>
      <c r="AG23" s="16"/>
      <c r="AH23" s="16"/>
      <c r="AI23" s="16"/>
      <c r="AJ23" s="16"/>
      <c r="AK23" s="16"/>
      <c r="AL23" s="16"/>
      <c r="AM23" s="16"/>
    </row>
    <row r="24" spans="1:39">
      <c r="A24" s="69">
        <v>23</v>
      </c>
      <c r="B24" s="69" t="s">
        <v>131</v>
      </c>
      <c r="C24" s="70" t="s">
        <v>132</v>
      </c>
      <c r="D24" s="69" t="s">
        <v>75</v>
      </c>
      <c r="E24" s="70" t="s">
        <v>87</v>
      </c>
      <c r="F24" s="70">
        <v>30</v>
      </c>
      <c r="G24" s="69">
        <v>0</v>
      </c>
      <c r="H24" s="69">
        <v>10</v>
      </c>
      <c r="I24" s="69">
        <f t="shared" si="0"/>
        <v>10</v>
      </c>
      <c r="J24" s="71">
        <v>6</v>
      </c>
      <c r="K24" s="70">
        <f t="shared" si="1"/>
        <v>4</v>
      </c>
      <c r="L24" s="69">
        <v>15</v>
      </c>
      <c r="M24" s="72">
        <f t="shared" si="2"/>
        <v>19</v>
      </c>
      <c r="N24" s="72">
        <v>11</v>
      </c>
      <c r="O24" s="69">
        <f>M24-N24</f>
        <v>8</v>
      </c>
      <c r="P24" s="73">
        <v>10</v>
      </c>
      <c r="Q24" s="73">
        <f t="shared" si="3"/>
        <v>18</v>
      </c>
      <c r="R24" s="73">
        <v>9</v>
      </c>
      <c r="S24" s="69">
        <f t="shared" si="4"/>
        <v>9</v>
      </c>
      <c r="T24" s="77">
        <v>83</v>
      </c>
      <c r="U24" s="5">
        <v>124</v>
      </c>
      <c r="V24" s="75">
        <f t="shared" si="5"/>
        <v>24900</v>
      </c>
      <c r="W24" s="75">
        <f t="shared" si="6"/>
        <v>22320</v>
      </c>
      <c r="X24" s="75">
        <f t="shared" si="7"/>
        <v>37350</v>
      </c>
      <c r="Y24" s="75">
        <f t="shared" si="8"/>
        <v>40920</v>
      </c>
      <c r="Z24" s="75">
        <f t="shared" si="9"/>
        <v>24900</v>
      </c>
      <c r="AA24" s="75">
        <f t="shared" si="10"/>
        <v>33480</v>
      </c>
      <c r="AB24" s="75">
        <f t="shared" si="11"/>
        <v>87150</v>
      </c>
      <c r="AC24" s="75">
        <f t="shared" si="12"/>
        <v>96720</v>
      </c>
      <c r="AD24" s="69" t="s">
        <v>133</v>
      </c>
      <c r="AE24" s="69" t="s">
        <v>134</v>
      </c>
      <c r="AG24" s="16"/>
      <c r="AH24" s="16"/>
      <c r="AI24" s="16"/>
      <c r="AJ24" s="16"/>
      <c r="AK24" s="16"/>
      <c r="AL24" s="16"/>
      <c r="AM24" s="16"/>
    </row>
    <row r="25" spans="1:39">
      <c r="A25" s="69">
        <v>24</v>
      </c>
      <c r="B25" s="69" t="s">
        <v>135</v>
      </c>
      <c r="C25" s="70" t="s">
        <v>136</v>
      </c>
      <c r="D25" s="69" t="s">
        <v>75</v>
      </c>
      <c r="E25" s="70" t="s">
        <v>55</v>
      </c>
      <c r="F25" s="70">
        <v>30</v>
      </c>
      <c r="G25" s="69">
        <v>3</v>
      </c>
      <c r="H25" s="69">
        <v>10</v>
      </c>
      <c r="I25" s="69">
        <f t="shared" si="0"/>
        <v>13</v>
      </c>
      <c r="J25" s="71">
        <v>7</v>
      </c>
      <c r="K25" s="70">
        <f t="shared" si="1"/>
        <v>6</v>
      </c>
      <c r="L25" s="69">
        <v>12</v>
      </c>
      <c r="M25" s="72">
        <f t="shared" si="2"/>
        <v>18</v>
      </c>
      <c r="N25" s="72">
        <v>6</v>
      </c>
      <c r="O25" s="69">
        <f>M25-N25</f>
        <v>12</v>
      </c>
      <c r="P25" s="73">
        <v>10</v>
      </c>
      <c r="Q25" s="73">
        <f t="shared" si="3"/>
        <v>22</v>
      </c>
      <c r="R25" s="73">
        <v>6</v>
      </c>
      <c r="S25" s="69">
        <f t="shared" si="4"/>
        <v>16</v>
      </c>
      <c r="T25" s="77">
        <v>31</v>
      </c>
      <c r="U25" s="5">
        <v>61</v>
      </c>
      <c r="V25" s="75">
        <f t="shared" si="5"/>
        <v>9300</v>
      </c>
      <c r="W25" s="75">
        <f t="shared" si="6"/>
        <v>12810</v>
      </c>
      <c r="X25" s="75">
        <f t="shared" si="7"/>
        <v>11160</v>
      </c>
      <c r="Y25" s="75">
        <f t="shared" si="8"/>
        <v>10980</v>
      </c>
      <c r="Z25" s="75">
        <f t="shared" si="9"/>
        <v>9300</v>
      </c>
      <c r="AA25" s="75">
        <f t="shared" si="10"/>
        <v>10980</v>
      </c>
      <c r="AB25" s="75">
        <f t="shared" si="11"/>
        <v>29760</v>
      </c>
      <c r="AC25" s="75">
        <f t="shared" si="12"/>
        <v>34770</v>
      </c>
      <c r="AD25" s="69" t="s">
        <v>137</v>
      </c>
      <c r="AE25" s="69" t="s">
        <v>138</v>
      </c>
      <c r="AG25" s="16"/>
      <c r="AH25" s="16"/>
      <c r="AI25" s="16"/>
      <c r="AJ25" s="16"/>
      <c r="AK25" s="16"/>
      <c r="AL25" s="16"/>
      <c r="AM25" s="16"/>
    </row>
    <row r="26" spans="1:39">
      <c r="A26" s="69">
        <v>25</v>
      </c>
      <c r="B26" s="69" t="s">
        <v>139</v>
      </c>
      <c r="C26" s="70" t="s">
        <v>140</v>
      </c>
      <c r="D26" s="69" t="s">
        <v>70</v>
      </c>
      <c r="E26" s="70" t="s">
        <v>141</v>
      </c>
      <c r="F26" s="70">
        <v>30</v>
      </c>
      <c r="G26" s="69">
        <v>0</v>
      </c>
      <c r="H26" s="69">
        <v>10</v>
      </c>
      <c r="I26" s="69">
        <f t="shared" si="0"/>
        <v>10</v>
      </c>
      <c r="J26" s="71">
        <v>4</v>
      </c>
      <c r="K26" s="70">
        <f t="shared" si="1"/>
        <v>6</v>
      </c>
      <c r="L26" s="69">
        <v>15</v>
      </c>
      <c r="M26" s="72">
        <f t="shared" si="2"/>
        <v>21</v>
      </c>
      <c r="N26" s="72">
        <v>10</v>
      </c>
      <c r="O26" s="69">
        <f>M26-N26</f>
        <v>11</v>
      </c>
      <c r="P26" s="73">
        <v>10</v>
      </c>
      <c r="Q26" s="73">
        <f t="shared" si="3"/>
        <v>21</v>
      </c>
      <c r="R26" s="73">
        <v>10</v>
      </c>
      <c r="S26" s="69">
        <f t="shared" si="4"/>
        <v>11</v>
      </c>
      <c r="T26" s="77">
        <v>35</v>
      </c>
      <c r="U26" s="5">
        <v>42</v>
      </c>
      <c r="V26" s="75">
        <f t="shared" si="5"/>
        <v>10500</v>
      </c>
      <c r="W26" s="75">
        <f t="shared" si="6"/>
        <v>5040</v>
      </c>
      <c r="X26" s="75">
        <f t="shared" si="7"/>
        <v>15750</v>
      </c>
      <c r="Y26" s="75">
        <f t="shared" si="8"/>
        <v>12600</v>
      </c>
      <c r="Z26" s="75">
        <f t="shared" si="9"/>
        <v>10500</v>
      </c>
      <c r="AA26" s="75">
        <f t="shared" si="10"/>
        <v>12600</v>
      </c>
      <c r="AB26" s="75">
        <f t="shared" si="11"/>
        <v>36750</v>
      </c>
      <c r="AC26" s="75">
        <f t="shared" si="12"/>
        <v>30240</v>
      </c>
      <c r="AD26" s="69" t="s">
        <v>142</v>
      </c>
      <c r="AE26" s="69" t="s">
        <v>143</v>
      </c>
      <c r="AG26" s="16"/>
      <c r="AH26" s="16"/>
      <c r="AI26" s="16"/>
      <c r="AJ26" s="16"/>
      <c r="AK26" s="16"/>
    </row>
    <row r="27" spans="1:39">
      <c r="A27" s="69">
        <v>26</v>
      </c>
      <c r="B27" s="69" t="s">
        <v>144</v>
      </c>
      <c r="C27" s="70" t="s">
        <v>145</v>
      </c>
      <c r="D27" s="69" t="s">
        <v>75</v>
      </c>
      <c r="E27" s="70" t="s">
        <v>146</v>
      </c>
      <c r="F27" s="70">
        <v>30</v>
      </c>
      <c r="G27" s="69">
        <v>5</v>
      </c>
      <c r="H27" s="69">
        <v>15</v>
      </c>
      <c r="I27" s="69">
        <f t="shared" si="0"/>
        <v>20</v>
      </c>
      <c r="J27" s="71">
        <v>15</v>
      </c>
      <c r="K27" s="70">
        <f t="shared" si="1"/>
        <v>5</v>
      </c>
      <c r="L27" s="69">
        <v>10</v>
      </c>
      <c r="M27" s="72">
        <f t="shared" si="2"/>
        <v>15</v>
      </c>
      <c r="N27" s="72">
        <v>13</v>
      </c>
      <c r="O27" s="69">
        <f>M27-N27</f>
        <v>2</v>
      </c>
      <c r="P27" s="73">
        <v>14</v>
      </c>
      <c r="Q27" s="73">
        <f t="shared" si="3"/>
        <v>16</v>
      </c>
      <c r="R27" s="73">
        <v>7</v>
      </c>
      <c r="S27" s="69">
        <f t="shared" si="4"/>
        <v>9</v>
      </c>
      <c r="T27" s="77">
        <v>89</v>
      </c>
      <c r="U27" s="5">
        <v>132</v>
      </c>
      <c r="V27" s="75">
        <f t="shared" si="5"/>
        <v>40050</v>
      </c>
      <c r="W27" s="75">
        <f t="shared" si="6"/>
        <v>59400</v>
      </c>
      <c r="X27" s="75">
        <f t="shared" si="7"/>
        <v>26700</v>
      </c>
      <c r="Y27" s="75">
        <f t="shared" si="8"/>
        <v>51480</v>
      </c>
      <c r="Z27" s="75">
        <f t="shared" si="9"/>
        <v>37380</v>
      </c>
      <c r="AA27" s="75">
        <f t="shared" si="10"/>
        <v>27720</v>
      </c>
      <c r="AB27" s="75">
        <f t="shared" si="11"/>
        <v>104130</v>
      </c>
      <c r="AC27" s="75">
        <f t="shared" si="12"/>
        <v>138600</v>
      </c>
      <c r="AD27" s="69" t="s">
        <v>147</v>
      </c>
      <c r="AE27" s="69" t="s">
        <v>148</v>
      </c>
      <c r="AG27" s="16"/>
      <c r="AH27" s="16"/>
      <c r="AI27" s="16"/>
      <c r="AJ27" s="16"/>
      <c r="AK27" s="16"/>
    </row>
    <row r="28" spans="1:39">
      <c r="A28" s="69">
        <v>27</v>
      </c>
      <c r="B28" s="69" t="s">
        <v>149</v>
      </c>
      <c r="C28" s="70" t="s">
        <v>150</v>
      </c>
      <c r="D28" s="69" t="s">
        <v>75</v>
      </c>
      <c r="E28" s="70" t="s">
        <v>151</v>
      </c>
      <c r="F28" s="70">
        <v>30</v>
      </c>
      <c r="G28" s="69">
        <v>3</v>
      </c>
      <c r="H28" s="69">
        <v>25</v>
      </c>
      <c r="I28" s="69">
        <f t="shared" si="0"/>
        <v>28</v>
      </c>
      <c r="J28" s="68">
        <v>22</v>
      </c>
      <c r="K28" s="70">
        <f t="shared" si="1"/>
        <v>6</v>
      </c>
      <c r="L28" s="69">
        <v>17</v>
      </c>
      <c r="M28" s="72">
        <f t="shared" si="2"/>
        <v>23</v>
      </c>
      <c r="N28" s="78">
        <v>20</v>
      </c>
      <c r="O28" s="69">
        <f>M28-N28</f>
        <v>3</v>
      </c>
      <c r="P28" s="79">
        <v>13</v>
      </c>
      <c r="Q28" s="73">
        <f t="shared" si="3"/>
        <v>16</v>
      </c>
      <c r="R28" s="79">
        <v>4</v>
      </c>
      <c r="S28" s="69">
        <f t="shared" si="4"/>
        <v>12</v>
      </c>
      <c r="T28" s="77">
        <v>99</v>
      </c>
      <c r="U28" s="5">
        <v>145</v>
      </c>
      <c r="V28" s="80">
        <f t="shared" si="5"/>
        <v>74250</v>
      </c>
      <c r="W28" s="80">
        <f t="shared" si="6"/>
        <v>95700</v>
      </c>
      <c r="X28" s="80">
        <f t="shared" si="7"/>
        <v>50490</v>
      </c>
      <c r="Y28" s="80">
        <f t="shared" si="8"/>
        <v>87000</v>
      </c>
      <c r="Z28" s="80">
        <f t="shared" si="9"/>
        <v>38610</v>
      </c>
      <c r="AA28" s="80">
        <f t="shared" si="10"/>
        <v>17400</v>
      </c>
      <c r="AB28" s="80">
        <f t="shared" si="11"/>
        <v>163350</v>
      </c>
      <c r="AC28" s="80">
        <f t="shared" si="12"/>
        <v>200100</v>
      </c>
      <c r="AD28" s="69" t="s">
        <v>152</v>
      </c>
      <c r="AE28" s="69" t="s">
        <v>153</v>
      </c>
      <c r="AG28" s="16"/>
      <c r="AH28" s="16"/>
      <c r="AI28" s="16"/>
      <c r="AJ28" s="16"/>
      <c r="AK28" s="16"/>
    </row>
    <row r="29" spans="1:39">
      <c r="B29" s="69" t="s">
        <v>154</v>
      </c>
      <c r="C29" s="69" t="s">
        <v>155</v>
      </c>
      <c r="F29">
        <v>10</v>
      </c>
      <c r="M29" s="68"/>
      <c r="P29" s="68"/>
      <c r="Q29" s="68"/>
      <c r="AG29" s="16"/>
      <c r="AH29" s="16"/>
      <c r="AI29" s="16"/>
      <c r="AJ29" s="16"/>
    </row>
    <row r="30" spans="1:39">
      <c r="B30" s="69" t="s">
        <v>156</v>
      </c>
      <c r="C30" s="69" t="s">
        <v>157</v>
      </c>
      <c r="F30">
        <v>4</v>
      </c>
      <c r="M30" s="68"/>
      <c r="P30" s="68"/>
      <c r="Q30" s="68"/>
      <c r="AG30" s="16"/>
      <c r="AH30" s="16"/>
      <c r="AI30" s="16"/>
      <c r="AJ30" s="16"/>
    </row>
    <row r="31" spans="1:39">
      <c r="A31" s="68"/>
      <c r="B31" s="68"/>
      <c r="C31" s="68"/>
      <c r="D31" s="68"/>
      <c r="E31" s="68"/>
      <c r="F31" s="68"/>
      <c r="G31" s="69">
        <f>SUM(G2:G28)</f>
        <v>118</v>
      </c>
      <c r="H31" s="69">
        <f>SUM(H2:H28)</f>
        <v>421</v>
      </c>
      <c r="I31" s="69">
        <f>SUM(I2:I28)</f>
        <v>539</v>
      </c>
      <c r="J31" s="71">
        <f>SUM(J2:J28)</f>
        <v>393</v>
      </c>
      <c r="K31" s="70">
        <f>SUM(K2:K28)</f>
        <v>146</v>
      </c>
      <c r="L31" s="69">
        <f>SUM(L2:L28)</f>
        <v>466</v>
      </c>
      <c r="M31" s="71">
        <f>SUM(M2:M28)</f>
        <v>612</v>
      </c>
      <c r="N31" s="71">
        <f>SUM(N2:N28)</f>
        <v>427</v>
      </c>
      <c r="O31" s="69">
        <f>SUM(O2:O28)</f>
        <v>185</v>
      </c>
      <c r="P31" s="69">
        <f>SUM(P2:P28)</f>
        <v>450</v>
      </c>
      <c r="Q31" s="69">
        <f>SUM(Q2:Q28)</f>
        <v>635</v>
      </c>
      <c r="R31" s="69">
        <f>SUM(R2:R28)</f>
        <v>384</v>
      </c>
      <c r="S31" s="69">
        <f>SUM(S2:S28)</f>
        <v>251</v>
      </c>
      <c r="T31" s="68"/>
      <c r="U31" s="68"/>
      <c r="V31" s="69">
        <f>SUM(V2:V28)</f>
        <v>452674</v>
      </c>
      <c r="W31" s="70">
        <f>SUM(W2:W28)</f>
        <v>587512</v>
      </c>
      <c r="X31" s="69">
        <f>SUM(X2:X28)</f>
        <v>463321</v>
      </c>
      <c r="Y31" s="70">
        <f>SUM(Y2:Y28)</f>
        <v>570572</v>
      </c>
      <c r="Z31" s="69">
        <f>SUM(Z2:Z28)</f>
        <v>417072</v>
      </c>
      <c r="AA31" s="70">
        <f>SUM(AA2:AA28)</f>
        <v>475273</v>
      </c>
      <c r="AB31" s="69">
        <f>SUM(AB2:AB28)</f>
        <v>1333067</v>
      </c>
      <c r="AC31" s="69">
        <f>SUM(AC2:AC28)</f>
        <v>1633357</v>
      </c>
      <c r="AD31" s="68"/>
      <c r="AE31" s="68"/>
      <c r="AG31" s="16"/>
      <c r="AH31" s="16"/>
      <c r="AI31" s="16"/>
      <c r="AJ31" s="1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C51EA-70A5-435A-B963-966407EDEFE5}">
  <dimension ref="A1:D13"/>
  <sheetViews>
    <sheetView workbookViewId="0">
      <selection activeCell="N17" sqref="N17"/>
    </sheetView>
  </sheetViews>
  <sheetFormatPr defaultRowHeight="15"/>
  <cols>
    <col min="1" max="1" width="10.85546875" bestFit="1" customWidth="1"/>
    <col min="2" max="2" width="16.140625" bestFit="1" customWidth="1"/>
    <col min="3" max="3" width="20.5703125" bestFit="1" customWidth="1"/>
    <col min="4" max="4" width="14" bestFit="1" customWidth="1"/>
  </cols>
  <sheetData>
    <row r="1" spans="1:4" ht="15.75">
      <c r="A1" s="54" t="s">
        <v>17</v>
      </c>
      <c r="B1" s="54" t="s">
        <v>18</v>
      </c>
      <c r="C1" s="54" t="s">
        <v>19</v>
      </c>
      <c r="D1" s="54" t="s">
        <v>20</v>
      </c>
    </row>
    <row r="2" spans="1:4">
      <c r="A2" s="69">
        <v>1</v>
      </c>
      <c r="B2" s="5" t="s">
        <v>154</v>
      </c>
      <c r="C2" s="69" t="s">
        <v>155</v>
      </c>
      <c r="D2" s="81" t="s">
        <v>158</v>
      </c>
    </row>
    <row r="3" spans="1:4">
      <c r="A3" s="69">
        <v>2</v>
      </c>
      <c r="B3" s="5" t="s">
        <v>65</v>
      </c>
      <c r="C3" s="69" t="s">
        <v>60</v>
      </c>
      <c r="D3" s="32" t="s">
        <v>66</v>
      </c>
    </row>
    <row r="4" spans="1:4">
      <c r="A4" s="69">
        <v>3</v>
      </c>
      <c r="B4" s="5" t="s">
        <v>118</v>
      </c>
      <c r="C4" s="69" t="s">
        <v>119</v>
      </c>
      <c r="D4" s="69" t="s">
        <v>86</v>
      </c>
    </row>
    <row r="5" spans="1:4">
      <c r="A5" s="69">
        <v>4</v>
      </c>
      <c r="B5" s="5" t="s">
        <v>156</v>
      </c>
      <c r="C5" s="69" t="s">
        <v>157</v>
      </c>
      <c r="D5" s="81" t="s">
        <v>159</v>
      </c>
    </row>
    <row r="6" spans="1:4">
      <c r="A6" s="69">
        <v>5</v>
      </c>
      <c r="B6" s="5" t="s">
        <v>131</v>
      </c>
      <c r="C6" s="69" t="s">
        <v>132</v>
      </c>
      <c r="D6" s="69" t="s">
        <v>75</v>
      </c>
    </row>
    <row r="7" spans="1:4">
      <c r="A7" s="69">
        <v>6</v>
      </c>
      <c r="B7" s="5" t="s">
        <v>129</v>
      </c>
      <c r="C7" s="69" t="s">
        <v>125</v>
      </c>
      <c r="D7" s="69" t="s">
        <v>50</v>
      </c>
    </row>
    <row r="8" spans="1:4">
      <c r="A8" s="69">
        <v>7</v>
      </c>
      <c r="B8" s="5" t="s">
        <v>97</v>
      </c>
      <c r="C8" s="69" t="s">
        <v>98</v>
      </c>
      <c r="D8" s="69" t="s">
        <v>75</v>
      </c>
    </row>
    <row r="9" spans="1:4">
      <c r="A9" s="69">
        <v>8</v>
      </c>
      <c r="B9" s="5" t="s">
        <v>54</v>
      </c>
      <c r="C9" s="69" t="s">
        <v>49</v>
      </c>
      <c r="D9" s="69" t="s">
        <v>50</v>
      </c>
    </row>
    <row r="10" spans="1:4">
      <c r="A10" s="69">
        <v>9</v>
      </c>
      <c r="B10" s="5" t="s">
        <v>160</v>
      </c>
      <c r="C10" s="69" t="s">
        <v>161</v>
      </c>
      <c r="D10" s="81" t="s">
        <v>162</v>
      </c>
    </row>
    <row r="11" spans="1:4">
      <c r="A11" s="69">
        <v>10</v>
      </c>
      <c r="B11" s="5" t="s">
        <v>144</v>
      </c>
      <c r="C11" s="69" t="s">
        <v>145</v>
      </c>
      <c r="D11" s="69" t="s">
        <v>75</v>
      </c>
    </row>
    <row r="12" spans="1:4">
      <c r="A12" s="69">
        <v>11</v>
      </c>
      <c r="B12" s="5" t="s">
        <v>149</v>
      </c>
      <c r="C12" s="69" t="s">
        <v>150</v>
      </c>
      <c r="D12" s="69" t="s">
        <v>75</v>
      </c>
    </row>
    <row r="13" spans="1:4">
      <c r="A13" s="69">
        <v>12</v>
      </c>
      <c r="B13" s="5" t="s">
        <v>105</v>
      </c>
      <c r="C13" s="69" t="s">
        <v>106</v>
      </c>
      <c r="D13" s="69" t="s">
        <v>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ABDF5-11A1-4849-9546-075C3A1DDEBF}">
  <dimension ref="A1:W39"/>
  <sheetViews>
    <sheetView workbookViewId="0">
      <selection activeCell="M12" sqref="M12"/>
    </sheetView>
  </sheetViews>
  <sheetFormatPr defaultRowHeight="15"/>
  <cols>
    <col min="1" max="1" width="7.85546875" bestFit="1" customWidth="1"/>
    <col min="2" max="2" width="11.140625" bestFit="1" customWidth="1"/>
    <col min="3" max="3" width="29.5703125" customWidth="1"/>
    <col min="4" max="4" width="12.85546875" bestFit="1" customWidth="1"/>
    <col min="5" max="5" width="8.7109375" bestFit="1" customWidth="1"/>
    <col min="6" max="6" width="8.5703125" bestFit="1" customWidth="1"/>
    <col min="7" max="8" width="8.42578125" bestFit="1" customWidth="1"/>
    <col min="9" max="9" width="10.5703125" bestFit="1" customWidth="1"/>
    <col min="14" max="14" width="11.140625" bestFit="1" customWidth="1"/>
    <col min="19" max="19" width="11.140625" bestFit="1" customWidth="1"/>
    <col min="20" max="20" width="36.5703125" customWidth="1"/>
    <col min="21" max="21" width="14.85546875" customWidth="1"/>
    <col min="22" max="22" width="10.5703125" bestFit="1" customWidth="1"/>
  </cols>
  <sheetData>
    <row r="1" spans="1:23">
      <c r="A1" s="28" t="s">
        <v>163</v>
      </c>
      <c r="B1" s="28" t="s">
        <v>164</v>
      </c>
      <c r="C1" s="38" t="s">
        <v>165</v>
      </c>
      <c r="D1" s="28" t="s">
        <v>166</v>
      </c>
      <c r="E1" s="28" t="s">
        <v>167</v>
      </c>
      <c r="F1" s="28" t="s">
        <v>168</v>
      </c>
      <c r="G1" s="28" t="s">
        <v>169</v>
      </c>
      <c r="H1" s="28" t="s">
        <v>170</v>
      </c>
      <c r="I1" s="28" t="s">
        <v>171</v>
      </c>
      <c r="R1" s="82"/>
      <c r="S1" s="82"/>
      <c r="T1" s="82"/>
      <c r="U1" s="82"/>
      <c r="V1" s="82"/>
      <c r="W1" s="82"/>
    </row>
    <row r="2" spans="1:23" ht="30.75">
      <c r="A2" s="1" t="s">
        <v>172</v>
      </c>
      <c r="B2" s="2">
        <v>45597</v>
      </c>
      <c r="C2" s="24" t="s">
        <v>173</v>
      </c>
      <c r="D2" s="5">
        <v>12350.5</v>
      </c>
      <c r="E2" s="5">
        <v>0</v>
      </c>
      <c r="F2" s="36">
        <v>0.06</v>
      </c>
      <c r="G2" s="25">
        <f>D2*F2</f>
        <v>741.03</v>
      </c>
      <c r="H2" s="25">
        <f t="shared" ref="H2:H33" si="0">G2</f>
        <v>741.03</v>
      </c>
      <c r="I2" s="25">
        <f>D2-E2+G2+H2</f>
        <v>13832.560000000001</v>
      </c>
      <c r="L2" s="37"/>
      <c r="N2" s="3"/>
      <c r="R2" s="82"/>
      <c r="S2" s="83"/>
      <c r="T2" s="82"/>
      <c r="U2" s="84"/>
      <c r="V2" s="84"/>
      <c r="W2" s="85"/>
    </row>
    <row r="3" spans="1:23" ht="30.75">
      <c r="A3" s="1" t="s">
        <v>174</v>
      </c>
      <c r="B3" s="2">
        <v>45598</v>
      </c>
      <c r="C3" s="24" t="s">
        <v>175</v>
      </c>
      <c r="D3" s="5">
        <v>8062</v>
      </c>
      <c r="E3" s="5">
        <v>0</v>
      </c>
      <c r="F3" s="36">
        <v>0.06</v>
      </c>
      <c r="G3" s="25">
        <f>D3*F3</f>
        <v>483.71999999999997</v>
      </c>
      <c r="H3" s="25">
        <f t="shared" si="0"/>
        <v>483.71999999999997</v>
      </c>
      <c r="I3" s="25">
        <f>D3-E3+G3+H3</f>
        <v>9029.4399999999987</v>
      </c>
      <c r="L3" s="37"/>
      <c r="N3" s="3"/>
      <c r="R3" s="82"/>
      <c r="S3" s="83"/>
      <c r="T3" s="82"/>
      <c r="U3" s="84"/>
      <c r="V3" s="84"/>
      <c r="W3" s="82"/>
    </row>
    <row r="4" spans="1:23">
      <c r="A4" s="1" t="s">
        <v>176</v>
      </c>
      <c r="B4" s="2">
        <v>45600</v>
      </c>
      <c r="C4" s="24" t="s">
        <v>177</v>
      </c>
      <c r="D4" s="5">
        <v>7619</v>
      </c>
      <c r="E4" s="5">
        <v>0</v>
      </c>
      <c r="F4" s="36">
        <v>0.06</v>
      </c>
      <c r="G4" s="25">
        <f>D4*F4</f>
        <v>457.14</v>
      </c>
      <c r="H4" s="25">
        <f t="shared" si="0"/>
        <v>457.14</v>
      </c>
      <c r="I4" s="25">
        <f>D4-E4+G4+H4</f>
        <v>8533.2800000000007</v>
      </c>
      <c r="L4" s="37"/>
      <c r="N4" s="3"/>
      <c r="R4" s="82"/>
      <c r="S4" s="83"/>
      <c r="T4" s="82"/>
      <c r="U4" s="84"/>
      <c r="V4" s="84"/>
      <c r="W4" s="82"/>
    </row>
    <row r="5" spans="1:23">
      <c r="A5" s="1" t="s">
        <v>178</v>
      </c>
      <c r="B5" s="2">
        <v>45602</v>
      </c>
      <c r="C5" s="24" t="s">
        <v>179</v>
      </c>
      <c r="D5" s="5">
        <v>4343.5</v>
      </c>
      <c r="E5" s="5">
        <v>0</v>
      </c>
      <c r="F5" s="36">
        <v>0.06</v>
      </c>
      <c r="G5" s="25">
        <f>D5*F5</f>
        <v>260.61</v>
      </c>
      <c r="H5" s="25">
        <f>G5</f>
        <v>260.61</v>
      </c>
      <c r="I5" s="25">
        <f>D5-E5+G5+H5</f>
        <v>4864.7199999999993</v>
      </c>
      <c r="L5" s="37"/>
      <c r="N5" s="3"/>
      <c r="R5" s="82"/>
      <c r="S5" s="83"/>
      <c r="T5" s="82"/>
      <c r="U5" s="84"/>
      <c r="V5" s="84"/>
      <c r="W5" s="82"/>
    </row>
    <row r="6" spans="1:23" ht="30.75">
      <c r="A6" s="1" t="s">
        <v>180</v>
      </c>
      <c r="B6" s="2">
        <v>45603</v>
      </c>
      <c r="C6" s="24" t="s">
        <v>181</v>
      </c>
      <c r="D6" s="5">
        <v>12804.25</v>
      </c>
      <c r="E6" s="5">
        <v>0</v>
      </c>
      <c r="F6" s="36">
        <v>0.06</v>
      </c>
      <c r="G6" s="25">
        <f>D6*F6</f>
        <v>768.255</v>
      </c>
      <c r="H6" s="25">
        <f t="shared" si="0"/>
        <v>768.255</v>
      </c>
      <c r="I6" s="25">
        <f>D6-E6+G6+H6</f>
        <v>14340.759999999998</v>
      </c>
      <c r="L6" s="37"/>
      <c r="N6" s="3"/>
      <c r="R6" s="82"/>
      <c r="S6" s="83"/>
      <c r="T6" s="82"/>
      <c r="U6" s="84"/>
      <c r="V6" s="84"/>
      <c r="W6" s="82"/>
    </row>
    <row r="7" spans="1:23" ht="30.75">
      <c r="A7" s="1" t="s">
        <v>182</v>
      </c>
      <c r="B7" s="2">
        <v>45604</v>
      </c>
      <c r="C7" s="24" t="s">
        <v>183</v>
      </c>
      <c r="D7" s="5">
        <v>6843</v>
      </c>
      <c r="E7" s="5">
        <v>0</v>
      </c>
      <c r="F7" s="36">
        <v>0.06</v>
      </c>
      <c r="G7" s="25">
        <f>D7*F7</f>
        <v>410.58</v>
      </c>
      <c r="H7" s="25">
        <f t="shared" si="0"/>
        <v>410.58</v>
      </c>
      <c r="I7" s="25">
        <f>D7-E7+G7+H7</f>
        <v>7664.16</v>
      </c>
      <c r="L7" s="37"/>
      <c r="N7" s="3"/>
      <c r="R7" s="82"/>
      <c r="S7" s="83"/>
      <c r="T7" s="82"/>
      <c r="U7" s="84"/>
      <c r="V7" s="84"/>
      <c r="W7" s="82"/>
    </row>
    <row r="8" spans="1:23">
      <c r="A8" s="1" t="s">
        <v>184</v>
      </c>
      <c r="B8" s="2">
        <v>45605</v>
      </c>
      <c r="C8" s="24" t="s">
        <v>185</v>
      </c>
      <c r="D8" s="5">
        <v>3723</v>
      </c>
      <c r="E8" s="5">
        <v>0</v>
      </c>
      <c r="F8" s="36">
        <v>0.06</v>
      </c>
      <c r="G8" s="25">
        <f>D8*F8</f>
        <v>223.38</v>
      </c>
      <c r="H8" s="25">
        <f t="shared" si="0"/>
        <v>223.38</v>
      </c>
      <c r="I8" s="25">
        <f>D8-E8+G8+H8</f>
        <v>4169.76</v>
      </c>
      <c r="L8" s="37"/>
      <c r="N8" s="3"/>
      <c r="R8" s="82"/>
      <c r="S8" s="83"/>
      <c r="T8" s="82"/>
      <c r="U8" s="84"/>
      <c r="V8" s="84"/>
      <c r="W8" s="82"/>
    </row>
    <row r="9" spans="1:23" ht="30.75">
      <c r="A9" s="1" t="s">
        <v>186</v>
      </c>
      <c r="B9" s="2">
        <v>45605</v>
      </c>
      <c r="C9" s="24" t="s">
        <v>187</v>
      </c>
      <c r="D9" s="5">
        <v>6509.7</v>
      </c>
      <c r="E9" s="5">
        <v>0</v>
      </c>
      <c r="F9" s="36">
        <v>0.06</v>
      </c>
      <c r="G9" s="25">
        <f>D9*F9</f>
        <v>390.58199999999999</v>
      </c>
      <c r="H9" s="25">
        <f t="shared" si="0"/>
        <v>390.58199999999999</v>
      </c>
      <c r="I9" s="25">
        <f>D9-E9+G9+H9</f>
        <v>7290.8640000000005</v>
      </c>
      <c r="L9" s="37"/>
      <c r="N9" s="3"/>
      <c r="R9" s="82"/>
      <c r="S9" s="83"/>
      <c r="T9" s="82"/>
      <c r="U9" s="84"/>
      <c r="V9" s="84"/>
      <c r="W9" s="82"/>
    </row>
    <row r="10" spans="1:23">
      <c r="A10" s="1" t="s">
        <v>188</v>
      </c>
      <c r="B10" s="2">
        <v>45607</v>
      </c>
      <c r="C10" s="24" t="s">
        <v>179</v>
      </c>
      <c r="D10" s="5">
        <v>4343.5</v>
      </c>
      <c r="E10" s="5">
        <v>451</v>
      </c>
      <c r="F10" s="36">
        <v>0.06</v>
      </c>
      <c r="G10" s="25">
        <f>D10*F10</f>
        <v>260.61</v>
      </c>
      <c r="H10" s="25">
        <f>G10</f>
        <v>260.61</v>
      </c>
      <c r="I10" s="25">
        <f>D10-E10+G10+H10</f>
        <v>4413.7199999999993</v>
      </c>
      <c r="L10" s="37"/>
      <c r="N10" s="3"/>
      <c r="R10" s="82"/>
      <c r="S10" s="83"/>
      <c r="T10" s="82"/>
      <c r="U10" s="84"/>
      <c r="V10" s="84"/>
      <c r="W10" s="85"/>
    </row>
    <row r="11" spans="1:23">
      <c r="A11" s="1" t="s">
        <v>189</v>
      </c>
      <c r="B11" s="2">
        <v>45607</v>
      </c>
      <c r="C11" s="24" t="s">
        <v>190</v>
      </c>
      <c r="D11" s="5">
        <v>5687.5</v>
      </c>
      <c r="E11" s="5">
        <v>0</v>
      </c>
      <c r="F11" s="36">
        <v>0.06</v>
      </c>
      <c r="G11" s="25">
        <f>D11*F11</f>
        <v>341.25</v>
      </c>
      <c r="H11" s="25">
        <f t="shared" si="0"/>
        <v>341.25</v>
      </c>
      <c r="I11" s="25">
        <f>D11-E11+G11+H11</f>
        <v>6370</v>
      </c>
      <c r="L11" s="37"/>
      <c r="N11" s="3"/>
      <c r="R11" s="82"/>
      <c r="S11" s="83"/>
      <c r="T11" s="82"/>
      <c r="U11" s="84"/>
      <c r="V11" s="84"/>
      <c r="W11" s="82"/>
    </row>
    <row r="12" spans="1:23" ht="30.75">
      <c r="A12" s="1" t="s">
        <v>191</v>
      </c>
      <c r="B12" s="2">
        <v>45608</v>
      </c>
      <c r="C12" s="24" t="s">
        <v>192</v>
      </c>
      <c r="D12" s="5">
        <v>7150.5</v>
      </c>
      <c r="E12" s="5">
        <v>0</v>
      </c>
      <c r="F12" s="36">
        <v>0.06</v>
      </c>
      <c r="G12" s="25">
        <f>D12*F12</f>
        <v>429.03</v>
      </c>
      <c r="H12" s="25">
        <f t="shared" si="0"/>
        <v>429.03</v>
      </c>
      <c r="I12" s="25">
        <f>D12-E12+G12+H12</f>
        <v>8008.5599999999995</v>
      </c>
      <c r="L12" s="37"/>
      <c r="N12" s="3"/>
      <c r="R12" s="82"/>
      <c r="S12" s="83"/>
      <c r="T12" s="82"/>
      <c r="U12" s="84"/>
      <c r="V12" s="84"/>
      <c r="W12" s="82"/>
    </row>
    <row r="13" spans="1:23">
      <c r="A13" s="1" t="s">
        <v>193</v>
      </c>
      <c r="B13" s="2">
        <v>45609</v>
      </c>
      <c r="C13" s="24" t="s">
        <v>194</v>
      </c>
      <c r="D13" s="5">
        <v>4010</v>
      </c>
      <c r="E13" s="5">
        <v>393.75</v>
      </c>
      <c r="F13" s="36">
        <v>0.06</v>
      </c>
      <c r="G13" s="25">
        <f>D13*F13</f>
        <v>240.6</v>
      </c>
      <c r="H13" s="25">
        <f t="shared" si="0"/>
        <v>240.6</v>
      </c>
      <c r="I13" s="25">
        <f>D13-E13+G13+H13</f>
        <v>4097.45</v>
      </c>
      <c r="L13" s="37"/>
      <c r="N13" s="3"/>
      <c r="R13" s="82"/>
      <c r="S13" s="83"/>
      <c r="T13" s="82"/>
      <c r="U13" s="84"/>
      <c r="V13" s="84"/>
      <c r="W13" s="85"/>
    </row>
    <row r="14" spans="1:23" ht="30.75">
      <c r="A14" s="1" t="s">
        <v>195</v>
      </c>
      <c r="B14" s="2">
        <v>45609</v>
      </c>
      <c r="C14" s="24" t="s">
        <v>196</v>
      </c>
      <c r="D14" s="5">
        <v>12044.5</v>
      </c>
      <c r="E14" s="5">
        <v>1019.36</v>
      </c>
      <c r="F14" s="36">
        <v>0.06</v>
      </c>
      <c r="G14" s="25">
        <f>D14*F14</f>
        <v>722.67</v>
      </c>
      <c r="H14" s="25">
        <f t="shared" si="0"/>
        <v>722.67</v>
      </c>
      <c r="I14" s="25">
        <f>D14-E14+G14+H14</f>
        <v>12470.48</v>
      </c>
      <c r="L14" s="37"/>
      <c r="N14" s="3"/>
      <c r="R14" s="82"/>
      <c r="S14" s="83"/>
      <c r="T14" s="82"/>
      <c r="U14" s="84"/>
      <c r="V14" s="84"/>
      <c r="W14" s="85"/>
    </row>
    <row r="15" spans="1:23" ht="30.75">
      <c r="A15" s="1" t="s">
        <v>197</v>
      </c>
      <c r="B15" s="2">
        <v>45610</v>
      </c>
      <c r="C15" s="24" t="s">
        <v>198</v>
      </c>
      <c r="D15" s="5">
        <v>7642</v>
      </c>
      <c r="E15" s="5">
        <v>0</v>
      </c>
      <c r="F15" s="36">
        <v>0.06</v>
      </c>
      <c r="G15" s="25">
        <f>D15*F15</f>
        <v>458.52</v>
      </c>
      <c r="H15" s="25">
        <f t="shared" si="0"/>
        <v>458.52</v>
      </c>
      <c r="I15" s="25">
        <f>D15-E15+G15+H15</f>
        <v>8559.0400000000009</v>
      </c>
      <c r="L15" s="37"/>
      <c r="N15" s="3"/>
      <c r="R15" s="82"/>
      <c r="S15" s="83"/>
      <c r="T15" s="82"/>
      <c r="U15" s="84"/>
      <c r="V15" s="84"/>
      <c r="W15" s="82"/>
    </row>
    <row r="16" spans="1:23">
      <c r="A16" s="1" t="s">
        <v>199</v>
      </c>
      <c r="B16" s="2">
        <v>45610</v>
      </c>
      <c r="C16" s="24" t="s">
        <v>200</v>
      </c>
      <c r="D16" s="5">
        <v>5303.24999999999</v>
      </c>
      <c r="E16" s="5">
        <v>0</v>
      </c>
      <c r="F16" s="36">
        <v>0.06</v>
      </c>
      <c r="G16" s="25">
        <f>D16*F16</f>
        <v>318.19499999999937</v>
      </c>
      <c r="H16" s="25">
        <f>G16</f>
        <v>318.19499999999937</v>
      </c>
      <c r="I16" s="25">
        <f>D16-E16+G16+H16</f>
        <v>5939.6399999999894</v>
      </c>
      <c r="L16" s="37"/>
      <c r="N16" s="3"/>
      <c r="R16" s="82"/>
      <c r="S16" s="83"/>
      <c r="T16" s="82"/>
      <c r="U16" s="84"/>
      <c r="V16" s="84"/>
      <c r="W16" s="82"/>
    </row>
    <row r="17" spans="1:23" ht="30.75">
      <c r="A17" s="1" t="s">
        <v>201</v>
      </c>
      <c r="B17" s="2">
        <v>45610</v>
      </c>
      <c r="C17" s="24" t="s">
        <v>202</v>
      </c>
      <c r="D17" s="5">
        <v>6368</v>
      </c>
      <c r="E17" s="5">
        <v>0</v>
      </c>
      <c r="F17" s="36">
        <v>0.06</v>
      </c>
      <c r="G17" s="25">
        <f>D17*F17</f>
        <v>382.08</v>
      </c>
      <c r="H17" s="25">
        <f t="shared" si="0"/>
        <v>382.08</v>
      </c>
      <c r="I17" s="25">
        <f>D17-E17+G17+H17</f>
        <v>7132.16</v>
      </c>
      <c r="L17" s="37"/>
      <c r="N17" s="3"/>
      <c r="R17" s="82"/>
      <c r="S17" s="83"/>
      <c r="T17" s="82"/>
      <c r="U17" s="84"/>
      <c r="V17" s="84"/>
      <c r="W17" s="82"/>
    </row>
    <row r="18" spans="1:23" ht="30.75">
      <c r="A18" s="1" t="s">
        <v>203</v>
      </c>
      <c r="B18" s="2">
        <v>45614</v>
      </c>
      <c r="C18" s="24" t="s">
        <v>204</v>
      </c>
      <c r="D18" s="5">
        <v>11388.9</v>
      </c>
      <c r="E18" s="5">
        <v>0</v>
      </c>
      <c r="F18" s="36">
        <v>0.06</v>
      </c>
      <c r="G18" s="25">
        <f>D18*F18</f>
        <v>683.33399999999995</v>
      </c>
      <c r="H18" s="25">
        <f t="shared" si="0"/>
        <v>683.33399999999995</v>
      </c>
      <c r="I18" s="25">
        <f>D18-E18+G18+H18</f>
        <v>12755.568000000001</v>
      </c>
      <c r="L18" s="37"/>
      <c r="N18" s="3"/>
      <c r="R18" s="82"/>
      <c r="S18" s="83"/>
      <c r="T18" s="82"/>
      <c r="U18" s="84"/>
      <c r="V18" s="84"/>
      <c r="W18" s="82"/>
    </row>
    <row r="19" spans="1:23" ht="30.75">
      <c r="A19" s="1" t="s">
        <v>205</v>
      </c>
      <c r="B19" s="2">
        <v>45614</v>
      </c>
      <c r="C19" s="24" t="s">
        <v>206</v>
      </c>
      <c r="D19" s="5">
        <v>5552</v>
      </c>
      <c r="E19" s="5">
        <v>0</v>
      </c>
      <c r="F19" s="36">
        <v>0.06</v>
      </c>
      <c r="G19" s="25">
        <f>D19*F19</f>
        <v>333.12</v>
      </c>
      <c r="H19" s="25">
        <f t="shared" si="0"/>
        <v>333.12</v>
      </c>
      <c r="I19" s="25">
        <f>D19-E19+G19+H19</f>
        <v>6218.24</v>
      </c>
      <c r="L19" s="37"/>
      <c r="N19" s="3"/>
      <c r="R19" s="82"/>
      <c r="S19" s="83"/>
      <c r="T19" s="82"/>
      <c r="U19" s="84"/>
      <c r="V19" s="84"/>
      <c r="W19" s="82"/>
    </row>
    <row r="20" spans="1:23" ht="30.75">
      <c r="A20" s="1" t="s">
        <v>207</v>
      </c>
      <c r="B20" s="2">
        <v>45615</v>
      </c>
      <c r="C20" s="24" t="s">
        <v>208</v>
      </c>
      <c r="D20" s="5">
        <v>3498</v>
      </c>
      <c r="E20" s="5">
        <v>0</v>
      </c>
      <c r="F20" s="36">
        <v>0.06</v>
      </c>
      <c r="G20" s="25">
        <f>D20*F20</f>
        <v>209.88</v>
      </c>
      <c r="H20" s="25">
        <f t="shared" si="0"/>
        <v>209.88</v>
      </c>
      <c r="I20" s="25">
        <f>D20-E20+G20+H20</f>
        <v>3917.76</v>
      </c>
      <c r="L20" s="37"/>
      <c r="N20" s="3"/>
      <c r="R20" s="82"/>
      <c r="S20" s="83"/>
      <c r="T20" s="82"/>
      <c r="U20" s="84"/>
      <c r="V20" s="84"/>
      <c r="W20" s="82"/>
    </row>
    <row r="21" spans="1:23">
      <c r="A21" s="1" t="s">
        <v>209</v>
      </c>
      <c r="B21" s="2">
        <v>45615</v>
      </c>
      <c r="C21" s="24" t="s">
        <v>210</v>
      </c>
      <c r="D21" s="5">
        <v>5800</v>
      </c>
      <c r="E21" s="5">
        <v>490.77</v>
      </c>
      <c r="F21" s="36">
        <v>0.06</v>
      </c>
      <c r="G21" s="25">
        <f>D21*F21</f>
        <v>348</v>
      </c>
      <c r="H21" s="25">
        <f t="shared" si="0"/>
        <v>348</v>
      </c>
      <c r="I21" s="25">
        <f>D21-E21+G21+H21</f>
        <v>6005.23</v>
      </c>
      <c r="L21" s="37"/>
      <c r="N21" s="3"/>
      <c r="R21" s="82"/>
      <c r="S21" s="83"/>
      <c r="T21" s="82"/>
      <c r="U21" s="84"/>
      <c r="V21" s="84"/>
      <c r="W21" s="82"/>
    </row>
    <row r="22" spans="1:23" ht="30.75">
      <c r="A22" s="1" t="s">
        <v>211</v>
      </c>
      <c r="B22" s="2">
        <v>45616</v>
      </c>
      <c r="C22" s="24" t="s">
        <v>212</v>
      </c>
      <c r="D22" s="5">
        <v>5425.5</v>
      </c>
      <c r="E22" s="5">
        <v>0</v>
      </c>
      <c r="F22" s="36">
        <v>0.06</v>
      </c>
      <c r="G22" s="25">
        <f>D22*F22</f>
        <v>325.52999999999997</v>
      </c>
      <c r="H22" s="25">
        <f t="shared" si="0"/>
        <v>325.52999999999997</v>
      </c>
      <c r="I22" s="25">
        <f>D22-E22+G22+H22</f>
        <v>6076.5599999999995</v>
      </c>
      <c r="L22" s="37"/>
      <c r="N22" s="3"/>
      <c r="R22" s="82"/>
      <c r="S22" s="83"/>
      <c r="T22" s="82"/>
      <c r="U22" s="84"/>
      <c r="V22" s="84"/>
      <c r="W22" s="82"/>
    </row>
    <row r="23" spans="1:23" ht="45.75">
      <c r="A23" s="1" t="s">
        <v>213</v>
      </c>
      <c r="B23" s="2">
        <v>45616</v>
      </c>
      <c r="C23" s="24" t="s">
        <v>214</v>
      </c>
      <c r="D23" s="5">
        <v>17332</v>
      </c>
      <c r="E23" s="25">
        <v>0</v>
      </c>
      <c r="F23" s="36">
        <v>0.06</v>
      </c>
      <c r="G23" s="25">
        <f>D23*F23</f>
        <v>1039.92</v>
      </c>
      <c r="H23" s="25">
        <f t="shared" si="0"/>
        <v>1039.92</v>
      </c>
      <c r="I23" s="25">
        <f>D23-E23+G23+H23</f>
        <v>19411.839999999997</v>
      </c>
      <c r="L23" s="37"/>
      <c r="N23" s="3"/>
      <c r="R23" s="82"/>
      <c r="S23" s="83"/>
      <c r="T23" s="82"/>
      <c r="U23" s="84"/>
      <c r="V23" s="84"/>
      <c r="W23" s="85"/>
    </row>
    <row r="24" spans="1:23" ht="30.75">
      <c r="A24" s="1" t="s">
        <v>215</v>
      </c>
      <c r="B24" s="2">
        <v>45617</v>
      </c>
      <c r="C24" s="24" t="s">
        <v>216</v>
      </c>
      <c r="D24" s="5">
        <v>16227.5</v>
      </c>
      <c r="E24" s="5">
        <v>0</v>
      </c>
      <c r="F24" s="36">
        <v>0.06</v>
      </c>
      <c r="G24" s="25">
        <f>D24*F24</f>
        <v>973.65</v>
      </c>
      <c r="H24" s="25">
        <f t="shared" si="0"/>
        <v>973.65</v>
      </c>
      <c r="I24" s="25">
        <f>D24-E24+G24+H24</f>
        <v>18174.800000000003</v>
      </c>
      <c r="L24" s="37"/>
      <c r="N24" s="3"/>
      <c r="R24" s="82"/>
      <c r="S24" s="83"/>
      <c r="T24" s="82"/>
      <c r="U24" s="84"/>
      <c r="V24" s="84"/>
      <c r="W24" s="85"/>
    </row>
    <row r="25" spans="1:23" ht="30.75">
      <c r="A25" s="1" t="s">
        <v>217</v>
      </c>
      <c r="B25" s="2">
        <v>45617</v>
      </c>
      <c r="C25" s="24" t="s">
        <v>218</v>
      </c>
      <c r="D25" s="5">
        <v>12324.75</v>
      </c>
      <c r="E25" s="5">
        <v>965.99</v>
      </c>
      <c r="F25" s="36">
        <v>0.06</v>
      </c>
      <c r="G25" s="25">
        <f>D25*F25</f>
        <v>739.48500000000001</v>
      </c>
      <c r="H25" s="25">
        <f t="shared" si="0"/>
        <v>739.48500000000001</v>
      </c>
      <c r="I25" s="25">
        <f>D25-E25+G25+H25</f>
        <v>12837.730000000001</v>
      </c>
      <c r="L25" s="37"/>
      <c r="N25" s="3"/>
      <c r="R25" s="82"/>
      <c r="S25" s="83"/>
      <c r="T25" s="82"/>
      <c r="U25" s="84"/>
      <c r="V25" s="84"/>
      <c r="W25" s="82"/>
    </row>
    <row r="26" spans="1:23">
      <c r="A26" s="1" t="s">
        <v>219</v>
      </c>
      <c r="B26" s="2">
        <v>45618</v>
      </c>
      <c r="C26" s="24" t="s">
        <v>220</v>
      </c>
      <c r="D26" s="5">
        <v>1560</v>
      </c>
      <c r="E26" s="25">
        <v>0</v>
      </c>
      <c r="F26" s="36">
        <v>0.06</v>
      </c>
      <c r="G26" s="25">
        <f>D26*F26</f>
        <v>93.6</v>
      </c>
      <c r="H26" s="25">
        <f t="shared" si="0"/>
        <v>93.6</v>
      </c>
      <c r="I26" s="25">
        <f>D26-E26+G26+H26</f>
        <v>1747.1999999999998</v>
      </c>
      <c r="L26" s="37"/>
      <c r="N26" s="3"/>
      <c r="R26" s="82"/>
      <c r="S26" s="83"/>
      <c r="T26" s="82"/>
      <c r="U26" s="84"/>
      <c r="V26" s="84"/>
      <c r="W26" s="85"/>
    </row>
    <row r="27" spans="1:23" ht="30.75">
      <c r="A27" s="1" t="s">
        <v>221</v>
      </c>
      <c r="B27" s="2">
        <v>45618</v>
      </c>
      <c r="C27" s="24" t="s">
        <v>222</v>
      </c>
      <c r="D27" s="5">
        <v>10256.5</v>
      </c>
      <c r="E27" s="5">
        <v>746.82</v>
      </c>
      <c r="F27" s="36">
        <v>0.06</v>
      </c>
      <c r="G27" s="25">
        <f>D27*F27</f>
        <v>615.39</v>
      </c>
      <c r="H27" s="25">
        <f t="shared" si="0"/>
        <v>615.39</v>
      </c>
      <c r="I27" s="25">
        <f>D27-E27+G27+H27</f>
        <v>10740.46</v>
      </c>
      <c r="L27" s="37"/>
      <c r="N27" s="3"/>
      <c r="R27" s="82"/>
      <c r="S27" s="86"/>
      <c r="T27" s="82"/>
      <c r="U27" s="84"/>
      <c r="V27" s="84"/>
      <c r="W27" s="82"/>
    </row>
    <row r="28" spans="1:23" ht="30.75">
      <c r="A28" s="1" t="s">
        <v>223</v>
      </c>
      <c r="B28" s="2">
        <v>45621</v>
      </c>
      <c r="C28" s="24" t="s">
        <v>224</v>
      </c>
      <c r="D28" s="5">
        <v>11180.75</v>
      </c>
      <c r="E28" s="5">
        <v>0</v>
      </c>
      <c r="F28" s="36">
        <v>0.06</v>
      </c>
      <c r="G28" s="25">
        <f>D28*F28</f>
        <v>670.84500000000003</v>
      </c>
      <c r="H28" s="25">
        <f t="shared" si="0"/>
        <v>670.84500000000003</v>
      </c>
      <c r="I28" s="25">
        <f>D28-E28+G28+H28</f>
        <v>12522.439999999999</v>
      </c>
      <c r="L28" s="37"/>
      <c r="N28" s="3"/>
      <c r="R28" s="82"/>
      <c r="S28" s="86"/>
      <c r="T28" s="82"/>
      <c r="U28" s="84"/>
      <c r="V28" s="84"/>
      <c r="W28" s="82"/>
    </row>
    <row r="29" spans="1:23">
      <c r="A29" s="1" t="s">
        <v>225</v>
      </c>
      <c r="B29" s="2">
        <v>45621</v>
      </c>
      <c r="C29" s="24" t="s">
        <v>226</v>
      </c>
      <c r="D29" s="5">
        <v>5520</v>
      </c>
      <c r="E29" s="5">
        <v>0</v>
      </c>
      <c r="F29" s="36">
        <v>0.06</v>
      </c>
      <c r="G29" s="25">
        <f>D29*F29</f>
        <v>331.2</v>
      </c>
      <c r="H29" s="25">
        <f>G29</f>
        <v>331.2</v>
      </c>
      <c r="I29" s="25">
        <f>D29-E29+G29+H29</f>
        <v>6182.4</v>
      </c>
      <c r="L29" s="37"/>
      <c r="N29" s="3"/>
      <c r="R29" s="82"/>
      <c r="S29" s="83"/>
      <c r="T29" s="82"/>
      <c r="U29" s="84"/>
      <c r="V29" s="84"/>
      <c r="W29" s="82"/>
    </row>
    <row r="30" spans="1:23">
      <c r="A30" s="1" t="s">
        <v>227</v>
      </c>
      <c r="B30" s="2">
        <v>45621</v>
      </c>
      <c r="C30" s="24" t="s">
        <v>228</v>
      </c>
      <c r="D30" s="5">
        <v>4440</v>
      </c>
      <c r="E30" s="5">
        <v>0</v>
      </c>
      <c r="F30" s="36">
        <v>0.06</v>
      </c>
      <c r="G30" s="25">
        <f>D30*F30</f>
        <v>266.39999999999998</v>
      </c>
      <c r="H30" s="25">
        <f t="shared" si="0"/>
        <v>266.39999999999998</v>
      </c>
      <c r="I30" s="25">
        <f>D30-E30+G30+H30</f>
        <v>4972.7999999999993</v>
      </c>
      <c r="L30" s="37"/>
      <c r="N30" s="3"/>
      <c r="R30" s="82"/>
      <c r="S30" s="86"/>
      <c r="T30" s="82"/>
      <c r="U30" s="84"/>
      <c r="V30" s="84"/>
      <c r="W30" s="82"/>
    </row>
    <row r="31" spans="1:23">
      <c r="A31" s="1" t="s">
        <v>229</v>
      </c>
      <c r="B31" s="2">
        <v>45623</v>
      </c>
      <c r="C31" s="24" t="s">
        <v>230</v>
      </c>
      <c r="D31" s="5">
        <v>5060</v>
      </c>
      <c r="E31" s="34">
        <v>0</v>
      </c>
      <c r="F31" s="36">
        <v>0.06</v>
      </c>
      <c r="G31" s="25">
        <f>D31*F31</f>
        <v>303.59999999999997</v>
      </c>
      <c r="H31" s="25">
        <f t="shared" si="0"/>
        <v>303.59999999999997</v>
      </c>
      <c r="I31" s="25">
        <f>D31-E31+G31+H31</f>
        <v>5667.2000000000007</v>
      </c>
      <c r="L31" s="37"/>
      <c r="N31" s="3"/>
      <c r="R31" s="82"/>
      <c r="S31" s="86"/>
      <c r="T31" s="82"/>
      <c r="U31" s="84"/>
      <c r="V31" s="84"/>
      <c r="W31" s="82"/>
    </row>
    <row r="32" spans="1:23">
      <c r="A32" s="1" t="s">
        <v>231</v>
      </c>
      <c r="B32" s="2">
        <v>45623</v>
      </c>
      <c r="C32" s="24" t="s">
        <v>232</v>
      </c>
      <c r="D32" s="5">
        <v>10562.5</v>
      </c>
      <c r="E32" s="5">
        <v>0</v>
      </c>
      <c r="F32" s="36">
        <v>0.06</v>
      </c>
      <c r="G32" s="25">
        <f>D32*F32</f>
        <v>633.75</v>
      </c>
      <c r="H32" s="25">
        <f t="shared" si="0"/>
        <v>633.75</v>
      </c>
      <c r="I32" s="25">
        <f>D32-E32+G32+H32</f>
        <v>11830</v>
      </c>
      <c r="L32" s="37"/>
      <c r="N32" s="3"/>
      <c r="R32" s="82"/>
      <c r="S32" s="86"/>
      <c r="T32" s="82"/>
      <c r="U32" s="84"/>
      <c r="V32" s="84"/>
      <c r="W32" s="82"/>
    </row>
    <row r="33" spans="1:23">
      <c r="A33" s="4" t="s">
        <v>233</v>
      </c>
      <c r="B33" s="2">
        <v>45626</v>
      </c>
      <c r="C33" s="24" t="s">
        <v>234</v>
      </c>
      <c r="D33" s="5">
        <v>4949.7</v>
      </c>
      <c r="E33" s="5">
        <v>0</v>
      </c>
      <c r="F33" s="36">
        <v>0.06</v>
      </c>
      <c r="G33" s="25">
        <f>D33*F33</f>
        <v>296.98199999999997</v>
      </c>
      <c r="H33" s="25">
        <f t="shared" si="0"/>
        <v>296.98199999999997</v>
      </c>
      <c r="I33" s="25">
        <f>D33-E33+G33+H33</f>
        <v>5543.6639999999998</v>
      </c>
      <c r="L33" s="37"/>
      <c r="N33" s="3"/>
      <c r="R33" s="82"/>
      <c r="S33" s="86"/>
      <c r="T33" s="82"/>
      <c r="U33" s="84"/>
      <c r="V33" s="84"/>
      <c r="W33" s="82"/>
    </row>
    <row r="34" spans="1:23">
      <c r="D34" s="20">
        <f>SUM(D2:D33)</f>
        <v>245882.3</v>
      </c>
      <c r="F34" s="35"/>
      <c r="I34" s="39">
        <f>SUM(I2:I33)</f>
        <v>271320.48600000003</v>
      </c>
      <c r="R34" s="68"/>
      <c r="S34" s="68"/>
      <c r="T34" s="68"/>
      <c r="U34" s="82"/>
      <c r="V34" s="87"/>
      <c r="W34" s="68"/>
    </row>
    <row r="35" spans="1:23">
      <c r="R35" s="68"/>
      <c r="S35" s="68"/>
      <c r="T35" s="68"/>
      <c r="U35" s="68"/>
      <c r="V35" s="68"/>
      <c r="W35" s="68"/>
    </row>
    <row r="36" spans="1:23">
      <c r="R36" s="68"/>
      <c r="S36" s="68"/>
      <c r="T36" s="68"/>
      <c r="U36" s="68"/>
      <c r="V36" s="68"/>
      <c r="W36" s="68"/>
    </row>
    <row r="37" spans="1:23">
      <c r="R37" s="68"/>
      <c r="S37" s="68"/>
      <c r="T37" s="68"/>
      <c r="U37" s="68"/>
      <c r="V37" s="68"/>
      <c r="W37" s="68"/>
    </row>
    <row r="38" spans="1:23">
      <c r="R38" s="68"/>
      <c r="S38" s="68"/>
      <c r="T38" s="68"/>
      <c r="U38" s="68"/>
      <c r="V38" s="68"/>
      <c r="W38" s="68"/>
    </row>
    <row r="39" spans="1:23">
      <c r="R39" s="68"/>
      <c r="S39" s="68"/>
      <c r="T39" s="68"/>
      <c r="U39" s="68"/>
      <c r="V39" s="68"/>
      <c r="W39" s="6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ACC0F-5FD3-42BA-8062-AB9595056335}">
  <dimension ref="A1:N41"/>
  <sheetViews>
    <sheetView workbookViewId="0">
      <selection activeCell="D41" sqref="D41"/>
    </sheetView>
  </sheetViews>
  <sheetFormatPr defaultRowHeight="15"/>
  <cols>
    <col min="1" max="1" width="7.85546875" bestFit="1" customWidth="1"/>
    <col min="2" max="2" width="11.140625" bestFit="1" customWidth="1"/>
    <col min="3" max="3" width="34.85546875" customWidth="1"/>
    <col min="4" max="4" width="12.85546875" bestFit="1" customWidth="1"/>
    <col min="5" max="5" width="8.7109375" bestFit="1" customWidth="1"/>
    <col min="6" max="6" width="8.5703125" bestFit="1" customWidth="1"/>
    <col min="7" max="8" width="7.85546875" bestFit="1" customWidth="1"/>
    <col min="9" max="9" width="11.140625" bestFit="1" customWidth="1"/>
    <col min="12" max="12" width="11.140625" bestFit="1" customWidth="1"/>
  </cols>
  <sheetData>
    <row r="1" spans="1:14">
      <c r="A1" s="28" t="s">
        <v>163</v>
      </c>
      <c r="B1" s="28" t="s">
        <v>164</v>
      </c>
      <c r="C1" s="38" t="s">
        <v>165</v>
      </c>
      <c r="D1" s="28" t="s">
        <v>166</v>
      </c>
      <c r="E1" s="28" t="s">
        <v>167</v>
      </c>
      <c r="F1" s="28" t="s">
        <v>168</v>
      </c>
      <c r="G1" s="28" t="s">
        <v>169</v>
      </c>
      <c r="H1" s="28" t="s">
        <v>170</v>
      </c>
      <c r="I1" s="28" t="s">
        <v>171</v>
      </c>
      <c r="K1" s="82"/>
      <c r="L1" s="82"/>
      <c r="M1" s="82"/>
      <c r="N1" s="82"/>
    </row>
    <row r="2" spans="1:14" ht="30.75">
      <c r="A2" s="5" t="s">
        <v>235</v>
      </c>
      <c r="B2" s="23">
        <v>45627</v>
      </c>
      <c r="C2" s="24" t="s">
        <v>236</v>
      </c>
      <c r="D2" s="5">
        <v>14051.45</v>
      </c>
      <c r="E2" s="5">
        <v>0</v>
      </c>
      <c r="F2" s="36">
        <v>0.06</v>
      </c>
      <c r="G2" s="5">
        <f>D2*F2</f>
        <v>843.08699999999999</v>
      </c>
      <c r="H2" s="5">
        <f>G2</f>
        <v>843.08699999999999</v>
      </c>
      <c r="I2" s="25">
        <f>D2-E2+G2+H2</f>
        <v>15737.624</v>
      </c>
      <c r="L2" s="3"/>
      <c r="N2" s="10"/>
    </row>
    <row r="3" spans="1:14" ht="30.75">
      <c r="A3" s="5" t="s">
        <v>237</v>
      </c>
      <c r="B3" s="23">
        <v>45628</v>
      </c>
      <c r="C3" s="24" t="s">
        <v>238</v>
      </c>
      <c r="D3" s="5">
        <v>12403</v>
      </c>
      <c r="E3" s="5">
        <v>0</v>
      </c>
      <c r="F3" s="36">
        <v>0.06</v>
      </c>
      <c r="G3" s="5">
        <f>D3*F3</f>
        <v>744.18</v>
      </c>
      <c r="H3" s="5">
        <f>G3</f>
        <v>744.18</v>
      </c>
      <c r="I3" s="25">
        <f>D3-E3+G3+H3</f>
        <v>13891.36</v>
      </c>
      <c r="L3" s="3"/>
      <c r="N3" s="10"/>
    </row>
    <row r="4" spans="1:14">
      <c r="A4" s="5" t="s">
        <v>239</v>
      </c>
      <c r="B4" s="23">
        <v>45628</v>
      </c>
      <c r="C4" s="24" t="s">
        <v>240</v>
      </c>
      <c r="D4" s="5">
        <v>7070.99999999999</v>
      </c>
      <c r="E4" s="5">
        <v>0</v>
      </c>
      <c r="F4" s="36">
        <v>0.06</v>
      </c>
      <c r="G4" s="5">
        <f>D4*F4</f>
        <v>424.25999999999937</v>
      </c>
      <c r="H4" s="5">
        <f t="shared" ref="H4:H40" si="0">G4</f>
        <v>424.25999999999937</v>
      </c>
      <c r="I4" s="25">
        <f t="shared" ref="I4:I39" si="1">D4-E4+G4+H4</f>
        <v>7919.5199999999886</v>
      </c>
      <c r="L4" s="3"/>
      <c r="N4" s="10"/>
    </row>
    <row r="5" spans="1:14">
      <c r="A5" s="5" t="s">
        <v>241</v>
      </c>
      <c r="B5" s="23">
        <v>45629</v>
      </c>
      <c r="C5" s="24" t="s">
        <v>242</v>
      </c>
      <c r="D5" s="5">
        <v>7022</v>
      </c>
      <c r="E5" s="5">
        <v>0</v>
      </c>
      <c r="F5" s="36">
        <v>0.06</v>
      </c>
      <c r="G5" s="5">
        <f>D5*F5</f>
        <v>421.32</v>
      </c>
      <c r="H5" s="5">
        <f t="shared" si="0"/>
        <v>421.32</v>
      </c>
      <c r="I5" s="25">
        <f t="shared" si="1"/>
        <v>7864.6399999999994</v>
      </c>
      <c r="L5" s="3"/>
      <c r="N5" s="10"/>
    </row>
    <row r="6" spans="1:14">
      <c r="A6" s="5" t="s">
        <v>243</v>
      </c>
      <c r="B6" s="23">
        <v>45630</v>
      </c>
      <c r="C6" s="24" t="s">
        <v>244</v>
      </c>
      <c r="D6" s="5">
        <v>6372</v>
      </c>
      <c r="E6" s="5">
        <v>0</v>
      </c>
      <c r="F6" s="36">
        <v>0.06</v>
      </c>
      <c r="G6" s="5">
        <f>D6*F6</f>
        <v>382.32</v>
      </c>
      <c r="H6" s="5">
        <f t="shared" si="0"/>
        <v>382.32</v>
      </c>
      <c r="I6" s="25">
        <f t="shared" si="1"/>
        <v>7136.6399999999994</v>
      </c>
      <c r="L6" s="3"/>
      <c r="N6" s="10"/>
    </row>
    <row r="7" spans="1:14">
      <c r="A7" s="5" t="s">
        <v>245</v>
      </c>
      <c r="B7" s="23">
        <v>45630</v>
      </c>
      <c r="C7" s="24" t="s">
        <v>246</v>
      </c>
      <c r="D7" s="5">
        <v>2184</v>
      </c>
      <c r="E7" s="5">
        <v>0</v>
      </c>
      <c r="F7" s="36">
        <v>0.06</v>
      </c>
      <c r="G7" s="5">
        <f>D7*F7</f>
        <v>131.04</v>
      </c>
      <c r="H7" s="5">
        <f t="shared" si="0"/>
        <v>131.04</v>
      </c>
      <c r="I7" s="25">
        <f t="shared" si="1"/>
        <v>2446.08</v>
      </c>
      <c r="L7" s="3"/>
      <c r="N7" s="10"/>
    </row>
    <row r="8" spans="1:14" ht="30.75">
      <c r="A8" s="5" t="s">
        <v>247</v>
      </c>
      <c r="B8" s="23">
        <v>45630</v>
      </c>
      <c r="C8" s="24" t="s">
        <v>248</v>
      </c>
      <c r="D8" s="5">
        <v>13425.15</v>
      </c>
      <c r="E8" s="5">
        <v>0</v>
      </c>
      <c r="F8" s="36">
        <v>0.06</v>
      </c>
      <c r="G8" s="5">
        <f>D8*F8</f>
        <v>805.5089999999999</v>
      </c>
      <c r="H8" s="5">
        <f t="shared" si="0"/>
        <v>805.5089999999999</v>
      </c>
      <c r="I8" s="25">
        <f t="shared" si="1"/>
        <v>15036.168</v>
      </c>
      <c r="L8" s="3"/>
      <c r="N8" s="10"/>
    </row>
    <row r="9" spans="1:14">
      <c r="A9" s="5" t="s">
        <v>249</v>
      </c>
      <c r="B9" s="23">
        <v>45632</v>
      </c>
      <c r="C9" s="24" t="s">
        <v>250</v>
      </c>
      <c r="D9" s="5">
        <v>2474.85</v>
      </c>
      <c r="E9" s="5">
        <v>0</v>
      </c>
      <c r="F9" s="36">
        <v>0.06</v>
      </c>
      <c r="G9" s="5">
        <f>D9*F9</f>
        <v>148.49099999999999</v>
      </c>
      <c r="H9" s="5">
        <f>G9</f>
        <v>148.49099999999999</v>
      </c>
      <c r="I9" s="25">
        <f>D9-E9+G9+H9</f>
        <v>2771.8319999999999</v>
      </c>
      <c r="L9" s="3"/>
      <c r="N9" s="10"/>
    </row>
    <row r="10" spans="1:14" ht="30.75">
      <c r="A10" s="5" t="s">
        <v>251</v>
      </c>
      <c r="B10" s="23">
        <v>45632</v>
      </c>
      <c r="C10" s="24" t="s">
        <v>252</v>
      </c>
      <c r="D10" s="5">
        <v>12502.5</v>
      </c>
      <c r="E10" s="5">
        <v>1466.83</v>
      </c>
      <c r="F10" s="36">
        <v>0.06</v>
      </c>
      <c r="G10" s="5">
        <f>D10*F10</f>
        <v>750.15</v>
      </c>
      <c r="H10" s="5">
        <f>G10</f>
        <v>750.15</v>
      </c>
      <c r="I10" s="25">
        <f>D10-E10+G10+H10</f>
        <v>12535.97</v>
      </c>
      <c r="L10" s="3"/>
    </row>
    <row r="11" spans="1:14">
      <c r="A11" s="5" t="s">
        <v>253</v>
      </c>
      <c r="B11" s="23">
        <v>45632</v>
      </c>
      <c r="C11" s="24" t="s">
        <v>254</v>
      </c>
      <c r="D11" s="5">
        <v>3181.95</v>
      </c>
      <c r="E11" s="5">
        <v>400.37</v>
      </c>
      <c r="F11" s="36">
        <v>0.06</v>
      </c>
      <c r="G11" s="5">
        <f>D11*F11</f>
        <v>190.91699999999997</v>
      </c>
      <c r="H11" s="5">
        <f>G11</f>
        <v>190.91699999999997</v>
      </c>
      <c r="I11" s="25">
        <f>D11-E11+G11+H11</f>
        <v>3163.4139999999998</v>
      </c>
      <c r="L11" s="3"/>
    </row>
    <row r="12" spans="1:14" ht="30.75">
      <c r="A12" s="5" t="s">
        <v>255</v>
      </c>
      <c r="B12" s="23">
        <v>45632</v>
      </c>
      <c r="C12" s="24" t="s">
        <v>256</v>
      </c>
      <c r="D12" s="5">
        <v>11774.3</v>
      </c>
      <c r="E12" s="5">
        <v>0</v>
      </c>
      <c r="F12" s="36">
        <v>0.06</v>
      </c>
      <c r="G12" s="5">
        <f>D12*F12</f>
        <v>706.45799999999997</v>
      </c>
      <c r="H12" s="5">
        <f t="shared" si="0"/>
        <v>706.45799999999997</v>
      </c>
      <c r="I12" s="25">
        <f t="shared" si="1"/>
        <v>13187.216</v>
      </c>
      <c r="L12" s="3"/>
    </row>
    <row r="13" spans="1:14">
      <c r="A13" s="5" t="s">
        <v>257</v>
      </c>
      <c r="B13" s="23">
        <v>45633</v>
      </c>
      <c r="C13" s="24" t="s">
        <v>258</v>
      </c>
      <c r="D13" s="5">
        <v>6229.0499999999902</v>
      </c>
      <c r="E13" s="5">
        <v>0</v>
      </c>
      <c r="F13" s="36">
        <v>0.06</v>
      </c>
      <c r="G13" s="5">
        <f>D13*F13</f>
        <v>373.74299999999937</v>
      </c>
      <c r="H13" s="5">
        <f>G13</f>
        <v>373.74299999999937</v>
      </c>
      <c r="I13" s="25">
        <f>D13-E13+G13+H13</f>
        <v>6976.5359999999891</v>
      </c>
      <c r="L13" s="3"/>
      <c r="N13" s="10"/>
    </row>
    <row r="14" spans="1:14" ht="30.75">
      <c r="A14" s="5" t="s">
        <v>259</v>
      </c>
      <c r="B14" s="23">
        <v>45635</v>
      </c>
      <c r="C14" s="24" t="s">
        <v>260</v>
      </c>
      <c r="D14" s="5">
        <v>12834.25</v>
      </c>
      <c r="E14" s="5">
        <v>0</v>
      </c>
      <c r="F14" s="36">
        <v>0.06</v>
      </c>
      <c r="G14" s="5">
        <f>D14*F14</f>
        <v>770.05499999999995</v>
      </c>
      <c r="H14" s="5">
        <f t="shared" si="0"/>
        <v>770.05499999999995</v>
      </c>
      <c r="I14" s="25">
        <f t="shared" si="1"/>
        <v>14374.36</v>
      </c>
      <c r="L14" s="3"/>
    </row>
    <row r="15" spans="1:14">
      <c r="A15" s="5" t="s">
        <v>261</v>
      </c>
      <c r="B15" s="23">
        <v>45635</v>
      </c>
      <c r="C15" s="24" t="s">
        <v>262</v>
      </c>
      <c r="D15" s="5">
        <v>13260.3499999999</v>
      </c>
      <c r="E15" s="5">
        <v>0</v>
      </c>
      <c r="F15" s="36">
        <v>0.06</v>
      </c>
      <c r="G15" s="5">
        <f>D15*F15</f>
        <v>795.62099999999396</v>
      </c>
      <c r="H15" s="5">
        <f t="shared" si="0"/>
        <v>795.62099999999396</v>
      </c>
      <c r="I15" s="25">
        <f t="shared" si="1"/>
        <v>14851.591999999888</v>
      </c>
      <c r="L15" s="3"/>
    </row>
    <row r="16" spans="1:14">
      <c r="A16" s="5" t="s">
        <v>263</v>
      </c>
      <c r="B16" s="23">
        <v>45635</v>
      </c>
      <c r="C16" s="24" t="s">
        <v>264</v>
      </c>
      <c r="D16" s="5">
        <v>3213.2999999999902</v>
      </c>
      <c r="E16" s="5">
        <v>211.84</v>
      </c>
      <c r="F16" s="36">
        <v>0.06</v>
      </c>
      <c r="G16" s="5">
        <f>D16*F16</f>
        <v>192.7979999999994</v>
      </c>
      <c r="H16" s="5">
        <f t="shared" si="0"/>
        <v>192.7979999999994</v>
      </c>
      <c r="I16" s="25">
        <f t="shared" si="1"/>
        <v>3387.0559999999887</v>
      </c>
      <c r="L16" s="3"/>
    </row>
    <row r="17" spans="1:12">
      <c r="A17" s="5" t="s">
        <v>265</v>
      </c>
      <c r="B17" s="23">
        <v>45636</v>
      </c>
      <c r="C17" s="24" t="s">
        <v>266</v>
      </c>
      <c r="D17" s="5">
        <v>9240</v>
      </c>
      <c r="E17" s="5">
        <v>793.77</v>
      </c>
      <c r="F17" s="36">
        <v>0.06</v>
      </c>
      <c r="G17" s="5">
        <f>D17*F17</f>
        <v>554.4</v>
      </c>
      <c r="H17" s="5">
        <f t="shared" si="0"/>
        <v>554.4</v>
      </c>
      <c r="I17" s="25">
        <f t="shared" si="1"/>
        <v>9555.0299999999988</v>
      </c>
      <c r="L17" s="3"/>
    </row>
    <row r="18" spans="1:12">
      <c r="A18" s="5" t="s">
        <v>267</v>
      </c>
      <c r="B18" s="23">
        <v>45639</v>
      </c>
      <c r="C18" s="24" t="s">
        <v>268</v>
      </c>
      <c r="D18" s="5">
        <v>13180</v>
      </c>
      <c r="E18" s="5">
        <v>0</v>
      </c>
      <c r="F18" s="36">
        <v>0.06</v>
      </c>
      <c r="G18" s="5">
        <f>D18*F18</f>
        <v>790.8</v>
      </c>
      <c r="H18" s="5">
        <f t="shared" si="0"/>
        <v>790.8</v>
      </c>
      <c r="I18" s="25">
        <f t="shared" si="1"/>
        <v>14761.599999999999</v>
      </c>
      <c r="L18" s="3"/>
    </row>
    <row r="19" spans="1:12">
      <c r="A19" s="5" t="s">
        <v>269</v>
      </c>
      <c r="B19" s="23">
        <v>45639</v>
      </c>
      <c r="C19" s="24" t="s">
        <v>270</v>
      </c>
      <c r="D19" s="5">
        <v>3208</v>
      </c>
      <c r="E19" s="5">
        <v>0</v>
      </c>
      <c r="F19" s="36">
        <v>0.06</v>
      </c>
      <c r="G19" s="5">
        <f>D19*F19</f>
        <v>192.48</v>
      </c>
      <c r="H19" s="5">
        <f t="shared" si="0"/>
        <v>192.48</v>
      </c>
      <c r="I19" s="25">
        <f t="shared" si="1"/>
        <v>3592.96</v>
      </c>
      <c r="L19" s="3"/>
    </row>
    <row r="20" spans="1:12">
      <c r="A20" s="5" t="s">
        <v>271</v>
      </c>
      <c r="B20" s="23">
        <v>45639</v>
      </c>
      <c r="C20" s="24" t="s">
        <v>272</v>
      </c>
      <c r="D20" s="5">
        <v>9687</v>
      </c>
      <c r="E20" s="5">
        <v>0</v>
      </c>
      <c r="F20" s="36">
        <v>0.06</v>
      </c>
      <c r="G20" s="5">
        <f>D20*F20</f>
        <v>581.22</v>
      </c>
      <c r="H20" s="5">
        <f t="shared" si="0"/>
        <v>581.22</v>
      </c>
      <c r="I20" s="25">
        <f t="shared" si="1"/>
        <v>10849.439999999999</v>
      </c>
      <c r="L20" s="3"/>
    </row>
    <row r="21" spans="1:12">
      <c r="A21" s="5" t="s">
        <v>273</v>
      </c>
      <c r="B21" s="23">
        <v>45640</v>
      </c>
      <c r="C21" s="24" t="s">
        <v>274</v>
      </c>
      <c r="D21" s="5">
        <v>6825.5</v>
      </c>
      <c r="E21" s="5">
        <v>1033.92</v>
      </c>
      <c r="F21" s="36">
        <v>0.06</v>
      </c>
      <c r="G21" s="5">
        <f>D21*F21</f>
        <v>409.53</v>
      </c>
      <c r="H21" s="5">
        <f t="shared" si="0"/>
        <v>409.53</v>
      </c>
      <c r="I21" s="25">
        <f t="shared" si="1"/>
        <v>6610.6399999999994</v>
      </c>
      <c r="L21" s="3"/>
    </row>
    <row r="22" spans="1:12">
      <c r="A22" s="5" t="s">
        <v>275</v>
      </c>
      <c r="B22" s="23">
        <v>45640</v>
      </c>
      <c r="C22" s="24" t="s">
        <v>276</v>
      </c>
      <c r="D22" s="5">
        <v>4242.5999999999904</v>
      </c>
      <c r="E22" s="5">
        <v>0</v>
      </c>
      <c r="F22" s="36">
        <v>0.06</v>
      </c>
      <c r="G22" s="5">
        <f>D22*F22</f>
        <v>254.55599999999941</v>
      </c>
      <c r="H22" s="5">
        <f>G22</f>
        <v>254.55599999999941</v>
      </c>
      <c r="I22" s="25">
        <f>D22-E22+G22+H22</f>
        <v>4751.7119999999895</v>
      </c>
      <c r="L22" s="3"/>
    </row>
    <row r="23" spans="1:12" ht="30.75">
      <c r="A23" s="5" t="s">
        <v>277</v>
      </c>
      <c r="B23" s="23">
        <v>45640</v>
      </c>
      <c r="C23" s="24" t="s">
        <v>278</v>
      </c>
      <c r="D23" s="5">
        <v>11334.5999999999</v>
      </c>
      <c r="E23" s="5">
        <v>0</v>
      </c>
      <c r="F23" s="36">
        <v>0.06</v>
      </c>
      <c r="G23" s="5">
        <f>D23*F23</f>
        <v>680.075999999994</v>
      </c>
      <c r="H23" s="5">
        <f t="shared" si="0"/>
        <v>680.075999999994</v>
      </c>
      <c r="I23" s="25">
        <f t="shared" si="1"/>
        <v>12694.751999999888</v>
      </c>
      <c r="L23" s="3"/>
    </row>
    <row r="24" spans="1:12">
      <c r="A24" s="5" t="s">
        <v>279</v>
      </c>
      <c r="B24" s="23">
        <v>45642</v>
      </c>
      <c r="C24" s="24" t="s">
        <v>234</v>
      </c>
      <c r="D24" s="5">
        <v>4949.7</v>
      </c>
      <c r="E24" s="5">
        <v>0</v>
      </c>
      <c r="F24" s="36">
        <v>0.06</v>
      </c>
      <c r="G24" s="5">
        <f>D24*F24</f>
        <v>296.98199999999997</v>
      </c>
      <c r="H24" s="5">
        <f>G24</f>
        <v>296.98199999999997</v>
      </c>
      <c r="I24" s="25">
        <f>D24-E24+G24+H24</f>
        <v>5543.6639999999998</v>
      </c>
      <c r="L24" s="3"/>
    </row>
    <row r="25" spans="1:12">
      <c r="A25" s="5" t="s">
        <v>280</v>
      </c>
      <c r="B25" s="23">
        <v>45643</v>
      </c>
      <c r="C25" s="24" t="s">
        <v>281</v>
      </c>
      <c r="D25" s="5">
        <v>8466</v>
      </c>
      <c r="E25" s="5">
        <v>0</v>
      </c>
      <c r="F25" s="36">
        <v>0.06</v>
      </c>
      <c r="G25" s="5">
        <f>D25*F25</f>
        <v>507.96</v>
      </c>
      <c r="H25" s="5">
        <f t="shared" si="0"/>
        <v>507.96</v>
      </c>
      <c r="I25" s="25">
        <f t="shared" si="1"/>
        <v>9481.9199999999983</v>
      </c>
      <c r="L25" s="3"/>
    </row>
    <row r="26" spans="1:12">
      <c r="A26" s="5" t="s">
        <v>282</v>
      </c>
      <c r="B26" s="23">
        <v>45643</v>
      </c>
      <c r="C26" s="24" t="s">
        <v>283</v>
      </c>
      <c r="D26" s="5">
        <v>7540</v>
      </c>
      <c r="E26" s="5">
        <v>0</v>
      </c>
      <c r="F26" s="36">
        <v>0.06</v>
      </c>
      <c r="G26" s="5">
        <f>D26*F26</f>
        <v>452.4</v>
      </c>
      <c r="H26" s="5">
        <f t="shared" si="0"/>
        <v>452.4</v>
      </c>
      <c r="I26" s="25">
        <f t="shared" si="1"/>
        <v>8444.7999999999993</v>
      </c>
      <c r="L26" s="3"/>
    </row>
    <row r="27" spans="1:12" ht="30.75">
      <c r="A27" s="5" t="s">
        <v>284</v>
      </c>
      <c r="B27" s="23">
        <v>45643</v>
      </c>
      <c r="C27" s="24" t="s">
        <v>285</v>
      </c>
      <c r="D27" s="5">
        <v>18216.5</v>
      </c>
      <c r="E27" s="5">
        <v>0</v>
      </c>
      <c r="F27" s="36">
        <v>0.06</v>
      </c>
      <c r="G27" s="5">
        <f>D27*F27</f>
        <v>1092.99</v>
      </c>
      <c r="H27" s="5">
        <f t="shared" si="0"/>
        <v>1092.99</v>
      </c>
      <c r="I27" s="25">
        <f t="shared" si="1"/>
        <v>20402.480000000003</v>
      </c>
      <c r="L27" s="3"/>
    </row>
    <row r="28" spans="1:12" ht="30.75">
      <c r="A28" s="5" t="s">
        <v>286</v>
      </c>
      <c r="B28" s="23">
        <v>45644</v>
      </c>
      <c r="C28" s="24" t="s">
        <v>287</v>
      </c>
      <c r="D28" s="5">
        <v>10091</v>
      </c>
      <c r="E28" s="5">
        <v>0</v>
      </c>
      <c r="F28" s="36">
        <v>0.06</v>
      </c>
      <c r="G28" s="5">
        <f>D28*F28</f>
        <v>605.45999999999992</v>
      </c>
      <c r="H28" s="5">
        <f t="shared" si="0"/>
        <v>605.45999999999992</v>
      </c>
      <c r="I28" s="25">
        <f t="shared" si="1"/>
        <v>11301.919999999998</v>
      </c>
      <c r="L28" s="3"/>
    </row>
    <row r="29" spans="1:12">
      <c r="A29" s="5" t="s">
        <v>288</v>
      </c>
      <c r="B29" s="23">
        <v>45644</v>
      </c>
      <c r="C29" s="24" t="s">
        <v>194</v>
      </c>
      <c r="D29" s="5">
        <v>4010</v>
      </c>
      <c r="E29" s="5">
        <v>0</v>
      </c>
      <c r="F29" s="36">
        <v>0.06</v>
      </c>
      <c r="G29" s="5">
        <f>D29*F29</f>
        <v>240.6</v>
      </c>
      <c r="H29" s="5">
        <f t="shared" si="0"/>
        <v>240.6</v>
      </c>
      <c r="I29" s="25">
        <f t="shared" si="1"/>
        <v>4491.2000000000007</v>
      </c>
      <c r="L29" s="3"/>
    </row>
    <row r="30" spans="1:12" ht="30.75">
      <c r="A30" s="5" t="s">
        <v>289</v>
      </c>
      <c r="B30" s="23">
        <v>45645</v>
      </c>
      <c r="C30" s="24" t="s">
        <v>290</v>
      </c>
      <c r="D30" s="5">
        <v>15332</v>
      </c>
      <c r="E30" s="5">
        <v>0</v>
      </c>
      <c r="F30" s="36">
        <v>0.06</v>
      </c>
      <c r="G30" s="5">
        <f>D30*F30</f>
        <v>919.92</v>
      </c>
      <c r="H30" s="5">
        <f t="shared" si="0"/>
        <v>919.92</v>
      </c>
      <c r="I30" s="25">
        <f t="shared" si="1"/>
        <v>17171.84</v>
      </c>
      <c r="L30" s="3"/>
    </row>
    <row r="31" spans="1:12">
      <c r="A31" s="5" t="s">
        <v>291</v>
      </c>
      <c r="B31" s="23">
        <v>45645</v>
      </c>
      <c r="C31" s="24" t="s">
        <v>292</v>
      </c>
      <c r="D31" s="5">
        <v>2828.3999999999901</v>
      </c>
      <c r="E31" s="5">
        <v>0</v>
      </c>
      <c r="F31" s="36">
        <v>0.06</v>
      </c>
      <c r="G31" s="5">
        <f>D31*F31</f>
        <v>169.70399999999941</v>
      </c>
      <c r="H31" s="5">
        <f>G31</f>
        <v>169.70399999999941</v>
      </c>
      <c r="I31" s="25">
        <f>D31-E31+G31+H31</f>
        <v>3167.8079999999886</v>
      </c>
      <c r="L31" s="3"/>
    </row>
    <row r="32" spans="1:12" ht="30.75">
      <c r="A32" s="5" t="s">
        <v>293</v>
      </c>
      <c r="B32" s="23">
        <v>45647</v>
      </c>
      <c r="C32" s="24" t="s">
        <v>294</v>
      </c>
      <c r="D32" s="5">
        <v>13228.84</v>
      </c>
      <c r="E32" s="5">
        <v>0</v>
      </c>
      <c r="F32" s="36">
        <v>0.06</v>
      </c>
      <c r="G32" s="5">
        <f>D32*F32</f>
        <v>793.73040000000003</v>
      </c>
      <c r="H32" s="5">
        <f t="shared" si="0"/>
        <v>793.73040000000003</v>
      </c>
      <c r="I32" s="25">
        <f t="shared" si="1"/>
        <v>14816.300800000001</v>
      </c>
      <c r="L32" s="3"/>
    </row>
    <row r="33" spans="1:12" ht="45.75">
      <c r="A33" s="5" t="s">
        <v>295</v>
      </c>
      <c r="B33" s="23">
        <v>45647</v>
      </c>
      <c r="C33" s="24" t="s">
        <v>296</v>
      </c>
      <c r="D33" s="5">
        <v>15217</v>
      </c>
      <c r="E33" s="5">
        <v>0</v>
      </c>
      <c r="F33" s="36">
        <v>0.06</v>
      </c>
      <c r="G33" s="5">
        <f>D33*F33</f>
        <v>913.02</v>
      </c>
      <c r="H33" s="5">
        <f t="shared" si="0"/>
        <v>913.02</v>
      </c>
      <c r="I33" s="25">
        <f t="shared" si="1"/>
        <v>17043.04</v>
      </c>
      <c r="L33" s="3"/>
    </row>
    <row r="34" spans="1:12">
      <c r="A34" s="5" t="s">
        <v>297</v>
      </c>
      <c r="B34" s="23">
        <v>45650</v>
      </c>
      <c r="C34" s="24" t="s">
        <v>298</v>
      </c>
      <c r="D34" s="5">
        <v>10150</v>
      </c>
      <c r="E34" s="5">
        <v>0</v>
      </c>
      <c r="F34" s="36">
        <v>0.06</v>
      </c>
      <c r="G34" s="5">
        <f>D34*F34</f>
        <v>609</v>
      </c>
      <c r="H34" s="5">
        <f t="shared" si="0"/>
        <v>609</v>
      </c>
      <c r="I34" s="25">
        <f t="shared" si="1"/>
        <v>11368</v>
      </c>
      <c r="L34" s="3"/>
    </row>
    <row r="35" spans="1:12" ht="30.75">
      <c r="A35" s="5" t="s">
        <v>299</v>
      </c>
      <c r="B35" s="23">
        <v>45652</v>
      </c>
      <c r="C35" s="24" t="s">
        <v>300</v>
      </c>
      <c r="D35" s="5">
        <v>8527.75</v>
      </c>
      <c r="E35" s="5">
        <v>0</v>
      </c>
      <c r="F35" s="36">
        <v>0.06</v>
      </c>
      <c r="G35" s="5">
        <f>D35*F35</f>
        <v>511.66499999999996</v>
      </c>
      <c r="H35" s="5">
        <f t="shared" si="0"/>
        <v>511.66499999999996</v>
      </c>
      <c r="I35" s="25">
        <f t="shared" si="1"/>
        <v>9551.0800000000017</v>
      </c>
      <c r="L35" s="3"/>
    </row>
    <row r="36" spans="1:12" ht="30.75">
      <c r="A36" s="5" t="s">
        <v>301</v>
      </c>
      <c r="B36" s="23">
        <v>45652</v>
      </c>
      <c r="C36" s="24" t="s">
        <v>302</v>
      </c>
      <c r="D36" s="5">
        <v>15937.5999999999</v>
      </c>
      <c r="E36" s="5">
        <v>2035.33</v>
      </c>
      <c r="F36" s="36">
        <v>0.06</v>
      </c>
      <c r="G36" s="5">
        <f>D36*F36</f>
        <v>956.25599999999395</v>
      </c>
      <c r="H36" s="5">
        <f t="shared" si="0"/>
        <v>956.25599999999395</v>
      </c>
      <c r="I36" s="25">
        <f t="shared" si="1"/>
        <v>15814.781999999888</v>
      </c>
      <c r="L36" s="3"/>
    </row>
    <row r="37" spans="1:12">
      <c r="A37" s="5" t="s">
        <v>303</v>
      </c>
      <c r="B37" s="23">
        <v>45654</v>
      </c>
      <c r="C37" s="24" t="s">
        <v>304</v>
      </c>
      <c r="D37" s="5">
        <v>1872</v>
      </c>
      <c r="E37" s="5">
        <v>0</v>
      </c>
      <c r="F37" s="36">
        <v>0.06</v>
      </c>
      <c r="G37" s="5">
        <f>D37*F37</f>
        <v>112.32</v>
      </c>
      <c r="H37" s="5">
        <f t="shared" si="0"/>
        <v>112.32</v>
      </c>
      <c r="I37" s="25">
        <f t="shared" si="1"/>
        <v>2096.64</v>
      </c>
      <c r="L37" s="3"/>
    </row>
    <row r="38" spans="1:12" ht="30.75">
      <c r="A38" s="5" t="s">
        <v>305</v>
      </c>
      <c r="B38" s="23">
        <v>45656</v>
      </c>
      <c r="C38" s="24" t="s">
        <v>306</v>
      </c>
      <c r="D38" s="5">
        <v>8090</v>
      </c>
      <c r="E38" s="5">
        <v>1016.6</v>
      </c>
      <c r="F38" s="36">
        <v>0.06</v>
      </c>
      <c r="G38" s="5">
        <f>D38*F38</f>
        <v>485.4</v>
      </c>
      <c r="H38" s="5">
        <f t="shared" si="0"/>
        <v>485.4</v>
      </c>
      <c r="I38" s="25">
        <f t="shared" si="1"/>
        <v>8044.1999999999989</v>
      </c>
      <c r="L38" s="3"/>
    </row>
    <row r="39" spans="1:12" ht="30.75">
      <c r="A39" s="5" t="s">
        <v>307</v>
      </c>
      <c r="B39" s="23">
        <v>45656</v>
      </c>
      <c r="C39" s="24" t="s">
        <v>308</v>
      </c>
      <c r="D39" s="5">
        <v>15575.5</v>
      </c>
      <c r="E39" s="5">
        <v>0</v>
      </c>
      <c r="F39" s="36">
        <v>0.06</v>
      </c>
      <c r="G39" s="5">
        <f>D39*F39</f>
        <v>934.53</v>
      </c>
      <c r="H39" s="5">
        <f t="shared" si="0"/>
        <v>934.53</v>
      </c>
      <c r="I39" s="25">
        <f t="shared" si="1"/>
        <v>17444.559999999998</v>
      </c>
      <c r="L39" s="3"/>
    </row>
    <row r="40" spans="1:12">
      <c r="A40" s="5" t="s">
        <v>309</v>
      </c>
      <c r="B40" s="23">
        <v>45657</v>
      </c>
      <c r="C40" s="24" t="s">
        <v>310</v>
      </c>
      <c r="D40" s="5">
        <v>12977.16</v>
      </c>
      <c r="E40" s="5">
        <v>0</v>
      </c>
      <c r="F40" s="36">
        <v>0.06</v>
      </c>
      <c r="G40" s="5">
        <f>D40*F40</f>
        <v>778.62959999999998</v>
      </c>
      <c r="H40" s="5">
        <f t="shared" si="0"/>
        <v>778.62959999999998</v>
      </c>
      <c r="I40" s="25">
        <f>D40-E40+G40+H40</f>
        <v>14534.4192</v>
      </c>
      <c r="L40" s="3"/>
    </row>
    <row r="41" spans="1:12">
      <c r="D41" s="20">
        <f>SUM(D2:D40)</f>
        <v>358726.29999999964</v>
      </c>
      <c r="I41" s="20">
        <f>SUM(I2:I40)</f>
        <v>394814.79599999968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25762-F169-46E2-9BFF-B79A18B3A685}">
  <dimension ref="A1:K36"/>
  <sheetViews>
    <sheetView workbookViewId="0">
      <selection activeCell="B24" sqref="B24"/>
    </sheetView>
  </sheetViews>
  <sheetFormatPr defaultRowHeight="15"/>
  <cols>
    <col min="1" max="1" width="7.85546875" bestFit="1" customWidth="1"/>
    <col min="2" max="2" width="10.140625" bestFit="1" customWidth="1"/>
    <col min="3" max="3" width="35.85546875" customWidth="1"/>
    <col min="4" max="4" width="12.85546875" bestFit="1" customWidth="1"/>
    <col min="5" max="5" width="8.7109375" bestFit="1" customWidth="1"/>
    <col min="6" max="6" width="8.5703125" bestFit="1" customWidth="1"/>
    <col min="7" max="8" width="7.85546875" bestFit="1" customWidth="1"/>
    <col min="9" max="9" width="10.140625" bestFit="1" customWidth="1"/>
    <col min="11" max="11" width="11.140625" bestFit="1" customWidth="1"/>
  </cols>
  <sheetData>
    <row r="1" spans="1:11">
      <c r="A1" s="21" t="s">
        <v>163</v>
      </c>
      <c r="B1" s="21" t="s">
        <v>164</v>
      </c>
      <c r="C1" s="22" t="s">
        <v>165</v>
      </c>
      <c r="D1" s="21" t="s">
        <v>166</v>
      </c>
      <c r="E1" s="21" t="s">
        <v>167</v>
      </c>
      <c r="F1" s="21" t="s">
        <v>168</v>
      </c>
      <c r="G1" s="21" t="s">
        <v>169</v>
      </c>
      <c r="H1" s="21" t="s">
        <v>170</v>
      </c>
      <c r="I1" s="21" t="s">
        <v>171</v>
      </c>
    </row>
    <row r="2" spans="1:11" ht="45.75">
      <c r="A2" s="1" t="s">
        <v>311</v>
      </c>
      <c r="B2" s="2">
        <v>45658</v>
      </c>
      <c r="C2" s="24" t="s">
        <v>312</v>
      </c>
      <c r="D2" s="5">
        <v>19479.7</v>
      </c>
      <c r="E2" s="5">
        <v>0</v>
      </c>
      <c r="F2" s="36">
        <v>0.06</v>
      </c>
      <c r="G2" s="5">
        <f>D2*F2</f>
        <v>1168.7819999999999</v>
      </c>
      <c r="H2" s="5">
        <f>G2</f>
        <v>1168.7819999999999</v>
      </c>
      <c r="I2" s="5">
        <f>D2-E2+G2+H2</f>
        <v>21817.263999999999</v>
      </c>
      <c r="K2" s="3"/>
    </row>
    <row r="3" spans="1:11">
      <c r="A3" s="1" t="s">
        <v>313</v>
      </c>
      <c r="B3" s="2">
        <v>45658</v>
      </c>
      <c r="C3" s="24" t="s">
        <v>314</v>
      </c>
      <c r="D3" s="5">
        <v>7446</v>
      </c>
      <c r="E3" s="5">
        <v>0</v>
      </c>
      <c r="F3" s="36">
        <v>0.06</v>
      </c>
      <c r="G3" s="5">
        <f t="shared" ref="G3:G35" si="0">D3*F3</f>
        <v>446.76</v>
      </c>
      <c r="H3" s="5">
        <v>452.63</v>
      </c>
      <c r="I3" s="5">
        <f t="shared" ref="I3:I35" si="1">D3-E3+G3+H3</f>
        <v>8345.39</v>
      </c>
      <c r="K3" s="3"/>
    </row>
    <row r="4" spans="1:11" ht="30.75">
      <c r="A4" s="1" t="s">
        <v>315</v>
      </c>
      <c r="B4" s="2">
        <v>45659</v>
      </c>
      <c r="C4" s="24" t="s">
        <v>316</v>
      </c>
      <c r="D4" s="5">
        <v>13151.9</v>
      </c>
      <c r="E4" s="5">
        <v>0</v>
      </c>
      <c r="F4" s="36">
        <v>0.06</v>
      </c>
      <c r="G4" s="5">
        <f t="shared" si="0"/>
        <v>789.11399999999992</v>
      </c>
      <c r="H4" s="5">
        <v>793.72</v>
      </c>
      <c r="I4" s="5">
        <f t="shared" si="1"/>
        <v>14734.733999999999</v>
      </c>
      <c r="K4" s="3"/>
    </row>
    <row r="5" spans="1:11">
      <c r="A5" s="1" t="s">
        <v>317</v>
      </c>
      <c r="B5" s="2">
        <v>45659</v>
      </c>
      <c r="C5" s="24" t="s">
        <v>318</v>
      </c>
      <c r="D5" s="5">
        <v>4879</v>
      </c>
      <c r="E5" s="5">
        <v>0</v>
      </c>
      <c r="F5" s="36">
        <v>0.06</v>
      </c>
      <c r="G5" s="5">
        <f t="shared" si="0"/>
        <v>292.74</v>
      </c>
      <c r="H5" s="5">
        <v>300.04000000000002</v>
      </c>
      <c r="I5" s="5">
        <f t="shared" si="1"/>
        <v>5471.78</v>
      </c>
      <c r="K5" s="3"/>
    </row>
    <row r="6" spans="1:11" ht="30.75">
      <c r="A6" s="1" t="s">
        <v>319</v>
      </c>
      <c r="B6" s="2">
        <v>45663</v>
      </c>
      <c r="C6" s="24" t="s">
        <v>320</v>
      </c>
      <c r="D6" s="5">
        <v>15223.5</v>
      </c>
      <c r="E6" s="5">
        <v>0</v>
      </c>
      <c r="F6" s="36">
        <v>0.06</v>
      </c>
      <c r="G6" s="5">
        <f t="shared" si="0"/>
        <v>913.41</v>
      </c>
      <c r="H6" s="5">
        <v>914.96</v>
      </c>
      <c r="I6" s="5">
        <f t="shared" si="1"/>
        <v>17051.87</v>
      </c>
      <c r="K6" s="3"/>
    </row>
    <row r="7" spans="1:11" ht="30.75">
      <c r="A7" s="1" t="s">
        <v>321</v>
      </c>
      <c r="B7" s="2">
        <v>45663</v>
      </c>
      <c r="C7" s="24" t="s">
        <v>322</v>
      </c>
      <c r="D7" s="5">
        <v>16619.95</v>
      </c>
      <c r="E7" s="5">
        <v>0</v>
      </c>
      <c r="F7" s="36">
        <v>0.06</v>
      </c>
      <c r="G7" s="5">
        <f t="shared" si="0"/>
        <v>997.197</v>
      </c>
      <c r="H7" s="5">
        <v>999.87</v>
      </c>
      <c r="I7" s="5">
        <f t="shared" si="1"/>
        <v>18617.017</v>
      </c>
      <c r="K7" s="3"/>
    </row>
    <row r="8" spans="1:11" ht="30.75">
      <c r="A8" s="1" t="s">
        <v>323</v>
      </c>
      <c r="B8" s="2">
        <v>45665</v>
      </c>
      <c r="C8" s="24" t="s">
        <v>324</v>
      </c>
      <c r="D8" s="5">
        <v>15498.2</v>
      </c>
      <c r="E8" s="5">
        <v>0</v>
      </c>
      <c r="F8" s="36">
        <v>0.06</v>
      </c>
      <c r="G8" s="5">
        <f t="shared" si="0"/>
        <v>929.89200000000005</v>
      </c>
      <c r="H8" s="5">
        <v>922.89</v>
      </c>
      <c r="I8" s="5">
        <f t="shared" si="1"/>
        <v>17350.982</v>
      </c>
      <c r="K8" s="3"/>
    </row>
    <row r="9" spans="1:11" ht="30.75">
      <c r="A9" s="1" t="s">
        <v>325</v>
      </c>
      <c r="B9" s="2">
        <v>45665</v>
      </c>
      <c r="C9" s="24" t="s">
        <v>326</v>
      </c>
      <c r="D9" s="5">
        <v>13942.75</v>
      </c>
      <c r="E9" s="5">
        <v>0</v>
      </c>
      <c r="F9" s="36">
        <v>0.06</v>
      </c>
      <c r="G9" s="5">
        <f t="shared" si="0"/>
        <v>836.56499999999994</v>
      </c>
      <c r="H9" s="5">
        <v>837.84</v>
      </c>
      <c r="I9" s="5">
        <f t="shared" si="1"/>
        <v>15617.155000000001</v>
      </c>
      <c r="K9" s="3"/>
    </row>
    <row r="10" spans="1:11" ht="30.75">
      <c r="A10" s="1" t="s">
        <v>327</v>
      </c>
      <c r="B10" s="2">
        <v>45665</v>
      </c>
      <c r="C10" s="24" t="s">
        <v>328</v>
      </c>
      <c r="D10" s="5">
        <v>15672</v>
      </c>
      <c r="E10" s="5">
        <v>0</v>
      </c>
      <c r="F10" s="36">
        <v>0.06</v>
      </c>
      <c r="G10" s="5">
        <f t="shared" si="0"/>
        <v>940.31999999999994</v>
      </c>
      <c r="H10" s="5">
        <v>947.46</v>
      </c>
      <c r="I10" s="5">
        <f t="shared" si="1"/>
        <v>17559.78</v>
      </c>
      <c r="K10" s="3"/>
    </row>
    <row r="11" spans="1:11">
      <c r="A11" s="1" t="s">
        <v>329</v>
      </c>
      <c r="B11" s="2">
        <v>45665</v>
      </c>
      <c r="C11" s="24" t="s">
        <v>270</v>
      </c>
      <c r="D11" s="5">
        <v>3208</v>
      </c>
      <c r="E11" s="5">
        <v>0</v>
      </c>
      <c r="F11" s="36">
        <v>0.06</v>
      </c>
      <c r="G11" s="5">
        <f t="shared" si="0"/>
        <v>192.48</v>
      </c>
      <c r="H11" s="5">
        <v>202.49</v>
      </c>
      <c r="I11" s="5">
        <f t="shared" si="1"/>
        <v>3602.9700000000003</v>
      </c>
      <c r="K11" s="3"/>
    </row>
    <row r="12" spans="1:11" ht="30.75">
      <c r="A12" s="1" t="s">
        <v>330</v>
      </c>
      <c r="B12" s="2">
        <v>45666</v>
      </c>
      <c r="C12" s="24" t="s">
        <v>331</v>
      </c>
      <c r="D12" s="5">
        <v>7938.15</v>
      </c>
      <c r="E12" s="5">
        <v>0</v>
      </c>
      <c r="F12" s="36">
        <v>0.06</v>
      </c>
      <c r="G12" s="5">
        <f t="shared" si="0"/>
        <v>476.28899999999999</v>
      </c>
      <c r="H12" s="5">
        <v>473.52</v>
      </c>
      <c r="I12" s="5">
        <f t="shared" si="1"/>
        <v>8887.9590000000007</v>
      </c>
      <c r="K12" s="3"/>
    </row>
    <row r="13" spans="1:11" ht="30.75">
      <c r="A13" s="1" t="s">
        <v>332</v>
      </c>
      <c r="B13" s="2">
        <v>45666</v>
      </c>
      <c r="C13" s="24" t="s">
        <v>333</v>
      </c>
      <c r="D13" s="5">
        <v>14678.5</v>
      </c>
      <c r="E13" s="5">
        <v>980.51</v>
      </c>
      <c r="F13" s="36">
        <v>0.06</v>
      </c>
      <c r="G13" s="5">
        <f t="shared" si="0"/>
        <v>880.70999999999992</v>
      </c>
      <c r="H13" s="5">
        <v>886.81</v>
      </c>
      <c r="I13" s="5">
        <f t="shared" si="1"/>
        <v>15465.509999999998</v>
      </c>
      <c r="K13" s="3"/>
    </row>
    <row r="14" spans="1:11">
      <c r="A14" s="1" t="s">
        <v>334</v>
      </c>
      <c r="B14" s="2">
        <v>45667</v>
      </c>
      <c r="C14" s="24" t="s">
        <v>335</v>
      </c>
      <c r="D14" s="5">
        <v>3535.49999999999</v>
      </c>
      <c r="E14" s="5">
        <v>240.2</v>
      </c>
      <c r="F14" s="36">
        <v>0.06</v>
      </c>
      <c r="G14" s="5">
        <f t="shared" si="0"/>
        <v>212.1299999999994</v>
      </c>
      <c r="H14" s="5">
        <v>220.3</v>
      </c>
      <c r="I14" s="5">
        <f t="shared" si="1"/>
        <v>3727.7299999999896</v>
      </c>
      <c r="K14" s="3"/>
    </row>
    <row r="15" spans="1:11" ht="30.75">
      <c r="A15" s="1" t="s">
        <v>336</v>
      </c>
      <c r="B15" s="2">
        <v>45670</v>
      </c>
      <c r="C15" s="24" t="s">
        <v>337</v>
      </c>
      <c r="D15" s="5">
        <v>15363.75</v>
      </c>
      <c r="E15" s="5">
        <v>0</v>
      </c>
      <c r="F15" s="36">
        <v>0.06</v>
      </c>
      <c r="G15" s="5">
        <f t="shared" si="0"/>
        <v>921.82499999999993</v>
      </c>
      <c r="H15" s="5">
        <v>929.9</v>
      </c>
      <c r="I15" s="5">
        <f t="shared" si="1"/>
        <v>17215.475000000002</v>
      </c>
      <c r="K15" s="3"/>
    </row>
    <row r="16" spans="1:11">
      <c r="A16" s="1" t="s">
        <v>338</v>
      </c>
      <c r="B16" s="2">
        <v>45673</v>
      </c>
      <c r="C16" s="24" t="s">
        <v>339</v>
      </c>
      <c r="D16" s="5">
        <v>15437.5</v>
      </c>
      <c r="E16" s="5">
        <v>0</v>
      </c>
      <c r="F16" s="36">
        <v>0.06</v>
      </c>
      <c r="G16" s="5">
        <f t="shared" si="0"/>
        <v>926.25</v>
      </c>
      <c r="H16" s="5">
        <v>929.86</v>
      </c>
      <c r="I16" s="5">
        <f t="shared" si="1"/>
        <v>17293.61</v>
      </c>
      <c r="K16" s="3"/>
    </row>
    <row r="17" spans="1:11" ht="30.75">
      <c r="A17" s="1" t="s">
        <v>340</v>
      </c>
      <c r="B17" s="2">
        <v>45674</v>
      </c>
      <c r="C17" s="24" t="s">
        <v>341</v>
      </c>
      <c r="D17" s="5">
        <v>9962.5</v>
      </c>
      <c r="E17" s="5">
        <v>769.94</v>
      </c>
      <c r="F17" s="36">
        <v>0.06</v>
      </c>
      <c r="G17" s="5">
        <f t="shared" si="0"/>
        <v>597.75</v>
      </c>
      <c r="H17" s="5">
        <v>606.75</v>
      </c>
      <c r="I17" s="5">
        <f t="shared" si="1"/>
        <v>10397.06</v>
      </c>
      <c r="K17" s="3"/>
    </row>
    <row r="18" spans="1:11">
      <c r="A18" s="1" t="s">
        <v>342</v>
      </c>
      <c r="B18" s="2">
        <v>45674</v>
      </c>
      <c r="C18" s="24" t="s">
        <v>250</v>
      </c>
      <c r="D18" s="5">
        <v>2474.85</v>
      </c>
      <c r="E18" s="5">
        <v>0</v>
      </c>
      <c r="F18" s="36">
        <v>0.06</v>
      </c>
      <c r="G18" s="5">
        <f t="shared" si="0"/>
        <v>148.49099999999999</v>
      </c>
      <c r="H18" s="5">
        <v>143.24</v>
      </c>
      <c r="I18" s="5">
        <f t="shared" si="1"/>
        <v>2766.5810000000001</v>
      </c>
      <c r="K18" s="3"/>
    </row>
    <row r="19" spans="1:11">
      <c r="A19" s="1" t="s">
        <v>343</v>
      </c>
      <c r="B19" s="2">
        <v>45675</v>
      </c>
      <c r="C19" s="24" t="s">
        <v>344</v>
      </c>
      <c r="D19" s="5">
        <v>2964</v>
      </c>
      <c r="E19" s="5">
        <v>0</v>
      </c>
      <c r="F19" s="36">
        <v>0.06</v>
      </c>
      <c r="G19" s="5">
        <f t="shared" si="0"/>
        <v>177.84</v>
      </c>
      <c r="H19" s="5">
        <v>182.7</v>
      </c>
      <c r="I19" s="5">
        <f t="shared" si="1"/>
        <v>3324.54</v>
      </c>
      <c r="K19" s="3"/>
    </row>
    <row r="20" spans="1:11" ht="30.75">
      <c r="A20" s="1" t="s">
        <v>345</v>
      </c>
      <c r="B20" s="2">
        <v>45676</v>
      </c>
      <c r="C20" s="24" t="s">
        <v>346</v>
      </c>
      <c r="D20" s="5">
        <v>8339.15</v>
      </c>
      <c r="E20" s="5">
        <v>0</v>
      </c>
      <c r="F20" s="36">
        <v>0.06</v>
      </c>
      <c r="G20" s="5">
        <f t="shared" si="0"/>
        <v>500.34899999999993</v>
      </c>
      <c r="H20" s="5">
        <v>504.1</v>
      </c>
      <c r="I20" s="5">
        <f t="shared" si="1"/>
        <v>9343.5990000000002</v>
      </c>
      <c r="K20" s="3"/>
    </row>
    <row r="21" spans="1:11">
      <c r="A21" s="1" t="s">
        <v>347</v>
      </c>
      <c r="B21" s="2">
        <v>45676</v>
      </c>
      <c r="C21" s="24" t="s">
        <v>348</v>
      </c>
      <c r="D21" s="5">
        <v>3979.5</v>
      </c>
      <c r="E21" s="5">
        <v>410.56</v>
      </c>
      <c r="F21" s="36">
        <v>0.06</v>
      </c>
      <c r="G21" s="5">
        <f>D21*F21</f>
        <v>238.76999999999998</v>
      </c>
      <c r="H21" s="5">
        <v>238.91</v>
      </c>
      <c r="I21" s="5">
        <f>D21-E21+G21+H21</f>
        <v>4046.62</v>
      </c>
      <c r="K21" s="3"/>
    </row>
    <row r="22" spans="1:11" ht="45.75">
      <c r="A22" s="1" t="s">
        <v>349</v>
      </c>
      <c r="B22" s="2">
        <v>45677</v>
      </c>
      <c r="C22" s="24" t="s">
        <v>350</v>
      </c>
      <c r="D22" s="5">
        <v>13213.85</v>
      </c>
      <c r="E22" s="5">
        <v>0</v>
      </c>
      <c r="F22" s="36">
        <v>0.06</v>
      </c>
      <c r="G22" s="5">
        <f t="shared" si="0"/>
        <v>792.83100000000002</v>
      </c>
      <c r="H22" s="5">
        <v>786.4</v>
      </c>
      <c r="I22" s="5">
        <f t="shared" si="1"/>
        <v>14793.081</v>
      </c>
      <c r="K22" s="3"/>
    </row>
    <row r="23" spans="1:11">
      <c r="A23" s="5" t="s">
        <v>351</v>
      </c>
      <c r="B23" s="23">
        <v>45677</v>
      </c>
      <c r="C23" s="24" t="s">
        <v>352</v>
      </c>
      <c r="D23" s="5">
        <v>4812</v>
      </c>
      <c r="E23" s="5">
        <v>0</v>
      </c>
      <c r="F23" s="5">
        <v>0.12</v>
      </c>
      <c r="G23" s="5">
        <f>D23*F23</f>
        <v>577.43999999999994</v>
      </c>
      <c r="H23" s="5">
        <v>282.39</v>
      </c>
      <c r="I23" s="5">
        <f>D23-E23+G23+H23</f>
        <v>5671.83</v>
      </c>
      <c r="K23" s="3"/>
    </row>
    <row r="24" spans="1:11" ht="45.75">
      <c r="A24" s="5" t="s">
        <v>353</v>
      </c>
      <c r="B24" s="23">
        <v>45678</v>
      </c>
      <c r="C24" s="24" t="s">
        <v>354</v>
      </c>
      <c r="D24" s="31">
        <v>21680.5</v>
      </c>
      <c r="E24" s="5">
        <v>0</v>
      </c>
      <c r="F24" s="5">
        <v>0.12</v>
      </c>
      <c r="G24" s="5">
        <f>D24*F24</f>
        <v>2601.66</v>
      </c>
      <c r="H24" s="5">
        <v>1309.0999999999999</v>
      </c>
      <c r="I24" s="31">
        <f>D24-E24+G24+H24</f>
        <v>25591.26</v>
      </c>
      <c r="K24" s="3"/>
    </row>
    <row r="25" spans="1:11" ht="45.75">
      <c r="A25" s="1" t="s">
        <v>355</v>
      </c>
      <c r="B25" s="2">
        <v>45679</v>
      </c>
      <c r="C25" s="24" t="s">
        <v>356</v>
      </c>
      <c r="D25" s="5">
        <v>18236.349999999999</v>
      </c>
      <c r="E25" s="5">
        <v>0</v>
      </c>
      <c r="F25" s="36">
        <v>0.06</v>
      </c>
      <c r="G25" s="5">
        <f t="shared" si="0"/>
        <v>1094.1809999999998</v>
      </c>
      <c r="H25" s="5">
        <v>1102.28</v>
      </c>
      <c r="I25" s="5">
        <f t="shared" si="1"/>
        <v>20432.810999999998</v>
      </c>
      <c r="K25" s="3"/>
    </row>
    <row r="26" spans="1:11">
      <c r="A26" s="1" t="s">
        <v>357</v>
      </c>
      <c r="B26" s="2">
        <v>45679</v>
      </c>
      <c r="C26" s="24" t="s">
        <v>358</v>
      </c>
      <c r="D26" s="5">
        <v>11648</v>
      </c>
      <c r="E26" s="5">
        <v>0</v>
      </c>
      <c r="F26" s="36">
        <v>0.06</v>
      </c>
      <c r="G26" s="5">
        <f t="shared" si="0"/>
        <v>698.88</v>
      </c>
      <c r="H26" s="5">
        <v>688.27</v>
      </c>
      <c r="I26" s="5">
        <f t="shared" si="1"/>
        <v>13035.15</v>
      </c>
      <c r="K26" s="3"/>
    </row>
    <row r="27" spans="1:11">
      <c r="A27" s="1" t="s">
        <v>359</v>
      </c>
      <c r="B27" s="2">
        <v>45682</v>
      </c>
      <c r="C27" s="24" t="s">
        <v>360</v>
      </c>
      <c r="D27" s="5">
        <v>5656.75</v>
      </c>
      <c r="E27" s="5">
        <v>0</v>
      </c>
      <c r="F27" s="36">
        <v>0.06</v>
      </c>
      <c r="G27" s="5">
        <f t="shared" si="0"/>
        <v>339.40499999999997</v>
      </c>
      <c r="H27" s="5">
        <v>347.32</v>
      </c>
      <c r="I27" s="5">
        <f t="shared" si="1"/>
        <v>6343.4749999999995</v>
      </c>
      <c r="K27" s="3"/>
    </row>
    <row r="28" spans="1:11" ht="30.75">
      <c r="A28" s="1" t="s">
        <v>361</v>
      </c>
      <c r="B28" s="2">
        <v>45684</v>
      </c>
      <c r="C28" s="24" t="s">
        <v>362</v>
      </c>
      <c r="D28" s="5">
        <v>8374</v>
      </c>
      <c r="E28" s="5">
        <v>0</v>
      </c>
      <c r="F28" s="36">
        <v>0.06</v>
      </c>
      <c r="G28" s="5">
        <f t="shared" si="0"/>
        <v>502.44</v>
      </c>
      <c r="H28" s="5">
        <v>493.78</v>
      </c>
      <c r="I28" s="5">
        <f t="shared" si="1"/>
        <v>9370.2200000000012</v>
      </c>
      <c r="K28" s="3"/>
    </row>
    <row r="29" spans="1:11">
      <c r="A29" s="1" t="s">
        <v>363</v>
      </c>
      <c r="B29" s="2">
        <v>45684</v>
      </c>
      <c r="C29" s="24" t="s">
        <v>364</v>
      </c>
      <c r="D29" s="5">
        <v>3220</v>
      </c>
      <c r="E29" s="5">
        <v>214.27</v>
      </c>
      <c r="F29" s="36">
        <v>0.06</v>
      </c>
      <c r="G29" s="5">
        <f t="shared" si="0"/>
        <v>193.2</v>
      </c>
      <c r="H29" s="5">
        <v>196.96</v>
      </c>
      <c r="I29" s="5">
        <f t="shared" si="1"/>
        <v>3395.89</v>
      </c>
      <c r="K29" s="3"/>
    </row>
    <row r="30" spans="1:11">
      <c r="A30" s="1" t="s">
        <v>365</v>
      </c>
      <c r="B30" s="2">
        <v>45685</v>
      </c>
      <c r="C30" s="24" t="s">
        <v>366</v>
      </c>
      <c r="D30" s="5">
        <v>2340</v>
      </c>
      <c r="E30" s="5">
        <v>0</v>
      </c>
      <c r="F30" s="36">
        <v>0.06</v>
      </c>
      <c r="G30" s="5">
        <f t="shared" si="0"/>
        <v>140.4</v>
      </c>
      <c r="H30" s="5">
        <v>132</v>
      </c>
      <c r="I30" s="5">
        <f t="shared" si="1"/>
        <v>2612.4</v>
      </c>
      <c r="K30" s="3"/>
    </row>
    <row r="31" spans="1:11" ht="30.75">
      <c r="A31" s="1" t="s">
        <v>367</v>
      </c>
      <c r="B31" s="2">
        <v>45685</v>
      </c>
      <c r="C31" s="24" t="s">
        <v>368</v>
      </c>
      <c r="D31" s="5">
        <v>6676.5</v>
      </c>
      <c r="E31" s="5">
        <v>703.93</v>
      </c>
      <c r="F31" s="36">
        <v>0.06</v>
      </c>
      <c r="G31" s="5">
        <f t="shared" si="0"/>
        <v>400.59</v>
      </c>
      <c r="H31" s="5">
        <v>408.39</v>
      </c>
      <c r="I31" s="5">
        <f t="shared" si="1"/>
        <v>6781.55</v>
      </c>
      <c r="K31" s="3"/>
    </row>
    <row r="32" spans="1:11" ht="30.75">
      <c r="A32" s="1" t="s">
        <v>369</v>
      </c>
      <c r="B32" s="2">
        <v>45685</v>
      </c>
      <c r="C32" s="24" t="s">
        <v>370</v>
      </c>
      <c r="D32" s="5">
        <v>5958.5999999999904</v>
      </c>
      <c r="E32" s="5">
        <v>0</v>
      </c>
      <c r="F32" s="36">
        <v>0.06</v>
      </c>
      <c r="G32" s="5">
        <f t="shared" si="0"/>
        <v>357.51599999999939</v>
      </c>
      <c r="H32" s="5">
        <v>363.02</v>
      </c>
      <c r="I32" s="5">
        <f t="shared" si="1"/>
        <v>6679.1359999999895</v>
      </c>
      <c r="K32" s="3"/>
    </row>
    <row r="33" spans="1:11" ht="30.75">
      <c r="A33" s="1" t="s">
        <v>371</v>
      </c>
      <c r="B33" s="2">
        <v>45685</v>
      </c>
      <c r="C33" s="24" t="s">
        <v>372</v>
      </c>
      <c r="D33" s="5">
        <v>5206</v>
      </c>
      <c r="E33" s="5">
        <v>0</v>
      </c>
      <c r="F33" s="36">
        <v>0.06</v>
      </c>
      <c r="G33" s="5">
        <f t="shared" si="0"/>
        <v>312.36</v>
      </c>
      <c r="H33" s="5">
        <v>312.07</v>
      </c>
      <c r="I33" s="5">
        <f t="shared" si="1"/>
        <v>5830.4299999999994</v>
      </c>
      <c r="K33" s="3"/>
    </row>
    <row r="34" spans="1:11" ht="30.75">
      <c r="A34" s="1" t="s">
        <v>373</v>
      </c>
      <c r="B34" s="2">
        <v>45685</v>
      </c>
      <c r="C34" s="24" t="s">
        <v>374</v>
      </c>
      <c r="D34" s="5">
        <v>11246.5</v>
      </c>
      <c r="E34" s="5">
        <v>865.58</v>
      </c>
      <c r="F34" s="36">
        <v>0.06</v>
      </c>
      <c r="G34" s="5">
        <f t="shared" si="0"/>
        <v>674.79</v>
      </c>
      <c r="H34" s="5">
        <v>677.12</v>
      </c>
      <c r="I34" s="5">
        <f t="shared" si="1"/>
        <v>11732.83</v>
      </c>
      <c r="K34" s="3"/>
    </row>
    <row r="35" spans="1:11">
      <c r="A35" s="1" t="s">
        <v>375</v>
      </c>
      <c r="B35" s="2">
        <v>45688</v>
      </c>
      <c r="C35" s="24" t="s">
        <v>376</v>
      </c>
      <c r="D35" s="5">
        <v>1716</v>
      </c>
      <c r="E35" s="5">
        <v>0</v>
      </c>
      <c r="F35" s="36">
        <v>0.06</v>
      </c>
      <c r="G35" s="5">
        <f t="shared" si="0"/>
        <v>102.96</v>
      </c>
      <c r="H35" s="5">
        <v>94.81</v>
      </c>
      <c r="I35" s="5">
        <f t="shared" si="1"/>
        <v>1913.77</v>
      </c>
      <c r="K35" s="3"/>
    </row>
    <row r="36" spans="1:11">
      <c r="D36" s="5">
        <f>SUM(D2:D35)</f>
        <v>329779.44999999995</v>
      </c>
      <c r="I36" s="5">
        <f>SUM(I3:I35)</f>
        <v>345004.19500000007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F9C80-31E5-4D5D-98B6-D920A8C08D7D}">
  <dimension ref="A1:I14"/>
  <sheetViews>
    <sheetView topLeftCell="C1" workbookViewId="0">
      <selection activeCell="F18" sqref="F18"/>
    </sheetView>
  </sheetViews>
  <sheetFormatPr defaultRowHeight="15"/>
  <cols>
    <col min="1" max="1" width="10.85546875" bestFit="1" customWidth="1"/>
    <col min="2" max="2" width="16.140625" bestFit="1" customWidth="1"/>
    <col min="3" max="3" width="20.5703125" bestFit="1" customWidth="1"/>
    <col min="4" max="4" width="14" bestFit="1" customWidth="1"/>
    <col min="5" max="5" width="11.7109375" bestFit="1" customWidth="1"/>
    <col min="6" max="6" width="18.5703125" bestFit="1" customWidth="1"/>
    <col min="7" max="7" width="30" bestFit="1" customWidth="1"/>
    <col min="8" max="8" width="20.28515625" bestFit="1" customWidth="1"/>
    <col min="9" max="9" width="26.28515625" bestFit="1" customWidth="1"/>
  </cols>
  <sheetData>
    <row r="1" spans="1:9" ht="15.75">
      <c r="A1" s="55" t="s">
        <v>17</v>
      </c>
      <c r="B1" s="55" t="s">
        <v>18</v>
      </c>
      <c r="C1" s="55" t="s">
        <v>19</v>
      </c>
      <c r="D1" s="55" t="s">
        <v>20</v>
      </c>
      <c r="E1" s="55" t="s">
        <v>21</v>
      </c>
      <c r="F1" s="55" t="s">
        <v>23</v>
      </c>
      <c r="G1" s="55" t="s">
        <v>377</v>
      </c>
      <c r="H1" s="55" t="s">
        <v>25</v>
      </c>
      <c r="I1" s="55" t="s">
        <v>378</v>
      </c>
    </row>
    <row r="2" spans="1:9">
      <c r="A2" s="69">
        <v>1</v>
      </c>
      <c r="B2" s="5" t="s">
        <v>154</v>
      </c>
      <c r="C2" s="69" t="s">
        <v>155</v>
      </c>
      <c r="D2" s="81" t="s">
        <v>158</v>
      </c>
      <c r="E2" s="69" t="s">
        <v>51</v>
      </c>
      <c r="F2" s="24">
        <v>35</v>
      </c>
      <c r="G2" s="5">
        <v>200</v>
      </c>
      <c r="H2" s="5">
        <f>SUM(F2:G2)</f>
        <v>235</v>
      </c>
      <c r="I2" s="69">
        <v>205</v>
      </c>
    </row>
    <row r="3" spans="1:9">
      <c r="A3" s="69">
        <v>2</v>
      </c>
      <c r="B3" s="5" t="s">
        <v>65</v>
      </c>
      <c r="C3" s="69" t="s">
        <v>60</v>
      </c>
      <c r="D3" s="32" t="s">
        <v>66</v>
      </c>
      <c r="E3" s="69" t="s">
        <v>55</v>
      </c>
      <c r="F3" s="5">
        <v>20</v>
      </c>
      <c r="G3" s="5">
        <v>400</v>
      </c>
      <c r="H3" s="5">
        <f t="shared" ref="H3:H12" si="0">SUM(F3:G3)</f>
        <v>420</v>
      </c>
      <c r="I3" s="69">
        <v>375</v>
      </c>
    </row>
    <row r="4" spans="1:9">
      <c r="A4" s="69">
        <v>3</v>
      </c>
      <c r="B4" s="5" t="s">
        <v>118</v>
      </c>
      <c r="C4" s="69" t="s">
        <v>119</v>
      </c>
      <c r="D4" s="69" t="s">
        <v>86</v>
      </c>
      <c r="E4" s="69" t="s">
        <v>58</v>
      </c>
      <c r="F4" s="5">
        <v>60</v>
      </c>
      <c r="G4" s="5">
        <v>100</v>
      </c>
      <c r="H4" s="5">
        <f t="shared" si="0"/>
        <v>160</v>
      </c>
      <c r="I4" s="69">
        <v>145</v>
      </c>
    </row>
    <row r="5" spans="1:9">
      <c r="A5" s="69">
        <v>4</v>
      </c>
      <c r="B5" s="5" t="s">
        <v>156</v>
      </c>
      <c r="C5" s="69" t="s">
        <v>157</v>
      </c>
      <c r="D5" s="81" t="s">
        <v>159</v>
      </c>
      <c r="E5" s="69" t="s">
        <v>62</v>
      </c>
      <c r="F5" s="5">
        <v>45</v>
      </c>
      <c r="G5" s="5">
        <v>300</v>
      </c>
      <c r="H5" s="5">
        <f t="shared" si="0"/>
        <v>345</v>
      </c>
      <c r="I5" s="69">
        <v>255</v>
      </c>
    </row>
    <row r="6" spans="1:9">
      <c r="A6" s="69">
        <v>5</v>
      </c>
      <c r="B6" s="5" t="s">
        <v>131</v>
      </c>
      <c r="C6" s="69" t="s">
        <v>132</v>
      </c>
      <c r="D6" s="69" t="s">
        <v>75</v>
      </c>
      <c r="E6" s="69" t="s">
        <v>67</v>
      </c>
      <c r="F6" s="5">
        <v>20</v>
      </c>
      <c r="G6" s="5">
        <v>250</v>
      </c>
      <c r="H6" s="5">
        <f t="shared" si="0"/>
        <v>270</v>
      </c>
      <c r="I6" s="69">
        <v>250</v>
      </c>
    </row>
    <row r="7" spans="1:9">
      <c r="A7" s="69">
        <v>6</v>
      </c>
      <c r="B7" s="5" t="s">
        <v>129</v>
      </c>
      <c r="C7" s="69" t="s">
        <v>125</v>
      </c>
      <c r="D7" s="69" t="s">
        <v>50</v>
      </c>
      <c r="E7" s="69" t="s">
        <v>71</v>
      </c>
      <c r="F7" s="5">
        <v>45</v>
      </c>
      <c r="G7" s="5">
        <v>200</v>
      </c>
      <c r="H7" s="5">
        <f t="shared" si="0"/>
        <v>245</v>
      </c>
      <c r="I7" s="69">
        <v>190</v>
      </c>
    </row>
    <row r="8" spans="1:9">
      <c r="A8" s="69">
        <v>7</v>
      </c>
      <c r="B8" s="5" t="s">
        <v>97</v>
      </c>
      <c r="C8" s="69" t="s">
        <v>98</v>
      </c>
      <c r="D8" s="69" t="s">
        <v>75</v>
      </c>
      <c r="E8" s="69" t="s">
        <v>76</v>
      </c>
      <c r="F8" s="5">
        <v>15</v>
      </c>
      <c r="G8" s="5">
        <v>200</v>
      </c>
      <c r="H8" s="5">
        <f t="shared" si="0"/>
        <v>215</v>
      </c>
      <c r="I8" s="69">
        <v>120</v>
      </c>
    </row>
    <row r="9" spans="1:9">
      <c r="A9" s="69">
        <v>8</v>
      </c>
      <c r="B9" s="5" t="s">
        <v>54</v>
      </c>
      <c r="C9" s="69" t="s">
        <v>49</v>
      </c>
      <c r="D9" s="69" t="s">
        <v>50</v>
      </c>
      <c r="E9" s="69" t="s">
        <v>51</v>
      </c>
      <c r="F9" s="5">
        <v>5</v>
      </c>
      <c r="G9" s="5">
        <v>800</v>
      </c>
      <c r="H9" s="5">
        <f t="shared" si="0"/>
        <v>805</v>
      </c>
      <c r="I9" s="69">
        <v>805</v>
      </c>
    </row>
    <row r="10" spans="1:9">
      <c r="A10" s="69">
        <v>9</v>
      </c>
      <c r="B10" s="5" t="s">
        <v>160</v>
      </c>
      <c r="C10" s="69" t="s">
        <v>161</v>
      </c>
      <c r="D10" s="81" t="s">
        <v>162</v>
      </c>
      <c r="E10" s="69" t="s">
        <v>83</v>
      </c>
      <c r="F10" s="5">
        <v>20</v>
      </c>
      <c r="G10" s="5">
        <v>350</v>
      </c>
      <c r="H10" s="5">
        <f t="shared" si="0"/>
        <v>370</v>
      </c>
      <c r="I10" s="69">
        <v>335</v>
      </c>
    </row>
    <row r="11" spans="1:9">
      <c r="A11" s="69">
        <v>10</v>
      </c>
      <c r="B11" s="5" t="s">
        <v>144</v>
      </c>
      <c r="C11" s="69" t="s">
        <v>145</v>
      </c>
      <c r="D11" s="69" t="s">
        <v>75</v>
      </c>
      <c r="E11" s="69" t="s">
        <v>87</v>
      </c>
      <c r="F11" s="5">
        <v>15</v>
      </c>
      <c r="G11" s="5">
        <v>200</v>
      </c>
      <c r="H11" s="5">
        <f t="shared" si="0"/>
        <v>215</v>
      </c>
      <c r="I11" s="69">
        <v>170</v>
      </c>
    </row>
    <row r="12" spans="1:9">
      <c r="A12" s="69">
        <v>11</v>
      </c>
      <c r="B12" s="5" t="s">
        <v>149</v>
      </c>
      <c r="C12" s="69" t="s">
        <v>150</v>
      </c>
      <c r="D12" s="69" t="s">
        <v>75</v>
      </c>
      <c r="E12" s="69" t="s">
        <v>55</v>
      </c>
      <c r="F12" s="5">
        <v>50</v>
      </c>
      <c r="G12" s="5">
        <v>0</v>
      </c>
      <c r="H12" s="5">
        <f t="shared" si="0"/>
        <v>50</v>
      </c>
      <c r="I12" s="69">
        <v>40</v>
      </c>
    </row>
    <row r="13" spans="1:9">
      <c r="A13" s="69">
        <v>12</v>
      </c>
      <c r="B13" s="5" t="s">
        <v>105</v>
      </c>
      <c r="C13" s="69" t="s">
        <v>106</v>
      </c>
      <c r="D13" s="69" t="s">
        <v>50</v>
      </c>
      <c r="E13" s="69" t="s">
        <v>93</v>
      </c>
      <c r="F13" s="31">
        <v>50</v>
      </c>
      <c r="G13" s="31">
        <v>0</v>
      </c>
      <c r="H13" s="31">
        <f>F13+G13</f>
        <v>50</v>
      </c>
      <c r="I13" s="31">
        <v>0</v>
      </c>
    </row>
    <row r="14" spans="1:9">
      <c r="A14" s="65" t="s">
        <v>379</v>
      </c>
      <c r="B14" s="65"/>
      <c r="C14" s="65"/>
      <c r="D14" s="65"/>
      <c r="E14" s="66"/>
      <c r="F14" s="5">
        <f>SUM(F2:F13)</f>
        <v>380</v>
      </c>
      <c r="G14" s="5">
        <f>SUM(G2:G13)</f>
        <v>3000</v>
      </c>
      <c r="H14" s="5">
        <f>SUM(H2:H13)</f>
        <v>3380</v>
      </c>
      <c r="I14" s="5">
        <f>SUM(I2:I13)</f>
        <v>2890</v>
      </c>
    </row>
  </sheetData>
  <mergeCells count="1">
    <mergeCell ref="A14:E14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0D102-67AB-416D-AF47-477D4479097F}">
  <dimension ref="A1:I14"/>
  <sheetViews>
    <sheetView workbookViewId="0">
      <selection activeCell="F20" sqref="F20"/>
    </sheetView>
  </sheetViews>
  <sheetFormatPr defaultRowHeight="15"/>
  <cols>
    <col min="1" max="1" width="10.85546875" bestFit="1" customWidth="1"/>
    <col min="2" max="2" width="16.140625" bestFit="1" customWidth="1"/>
    <col min="3" max="3" width="20.5703125" bestFit="1" customWidth="1"/>
    <col min="4" max="4" width="14" bestFit="1" customWidth="1"/>
    <col min="5" max="5" width="11.7109375" bestFit="1" customWidth="1"/>
    <col min="6" max="6" width="18.5703125" bestFit="1" customWidth="1"/>
    <col min="7" max="7" width="30" bestFit="1" customWidth="1"/>
    <col min="8" max="8" width="20.28515625" bestFit="1" customWidth="1"/>
    <col min="9" max="9" width="26.28515625" bestFit="1" customWidth="1"/>
  </cols>
  <sheetData>
    <row r="1" spans="1:9" ht="15.75">
      <c r="A1" s="55" t="s">
        <v>17</v>
      </c>
      <c r="B1" s="55" t="s">
        <v>18</v>
      </c>
      <c r="C1" s="55" t="s">
        <v>19</v>
      </c>
      <c r="D1" s="55" t="s">
        <v>20</v>
      </c>
      <c r="E1" s="58" t="s">
        <v>21</v>
      </c>
      <c r="F1" s="55" t="s">
        <v>27</v>
      </c>
      <c r="G1" s="55" t="s">
        <v>380</v>
      </c>
      <c r="H1" s="55" t="s">
        <v>29</v>
      </c>
      <c r="I1" s="55" t="s">
        <v>381</v>
      </c>
    </row>
    <row r="2" spans="1:9">
      <c r="A2" s="69">
        <v>1</v>
      </c>
      <c r="B2" s="5" t="s">
        <v>154</v>
      </c>
      <c r="C2" s="69" t="s">
        <v>155</v>
      </c>
      <c r="D2" s="88" t="s">
        <v>158</v>
      </c>
      <c r="E2" s="5" t="s">
        <v>104</v>
      </c>
      <c r="F2" s="57">
        <v>30</v>
      </c>
      <c r="G2" s="5">
        <v>200</v>
      </c>
      <c r="H2" s="5">
        <v>230</v>
      </c>
      <c r="I2" s="69">
        <v>70</v>
      </c>
    </row>
    <row r="3" spans="1:9">
      <c r="A3" s="69">
        <v>2</v>
      </c>
      <c r="B3" s="5" t="s">
        <v>65</v>
      </c>
      <c r="C3" s="69" t="s">
        <v>60</v>
      </c>
      <c r="D3" s="56" t="s">
        <v>66</v>
      </c>
      <c r="E3" s="5" t="s">
        <v>100</v>
      </c>
      <c r="F3" s="27">
        <v>45</v>
      </c>
      <c r="G3" s="5">
        <v>800</v>
      </c>
      <c r="H3" s="5">
        <v>845</v>
      </c>
      <c r="I3" s="69">
        <v>795</v>
      </c>
    </row>
    <row r="4" spans="1:9">
      <c r="A4" s="69">
        <v>3</v>
      </c>
      <c r="B4" s="5" t="s">
        <v>118</v>
      </c>
      <c r="C4" s="69" t="s">
        <v>119</v>
      </c>
      <c r="D4" s="70" t="s">
        <v>86</v>
      </c>
      <c r="E4" s="5" t="s">
        <v>130</v>
      </c>
      <c r="F4" s="27">
        <v>15</v>
      </c>
      <c r="G4" s="5">
        <v>200</v>
      </c>
      <c r="H4" s="5">
        <v>215</v>
      </c>
      <c r="I4" s="69">
        <v>165</v>
      </c>
    </row>
    <row r="5" spans="1:9">
      <c r="A5" s="69">
        <v>4</v>
      </c>
      <c r="B5" s="5" t="s">
        <v>156</v>
      </c>
      <c r="C5" s="69" t="s">
        <v>157</v>
      </c>
      <c r="D5" s="88" t="s">
        <v>159</v>
      </c>
      <c r="E5" s="5" t="s">
        <v>382</v>
      </c>
      <c r="F5" s="27">
        <v>90</v>
      </c>
      <c r="G5" s="5">
        <v>900</v>
      </c>
      <c r="H5" s="5">
        <v>990</v>
      </c>
      <c r="I5" s="69">
        <v>930</v>
      </c>
    </row>
    <row r="6" spans="1:9">
      <c r="A6" s="69">
        <v>5</v>
      </c>
      <c r="B6" s="5" t="s">
        <v>131</v>
      </c>
      <c r="C6" s="69" t="s">
        <v>132</v>
      </c>
      <c r="D6" s="70" t="s">
        <v>75</v>
      </c>
      <c r="E6" s="5" t="s">
        <v>383</v>
      </c>
      <c r="F6" s="27">
        <v>20</v>
      </c>
      <c r="G6" s="5">
        <v>350</v>
      </c>
      <c r="H6" s="5">
        <v>370</v>
      </c>
      <c r="I6" s="69">
        <v>310</v>
      </c>
    </row>
    <row r="7" spans="1:9">
      <c r="A7" s="69">
        <v>6</v>
      </c>
      <c r="B7" s="5" t="s">
        <v>129</v>
      </c>
      <c r="C7" s="69" t="s">
        <v>125</v>
      </c>
      <c r="D7" s="70" t="s">
        <v>50</v>
      </c>
      <c r="E7" s="5" t="s">
        <v>384</v>
      </c>
      <c r="F7" s="27">
        <v>55</v>
      </c>
      <c r="G7" s="5">
        <v>200</v>
      </c>
      <c r="H7" s="5">
        <v>255</v>
      </c>
      <c r="I7" s="69">
        <v>210</v>
      </c>
    </row>
    <row r="8" spans="1:9">
      <c r="A8" s="69">
        <v>7</v>
      </c>
      <c r="B8" s="5" t="s">
        <v>97</v>
      </c>
      <c r="C8" s="69" t="s">
        <v>98</v>
      </c>
      <c r="D8" s="70" t="s">
        <v>75</v>
      </c>
      <c r="E8" s="5" t="s">
        <v>385</v>
      </c>
      <c r="F8" s="27">
        <v>95</v>
      </c>
      <c r="G8" s="5">
        <v>150</v>
      </c>
      <c r="H8" s="5">
        <v>245</v>
      </c>
      <c r="I8" s="69">
        <v>110</v>
      </c>
    </row>
    <row r="9" spans="1:9">
      <c r="A9" s="69">
        <v>8</v>
      </c>
      <c r="B9" s="5" t="s">
        <v>54</v>
      </c>
      <c r="C9" s="69" t="s">
        <v>49</v>
      </c>
      <c r="D9" s="70" t="s">
        <v>50</v>
      </c>
      <c r="E9" s="5" t="s">
        <v>386</v>
      </c>
      <c r="F9" s="27">
        <v>0</v>
      </c>
      <c r="G9" s="5">
        <v>1500</v>
      </c>
      <c r="H9" s="5">
        <v>1500</v>
      </c>
      <c r="I9" s="69">
        <v>1360</v>
      </c>
    </row>
    <row r="10" spans="1:9">
      <c r="A10" s="69">
        <v>9</v>
      </c>
      <c r="B10" s="5" t="s">
        <v>160</v>
      </c>
      <c r="C10" s="69" t="s">
        <v>161</v>
      </c>
      <c r="D10" s="88" t="s">
        <v>162</v>
      </c>
      <c r="E10" s="5" t="s">
        <v>387</v>
      </c>
      <c r="F10" s="27">
        <v>35</v>
      </c>
      <c r="G10" s="5">
        <v>350</v>
      </c>
      <c r="H10" s="5">
        <v>385</v>
      </c>
      <c r="I10" s="69">
        <v>245</v>
      </c>
    </row>
    <row r="11" spans="1:9">
      <c r="A11" s="69">
        <v>10</v>
      </c>
      <c r="B11" s="5" t="s">
        <v>144</v>
      </c>
      <c r="C11" s="69" t="s">
        <v>145</v>
      </c>
      <c r="D11" s="70" t="s">
        <v>75</v>
      </c>
      <c r="E11" s="5" t="s">
        <v>141</v>
      </c>
      <c r="F11" s="27">
        <v>45</v>
      </c>
      <c r="G11" s="5">
        <v>200</v>
      </c>
      <c r="H11" s="5">
        <v>245</v>
      </c>
      <c r="I11" s="69">
        <v>220</v>
      </c>
    </row>
    <row r="12" spans="1:9">
      <c r="A12" s="69">
        <v>11</v>
      </c>
      <c r="B12" s="5" t="s">
        <v>149</v>
      </c>
      <c r="C12" s="69" t="s">
        <v>150</v>
      </c>
      <c r="D12" s="70" t="s">
        <v>75</v>
      </c>
      <c r="E12" s="5" t="s">
        <v>388</v>
      </c>
      <c r="F12" s="27">
        <v>10</v>
      </c>
      <c r="G12" s="5">
        <v>200</v>
      </c>
      <c r="H12" s="5">
        <v>210</v>
      </c>
      <c r="I12" s="69">
        <v>165</v>
      </c>
    </row>
    <row r="13" spans="1:9">
      <c r="A13" s="69">
        <v>12</v>
      </c>
      <c r="B13" s="5" t="s">
        <v>105</v>
      </c>
      <c r="C13" s="69" t="s">
        <v>106</v>
      </c>
      <c r="D13" s="70" t="s">
        <v>50</v>
      </c>
      <c r="E13" s="5" t="s">
        <v>389</v>
      </c>
      <c r="F13" s="40">
        <v>50</v>
      </c>
      <c r="G13" s="31">
        <v>0</v>
      </c>
      <c r="H13" s="31">
        <v>50</v>
      </c>
      <c r="I13" s="31">
        <v>0</v>
      </c>
    </row>
    <row r="14" spans="1:9">
      <c r="A14" s="65" t="s">
        <v>379</v>
      </c>
      <c r="B14" s="65"/>
      <c r="C14" s="65"/>
      <c r="D14" s="65"/>
      <c r="E14" s="66"/>
      <c r="F14" s="5">
        <v>490</v>
      </c>
      <c r="G14" s="5">
        <v>5050</v>
      </c>
      <c r="H14" s="5">
        <v>5540</v>
      </c>
      <c r="I14" s="5">
        <v>4580</v>
      </c>
    </row>
  </sheetData>
  <mergeCells count="1">
    <mergeCell ref="A14:E14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92506B-A040-47E4-8C39-1FE285D2E38E}">
  <dimension ref="A1:I14"/>
  <sheetViews>
    <sheetView topLeftCell="C1" workbookViewId="0">
      <selection activeCell="C20" sqref="C20"/>
    </sheetView>
  </sheetViews>
  <sheetFormatPr defaultRowHeight="15"/>
  <cols>
    <col min="1" max="1" width="10.85546875" bestFit="1" customWidth="1"/>
    <col min="2" max="2" width="16.140625" bestFit="1" customWidth="1"/>
    <col min="3" max="3" width="20.5703125" bestFit="1" customWidth="1"/>
    <col min="4" max="4" width="14" bestFit="1" customWidth="1"/>
    <col min="5" max="5" width="11.7109375" bestFit="1" customWidth="1"/>
    <col min="6" max="6" width="18.5703125" bestFit="1" customWidth="1"/>
    <col min="7" max="7" width="30" bestFit="1" customWidth="1"/>
    <col min="8" max="8" width="20.28515625" bestFit="1" customWidth="1"/>
    <col min="9" max="9" width="26.28515625" bestFit="1" customWidth="1"/>
  </cols>
  <sheetData>
    <row r="1" spans="1:9" ht="15.75">
      <c r="A1" s="55" t="s">
        <v>17</v>
      </c>
      <c r="B1" s="55" t="s">
        <v>18</v>
      </c>
      <c r="C1" s="55" t="s">
        <v>19</v>
      </c>
      <c r="D1" s="55" t="s">
        <v>20</v>
      </c>
      <c r="E1" s="58" t="s">
        <v>21</v>
      </c>
      <c r="F1" s="55" t="s">
        <v>31</v>
      </c>
      <c r="G1" s="55" t="s">
        <v>390</v>
      </c>
      <c r="H1" s="55" t="s">
        <v>33</v>
      </c>
      <c r="I1" s="55" t="s">
        <v>391</v>
      </c>
    </row>
    <row r="2" spans="1:9">
      <c r="A2" s="69">
        <v>1</v>
      </c>
      <c r="B2" s="5" t="s">
        <v>154</v>
      </c>
      <c r="C2" s="69" t="s">
        <v>155</v>
      </c>
      <c r="D2" s="88" t="s">
        <v>158</v>
      </c>
      <c r="E2" s="5" t="s">
        <v>392</v>
      </c>
      <c r="F2" s="57">
        <v>160</v>
      </c>
      <c r="G2" s="5">
        <v>400</v>
      </c>
      <c r="H2" s="5">
        <v>560</v>
      </c>
      <c r="I2" s="69">
        <v>365</v>
      </c>
    </row>
    <row r="3" spans="1:9">
      <c r="A3" s="69">
        <v>2</v>
      </c>
      <c r="B3" s="5" t="s">
        <v>65</v>
      </c>
      <c r="C3" s="69" t="s">
        <v>60</v>
      </c>
      <c r="D3" s="56" t="s">
        <v>66</v>
      </c>
      <c r="E3" s="5" t="s">
        <v>115</v>
      </c>
      <c r="F3" s="27">
        <v>50</v>
      </c>
      <c r="G3" s="5">
        <v>400</v>
      </c>
      <c r="H3" s="5">
        <v>450</v>
      </c>
      <c r="I3" s="69">
        <v>340</v>
      </c>
    </row>
    <row r="4" spans="1:9">
      <c r="A4" s="69">
        <v>3</v>
      </c>
      <c r="B4" s="5" t="s">
        <v>118</v>
      </c>
      <c r="C4" s="69" t="s">
        <v>119</v>
      </c>
      <c r="D4" s="70" t="s">
        <v>86</v>
      </c>
      <c r="E4" s="5" t="s">
        <v>393</v>
      </c>
      <c r="F4" s="27">
        <v>50</v>
      </c>
      <c r="G4" s="5">
        <v>200</v>
      </c>
      <c r="H4" s="5">
        <v>250</v>
      </c>
      <c r="I4" s="69">
        <v>215</v>
      </c>
    </row>
    <row r="5" spans="1:9">
      <c r="A5" s="69">
        <v>4</v>
      </c>
      <c r="B5" s="5" t="s">
        <v>156</v>
      </c>
      <c r="C5" s="69" t="s">
        <v>157</v>
      </c>
      <c r="D5" s="88" t="s">
        <v>159</v>
      </c>
      <c r="E5" s="5" t="s">
        <v>394</v>
      </c>
      <c r="F5" s="27">
        <v>60</v>
      </c>
      <c r="G5" s="5">
        <v>600</v>
      </c>
      <c r="H5" s="5">
        <v>660</v>
      </c>
      <c r="I5" s="69">
        <v>620</v>
      </c>
    </row>
    <row r="6" spans="1:9">
      <c r="A6" s="69">
        <v>5</v>
      </c>
      <c r="B6" s="5" t="s">
        <v>131</v>
      </c>
      <c r="C6" s="69" t="s">
        <v>132</v>
      </c>
      <c r="D6" s="70" t="s">
        <v>75</v>
      </c>
      <c r="E6" s="5" t="s">
        <v>104</v>
      </c>
      <c r="F6" s="27">
        <v>60</v>
      </c>
      <c r="G6" s="5">
        <v>500</v>
      </c>
      <c r="H6" s="5">
        <v>560</v>
      </c>
      <c r="I6" s="69">
        <v>435</v>
      </c>
    </row>
    <row r="7" spans="1:9">
      <c r="A7" s="69">
        <v>6</v>
      </c>
      <c r="B7" s="5" t="s">
        <v>129</v>
      </c>
      <c r="C7" s="69" t="s">
        <v>125</v>
      </c>
      <c r="D7" s="70" t="s">
        <v>50</v>
      </c>
      <c r="E7" s="5" t="s">
        <v>395</v>
      </c>
      <c r="F7" s="27">
        <v>45</v>
      </c>
      <c r="G7" s="5">
        <v>200</v>
      </c>
      <c r="H7" s="5">
        <v>245</v>
      </c>
      <c r="I7" s="69">
        <v>30</v>
      </c>
    </row>
    <row r="8" spans="1:9">
      <c r="A8" s="69">
        <v>7</v>
      </c>
      <c r="B8" s="5" t="s">
        <v>97</v>
      </c>
      <c r="C8" s="69" t="s">
        <v>98</v>
      </c>
      <c r="D8" s="70" t="s">
        <v>75</v>
      </c>
      <c r="E8" s="5" t="s">
        <v>396</v>
      </c>
      <c r="F8" s="27">
        <v>135</v>
      </c>
      <c r="G8" s="5">
        <v>250</v>
      </c>
      <c r="H8" s="5">
        <v>385</v>
      </c>
      <c r="I8" s="69">
        <v>280</v>
      </c>
    </row>
    <row r="9" spans="1:9">
      <c r="A9" s="69">
        <v>8</v>
      </c>
      <c r="B9" s="5" t="s">
        <v>54</v>
      </c>
      <c r="C9" s="69" t="s">
        <v>49</v>
      </c>
      <c r="D9" s="70" t="s">
        <v>50</v>
      </c>
      <c r="E9" s="5" t="s">
        <v>397</v>
      </c>
      <c r="F9" s="27">
        <v>140</v>
      </c>
      <c r="G9" s="5">
        <v>1000</v>
      </c>
      <c r="H9" s="5">
        <v>1140</v>
      </c>
      <c r="I9" s="69">
        <v>1090</v>
      </c>
    </row>
    <row r="10" spans="1:9">
      <c r="A10" s="69">
        <v>9</v>
      </c>
      <c r="B10" s="5" t="s">
        <v>160</v>
      </c>
      <c r="C10" s="69" t="s">
        <v>161</v>
      </c>
      <c r="D10" s="88" t="s">
        <v>162</v>
      </c>
      <c r="E10" s="5" t="s">
        <v>398</v>
      </c>
      <c r="F10" s="27">
        <v>140</v>
      </c>
      <c r="G10" s="5">
        <v>350</v>
      </c>
      <c r="H10" s="5">
        <v>490</v>
      </c>
      <c r="I10" s="69">
        <v>365</v>
      </c>
    </row>
    <row r="11" spans="1:9">
      <c r="A11" s="69">
        <v>10</v>
      </c>
      <c r="B11" s="5" t="s">
        <v>144</v>
      </c>
      <c r="C11" s="69" t="s">
        <v>145</v>
      </c>
      <c r="D11" s="70" t="s">
        <v>75</v>
      </c>
      <c r="E11" s="5" t="s">
        <v>112</v>
      </c>
      <c r="F11" s="27">
        <v>25</v>
      </c>
      <c r="G11" s="5">
        <v>200</v>
      </c>
      <c r="H11" s="5">
        <v>225</v>
      </c>
      <c r="I11" s="69">
        <v>80</v>
      </c>
    </row>
    <row r="12" spans="1:9">
      <c r="A12" s="69">
        <v>11</v>
      </c>
      <c r="B12" s="5" t="s">
        <v>149</v>
      </c>
      <c r="C12" s="69" t="s">
        <v>150</v>
      </c>
      <c r="D12" s="70" t="s">
        <v>75</v>
      </c>
      <c r="E12" s="5" t="s">
        <v>399</v>
      </c>
      <c r="F12" s="27">
        <v>45</v>
      </c>
      <c r="G12" s="5">
        <v>0</v>
      </c>
      <c r="H12" s="5">
        <v>45</v>
      </c>
      <c r="I12" s="69">
        <v>0</v>
      </c>
    </row>
    <row r="13" spans="1:9">
      <c r="A13" s="69">
        <v>12</v>
      </c>
      <c r="B13" s="5" t="s">
        <v>105</v>
      </c>
      <c r="C13" s="69" t="s">
        <v>106</v>
      </c>
      <c r="D13" s="70" t="s">
        <v>50</v>
      </c>
      <c r="E13" s="5" t="s">
        <v>400</v>
      </c>
      <c r="F13" s="40">
        <v>50</v>
      </c>
      <c r="G13" s="31">
        <v>100</v>
      </c>
      <c r="H13" s="31">
        <v>150</v>
      </c>
      <c r="I13" s="31">
        <v>65</v>
      </c>
    </row>
    <row r="14" spans="1:9">
      <c r="A14" s="65" t="s">
        <v>379</v>
      </c>
      <c r="B14" s="65"/>
      <c r="C14" s="65"/>
      <c r="D14" s="65"/>
      <c r="E14" s="66"/>
      <c r="F14" s="5">
        <v>960</v>
      </c>
      <c r="G14" s="5">
        <v>4200</v>
      </c>
      <c r="H14" s="5">
        <v>5160</v>
      </c>
      <c r="I14" s="5">
        <v>3885</v>
      </c>
    </row>
  </sheetData>
  <mergeCells count="1">
    <mergeCell ref="A14:E1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 D P S and Co Chartered Accountants</dc:creator>
  <cp:keywords/>
  <dc:description/>
  <cp:lastModifiedBy/>
  <cp:revision/>
  <dcterms:created xsi:type="dcterms:W3CDTF">2015-06-05T18:17:20Z</dcterms:created>
  <dcterms:modified xsi:type="dcterms:W3CDTF">2025-04-14T18:49:23Z</dcterms:modified>
  <cp:category/>
  <cp:contentStatus/>
</cp:coreProperties>
</file>