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ae460\lab05_06\AE-460\Lab 6\"/>
    </mc:Choice>
  </mc:AlternateContent>
  <xr:revisionPtr revIDLastSave="0" documentId="8_{65BADC6B-C06A-477E-8EB9-AAF313228ACE}" xr6:coauthVersionLast="47" xr6:coauthVersionMax="47" xr10:uidLastSave="{00000000-0000-0000-0000-000000000000}"/>
  <bookViews>
    <workbookView xWindow="-108" yWindow="-108" windowWidth="23256" windowHeight="12576" activeTab="2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3" l="1"/>
  <c r="AB6" i="3"/>
  <c r="AB7" i="3"/>
  <c r="AB8" i="3"/>
  <c r="AB9" i="3"/>
  <c r="AB10" i="3"/>
  <c r="AB11" i="3"/>
  <c r="AB12" i="3"/>
  <c r="AB13" i="3"/>
  <c r="AB14" i="3"/>
  <c r="AB15" i="3"/>
  <c r="AB16" i="3"/>
  <c r="AB17" i="3"/>
  <c r="AB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4" i="3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4" i="2"/>
  <c r="V20" i="2"/>
  <c r="W8" i="2"/>
  <c r="X8" i="2"/>
  <c r="Y8" i="2"/>
  <c r="Z8" i="2"/>
  <c r="AA8" i="2"/>
  <c r="AB8" i="2"/>
  <c r="AC8" i="2"/>
  <c r="AD8" i="2"/>
  <c r="AE8" i="2"/>
  <c r="AF8" i="2"/>
  <c r="W9" i="2"/>
  <c r="X9" i="2"/>
  <c r="Y9" i="2"/>
  <c r="Z9" i="2"/>
  <c r="AA9" i="2"/>
  <c r="AB9" i="2"/>
  <c r="AC9" i="2"/>
  <c r="AD9" i="2"/>
  <c r="AE9" i="2"/>
  <c r="AF9" i="2"/>
  <c r="W10" i="2"/>
  <c r="X10" i="2"/>
  <c r="Y10" i="2"/>
  <c r="Z10" i="2"/>
  <c r="AA10" i="2"/>
  <c r="AB10" i="2"/>
  <c r="AC10" i="2"/>
  <c r="AD10" i="2"/>
  <c r="AE10" i="2"/>
  <c r="AF10" i="2"/>
  <c r="W11" i="2"/>
  <c r="X11" i="2"/>
  <c r="Y11" i="2"/>
  <c r="Z11" i="2"/>
  <c r="AA11" i="2"/>
  <c r="AB11" i="2"/>
  <c r="AC11" i="2"/>
  <c r="AD11" i="2"/>
  <c r="AE11" i="2"/>
  <c r="AF11" i="2"/>
  <c r="W12" i="2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W19" i="2"/>
  <c r="X19" i="2"/>
  <c r="Y19" i="2"/>
  <c r="Z19" i="2"/>
  <c r="AA19" i="2"/>
  <c r="AB19" i="2"/>
  <c r="AC19" i="2"/>
  <c r="AD19" i="2"/>
  <c r="AE19" i="2"/>
  <c r="AF19" i="2"/>
  <c r="W20" i="2"/>
  <c r="X20" i="2"/>
  <c r="Y20" i="2"/>
  <c r="Z20" i="2"/>
  <c r="AA20" i="2"/>
  <c r="AB20" i="2"/>
  <c r="AC20" i="2"/>
  <c r="AD20" i="2"/>
  <c r="AE20" i="2"/>
  <c r="AF20" i="2"/>
  <c r="AF7" i="2"/>
  <c r="AE7" i="2"/>
  <c r="AD7" i="2"/>
  <c r="AC7" i="2"/>
  <c r="AB7" i="2"/>
  <c r="AA7" i="2"/>
  <c r="Z7" i="2"/>
  <c r="Y7" i="2"/>
  <c r="X7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7" i="2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3" i="7"/>
  <c r="F4" i="5"/>
  <c r="F5" i="5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F13" i="5"/>
  <c r="F14" i="5"/>
  <c r="F15" i="5"/>
  <c r="F16" i="5"/>
  <c r="I16" i="5" s="1"/>
  <c r="F3" i="5"/>
  <c r="B11" i="5"/>
  <c r="E11" i="5" s="1"/>
  <c r="G11" i="7" s="1"/>
  <c r="F4" i="4"/>
  <c r="F5" i="4"/>
  <c r="F6" i="4"/>
  <c r="F7" i="4"/>
  <c r="F8" i="4"/>
  <c r="F9" i="4"/>
  <c r="I9" i="4" s="1"/>
  <c r="F10" i="4"/>
  <c r="F11" i="4"/>
  <c r="F12" i="4"/>
  <c r="F13" i="4"/>
  <c r="F14" i="4"/>
  <c r="F15" i="4"/>
  <c r="F16" i="4"/>
  <c r="F3" i="4"/>
  <c r="B14" i="4"/>
  <c r="B14" i="7" s="1"/>
  <c r="B13" i="4"/>
  <c r="B13" i="7" s="1"/>
  <c r="B6" i="4"/>
  <c r="B6" i="7" s="1"/>
  <c r="B5" i="4"/>
  <c r="B5" i="7" s="1"/>
  <c r="C21" i="6"/>
  <c r="B21" i="6"/>
  <c r="A2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E7" i="6" s="1"/>
  <c r="B8" i="6"/>
  <c r="B9" i="6"/>
  <c r="E9" i="6" s="1"/>
  <c r="B10" i="6"/>
  <c r="B11" i="6"/>
  <c r="B12" i="6"/>
  <c r="B13" i="6"/>
  <c r="B14" i="6"/>
  <c r="B15" i="6"/>
  <c r="E15" i="6" s="1"/>
  <c r="B16" i="6"/>
  <c r="E16" i="6" s="1"/>
  <c r="B3" i="6"/>
  <c r="E3" i="6" s="1"/>
  <c r="I5" i="5"/>
  <c r="I14" i="5"/>
  <c r="I10" i="4"/>
  <c r="I3" i="4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E6" i="6" s="1"/>
  <c r="H5" i="6"/>
  <c r="G5" i="6"/>
  <c r="D5" i="6"/>
  <c r="C5" i="6"/>
  <c r="H4" i="6"/>
  <c r="G4" i="6"/>
  <c r="D4" i="6"/>
  <c r="C4" i="6"/>
  <c r="H3" i="6"/>
  <c r="G3" i="6"/>
  <c r="D3" i="6"/>
  <c r="C3" i="6"/>
  <c r="I4" i="5"/>
  <c r="I12" i="5"/>
  <c r="I13" i="5"/>
  <c r="I15" i="5"/>
  <c r="I3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I13" i="4" s="1"/>
  <c r="H12" i="4"/>
  <c r="H11" i="4"/>
  <c r="H10" i="4"/>
  <c r="H9" i="4"/>
  <c r="H8" i="4"/>
  <c r="H7" i="4"/>
  <c r="I7" i="4" s="1"/>
  <c r="H6" i="4"/>
  <c r="H5" i="4"/>
  <c r="I5" i="4" s="1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I4" i="4"/>
  <c r="I8" i="4"/>
  <c r="I11" i="4"/>
  <c r="I1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G56" i="3"/>
  <c r="F56" i="3"/>
  <c r="E56" i="3"/>
  <c r="D56" i="3"/>
  <c r="C56" i="3"/>
  <c r="O55" i="3"/>
  <c r="N55" i="3"/>
  <c r="M55" i="3"/>
  <c r="L55" i="3"/>
  <c r="K55" i="3"/>
  <c r="J55" i="3"/>
  <c r="I55" i="3"/>
  <c r="G55" i="3"/>
  <c r="F55" i="3"/>
  <c r="E55" i="3"/>
  <c r="D55" i="3"/>
  <c r="C55" i="3"/>
  <c r="O54" i="3"/>
  <c r="N54" i="3"/>
  <c r="M54" i="3"/>
  <c r="L54" i="3"/>
  <c r="K54" i="3"/>
  <c r="J54" i="3"/>
  <c r="I54" i="3"/>
  <c r="G54" i="3"/>
  <c r="F54" i="3"/>
  <c r="E54" i="3"/>
  <c r="D54" i="3"/>
  <c r="C54" i="3"/>
  <c r="O53" i="3"/>
  <c r="N53" i="3"/>
  <c r="M53" i="3"/>
  <c r="L53" i="3"/>
  <c r="K53" i="3"/>
  <c r="J53" i="3"/>
  <c r="I53" i="3"/>
  <c r="G53" i="3"/>
  <c r="F53" i="3"/>
  <c r="E53" i="3"/>
  <c r="D53" i="3"/>
  <c r="C53" i="3"/>
  <c r="O52" i="3"/>
  <c r="N52" i="3"/>
  <c r="M52" i="3"/>
  <c r="L52" i="3"/>
  <c r="K52" i="3"/>
  <c r="J52" i="3"/>
  <c r="I52" i="3"/>
  <c r="G52" i="3"/>
  <c r="F52" i="3"/>
  <c r="E52" i="3"/>
  <c r="D52" i="3"/>
  <c r="C52" i="3"/>
  <c r="O51" i="3"/>
  <c r="N51" i="3"/>
  <c r="M51" i="3"/>
  <c r="L51" i="3"/>
  <c r="K51" i="3"/>
  <c r="J51" i="3"/>
  <c r="I51" i="3"/>
  <c r="G51" i="3"/>
  <c r="F51" i="3"/>
  <c r="E51" i="3"/>
  <c r="D51" i="3"/>
  <c r="C51" i="3"/>
  <c r="O50" i="3"/>
  <c r="N50" i="3"/>
  <c r="M50" i="3"/>
  <c r="L50" i="3"/>
  <c r="K50" i="3"/>
  <c r="J50" i="3"/>
  <c r="I50" i="3"/>
  <c r="G50" i="3"/>
  <c r="F50" i="3"/>
  <c r="E50" i="3"/>
  <c r="D50" i="3"/>
  <c r="C50" i="3"/>
  <c r="O49" i="3"/>
  <c r="N49" i="3"/>
  <c r="M49" i="3"/>
  <c r="L49" i="3"/>
  <c r="K49" i="3"/>
  <c r="J49" i="3"/>
  <c r="I49" i="3"/>
  <c r="G49" i="3"/>
  <c r="F49" i="3"/>
  <c r="E49" i="3"/>
  <c r="D49" i="3"/>
  <c r="C49" i="3"/>
  <c r="O48" i="3"/>
  <c r="N48" i="3"/>
  <c r="M48" i="3"/>
  <c r="L48" i="3"/>
  <c r="K48" i="3"/>
  <c r="J48" i="3"/>
  <c r="I48" i="3"/>
  <c r="G48" i="3"/>
  <c r="F48" i="3"/>
  <c r="E48" i="3"/>
  <c r="D48" i="3"/>
  <c r="C48" i="3"/>
  <c r="O47" i="3"/>
  <c r="N47" i="3"/>
  <c r="M47" i="3"/>
  <c r="L47" i="3"/>
  <c r="K47" i="3"/>
  <c r="J47" i="3"/>
  <c r="I47" i="3"/>
  <c r="G47" i="3"/>
  <c r="F47" i="3"/>
  <c r="E47" i="3"/>
  <c r="D47" i="3"/>
  <c r="C47" i="3"/>
  <c r="O46" i="3"/>
  <c r="N46" i="3"/>
  <c r="M46" i="3"/>
  <c r="L46" i="3"/>
  <c r="K46" i="3"/>
  <c r="J46" i="3"/>
  <c r="I46" i="3"/>
  <c r="G46" i="3"/>
  <c r="F46" i="3"/>
  <c r="E46" i="3"/>
  <c r="D46" i="3"/>
  <c r="C46" i="3"/>
  <c r="O45" i="3"/>
  <c r="N45" i="3"/>
  <c r="M45" i="3"/>
  <c r="L45" i="3"/>
  <c r="K45" i="3"/>
  <c r="J45" i="3"/>
  <c r="I45" i="3"/>
  <c r="G45" i="3"/>
  <c r="F45" i="3"/>
  <c r="E45" i="3"/>
  <c r="D45" i="3"/>
  <c r="C45" i="3"/>
  <c r="O44" i="3"/>
  <c r="N44" i="3"/>
  <c r="M44" i="3"/>
  <c r="L44" i="3"/>
  <c r="K44" i="3"/>
  <c r="J44" i="3"/>
  <c r="I44" i="3"/>
  <c r="G44" i="3"/>
  <c r="F44" i="3"/>
  <c r="E44" i="3"/>
  <c r="D44" i="3"/>
  <c r="C44" i="3"/>
  <c r="O43" i="3"/>
  <c r="N43" i="3"/>
  <c r="M43" i="3"/>
  <c r="L43" i="3"/>
  <c r="K43" i="3"/>
  <c r="J43" i="3"/>
  <c r="I43" i="3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E8" i="6" l="1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C11" i="7"/>
  <c r="E8" i="5"/>
  <c r="G8" i="7" s="1"/>
  <c r="E14" i="5"/>
  <c r="G14" i="7" s="1"/>
  <c r="E7" i="5"/>
  <c r="G7" i="7" s="1"/>
  <c r="C14" i="7"/>
  <c r="J14" i="7" s="1"/>
  <c r="K11" i="7"/>
  <c r="M5" i="7"/>
  <c r="M13" i="7"/>
  <c r="M9" i="7"/>
  <c r="M12" i="7"/>
  <c r="K7" i="7"/>
  <c r="K12" i="7"/>
  <c r="K4" i="7"/>
  <c r="K15" i="7"/>
  <c r="K16" i="7"/>
  <c r="K8" i="7"/>
  <c r="J7" i="7"/>
  <c r="J11" i="7"/>
  <c r="J6" i="7"/>
  <c r="K14" i="7"/>
  <c r="K6" i="7"/>
  <c r="I16" i="4"/>
  <c r="M16" i="7"/>
  <c r="M8" i="7"/>
  <c r="I6" i="4"/>
  <c r="M6" i="7" s="1"/>
  <c r="J16" i="7"/>
  <c r="J8" i="7"/>
  <c r="K10" i="7"/>
  <c r="M10" i="7"/>
  <c r="K3" i="7"/>
  <c r="K9" i="7"/>
  <c r="M3" i="7"/>
  <c r="M4" i="7"/>
  <c r="K13" i="7"/>
  <c r="K5" i="7"/>
  <c r="M11" i="7"/>
  <c r="M7" i="7"/>
  <c r="I15" i="4"/>
  <c r="M15" i="7" s="1"/>
  <c r="I14" i="4"/>
  <c r="M14" i="7" s="1"/>
  <c r="E3" i="4"/>
  <c r="F3" i="7" s="1"/>
  <c r="E9" i="4"/>
  <c r="E14" i="4"/>
  <c r="E6" i="4"/>
  <c r="E11" i="4"/>
  <c r="E13" i="4"/>
  <c r="E5" i="4"/>
  <c r="E10" i="4"/>
  <c r="E15" i="4"/>
  <c r="E7" i="4"/>
  <c r="E8" i="4"/>
  <c r="C10" i="7" l="1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</calcChain>
</file>

<file path=xl/sharedStrings.xml><?xml version="1.0" encoding="utf-8"?>
<sst xmlns="http://schemas.openxmlformats.org/spreadsheetml/2006/main" count="237" uniqueCount="89">
  <si>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</si>
  <si>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</si>
  <si>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</si>
  <si>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</si>
  <si>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</si>
  <si>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</si>
  <si>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</si>
  <si>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</si>
  <si>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</si>
  <si>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</si>
  <si>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</si>
  <si>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</si>
  <si>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</si>
  <si>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</si>
  <si>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</si>
  <si>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</si>
  <si>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</si>
  <si>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</si>
  <si>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</si>
  <si>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</si>
  <si>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</si>
  <si>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</si>
  <si>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</si>
  <si>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</si>
  <si>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</si>
  <si>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</si>
  <si>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</si>
  <si>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</si>
  <si>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</si>
  <si>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</si>
  <si>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</si>
  <si>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</si>
  <si>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</si>
  <si>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</si>
  <si>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</si>
  <si>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</si>
  <si>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</si>
  <si>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</si>
  <si>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</si>
  <si>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</si>
  <si>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</si>
  <si>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</si>
  <si>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</si>
  <si>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</si>
  <si>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</si>
  <si>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</si>
  <si>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</si>
  <si>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</si>
  <si>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</si>
  <si>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</si>
  <si>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</si>
  <si>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</si>
  <si>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</si>
  <si>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</si>
  <si>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</si>
  <si>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</si>
  <si>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</si>
  <si>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</si>
  <si>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</si>
  <si>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</si>
  <si>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</si>
  <si>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</si>
  <si>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</si>
  <si>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</si>
  <si>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</si>
  <si>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</si>
  <si>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</si>
  <si>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</si>
  <si>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</si>
  <si>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</si>
  <si>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</si>
  <si>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</si>
  <si>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</si>
  <si>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</si>
  <si>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</si>
  <si>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</si>
  <si>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</si>
  <si>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</si>
  <si>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</si>
  <si>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</si>
  <si>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</si>
  <si>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</si>
  <si>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</si>
  <si>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</si>
  <si>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</si>
  <si>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</si>
  <si>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</si>
  <si>
    <t>Initial Guesses:</t>
  </si>
  <si>
    <t>Initial Guess: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</si>
</sst>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'!$T$7:$T$20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 ft'!$I$4,'100 ft'!$P$4:$AB$4)</c:f>
              <c:numCache>
                <c:formatCode>General</c:formatCode>
                <c:ptCount val="14"/>
                <c:pt idx="0">
                  <c:v>-3.9458688</c:v>
                </c:pt>
                <c:pt idx="1">
                  <c:v>0.11741277999999999</c:v>
                </c:pt>
                <c:pt idx="2">
                  <c:v>0.10495575999999995</c:v>
                </c:pt>
                <c:pt idx="3">
                  <c:v>9.2498740000000024E-2</c:v>
                </c:pt>
                <c:pt idx="4">
                  <c:v>8.0041719999999983E-2</c:v>
                </c:pt>
                <c:pt idx="5">
                  <c:v>6.7584699999999998E-2</c:v>
                </c:pt>
                <c:pt idx="6">
                  <c:v>5.5127680000000012E-2</c:v>
                </c:pt>
                <c:pt idx="7">
                  <c:v>4.2670659999999971E-2</c:v>
                </c:pt>
                <c:pt idx="8">
                  <c:v>3.0213640000000042E-2</c:v>
                </c:pt>
                <c:pt idx="9">
                  <c:v>1.7756620000000001E-2</c:v>
                </c:pt>
                <c:pt idx="10">
                  <c:v>5.2995999999999599E-3</c:v>
                </c:pt>
                <c:pt idx="11">
                  <c:v>-7.1574199999999699E-3</c:v>
                </c:pt>
                <c:pt idx="12">
                  <c:v>-1.9614440000000011E-2</c:v>
                </c:pt>
                <c:pt idx="13">
                  <c:v>-3.2071459999999941E-2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BA1-BF98-C173EE8CFF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('100 ft'!$I$5,'100 ft'!$P$5:$AB$5)</c:f>
              <c:numCache>
                <c:formatCode>General</c:formatCode>
                <c:ptCount val="14"/>
                <c:pt idx="0">
                  <c:v>-2.0466473000000001</c:v>
                </c:pt>
                <c:pt idx="1">
                  <c:v>5.066594000000002E-2</c:v>
                </c:pt>
                <c:pt idx="2">
                  <c:v>4.3596805000000016E-2</c:v>
                </c:pt>
                <c:pt idx="3">
                  <c:v>3.6527670000000012E-2</c:v>
                </c:pt>
                <c:pt idx="4">
                  <c:v>2.9458535000000008E-2</c:v>
                </c:pt>
                <c:pt idx="5">
                  <c:v>2.2389400000000004E-2</c:v>
                </c:pt>
                <c:pt idx="6">
                  <c:v>1.5320265000000055E-2</c:v>
                </c:pt>
                <c:pt idx="7">
                  <c:v>8.2511299999999954E-3</c:v>
                </c:pt>
                <c:pt idx="8">
                  <c:v>1.1819949999999912E-3</c:v>
                </c:pt>
                <c:pt idx="9">
                  <c:v>-5.8871400000000129E-3</c:v>
                </c:pt>
                <c:pt idx="10">
                  <c:v>-1.2956275000000017E-2</c:v>
                </c:pt>
                <c:pt idx="11">
                  <c:v>-2.0025409999999966E-2</c:v>
                </c:pt>
                <c:pt idx="12">
                  <c:v>-2.7094545000000025E-2</c:v>
                </c:pt>
                <c:pt idx="13">
                  <c:v>-3.4163679999999974E-2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6-4BA1-BF98-C173EE8CFF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('100 ft'!$I$6,'100 ft'!$P$6:$AB$6)</c:f>
              <c:numCache>
                <c:formatCode>General</c:formatCode>
                <c:ptCount val="14"/>
                <c:pt idx="0">
                  <c:v>-3.3471899999999999E-2</c:v>
                </c:pt>
                <c:pt idx="1">
                  <c:v>-2.7265619999999997E-2</c:v>
                </c:pt>
                <c:pt idx="2">
                  <c:v>-2.8408839999999998E-2</c:v>
                </c:pt>
                <c:pt idx="3">
                  <c:v>-2.9552059999999998E-2</c:v>
                </c:pt>
                <c:pt idx="4">
                  <c:v>-3.0695279999999998E-2</c:v>
                </c:pt>
                <c:pt idx="5">
                  <c:v>-3.1838499999999999E-2</c:v>
                </c:pt>
                <c:pt idx="6">
                  <c:v>-3.2981719999999992E-2</c:v>
                </c:pt>
                <c:pt idx="7">
                  <c:v>-3.4124939999999999E-2</c:v>
                </c:pt>
                <c:pt idx="8">
                  <c:v>-3.526816E-2</c:v>
                </c:pt>
                <c:pt idx="9">
                  <c:v>-3.641138E-2</c:v>
                </c:pt>
                <c:pt idx="10">
                  <c:v>-3.75546E-2</c:v>
                </c:pt>
                <c:pt idx="11">
                  <c:v>-3.8697819999999994E-2</c:v>
                </c:pt>
                <c:pt idx="12">
                  <c:v>-3.9841040000000001E-2</c:v>
                </c:pt>
                <c:pt idx="13">
                  <c:v>-4.0984259999999995E-2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6-4BA1-BF98-C173EE8CFF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('100 ft'!$I$7,'100 ft'!$P$7:$AB$7)</c:f>
              <c:numCache>
                <c:formatCode>General</c:formatCode>
                <c:ptCount val="14"/>
                <c:pt idx="0">
                  <c:v>1.9196833099999999</c:v>
                </c:pt>
                <c:pt idx="1">
                  <c:v>-9.3850718000000027E-2</c:v>
                </c:pt>
                <c:pt idx="2">
                  <c:v>-9.0010003500000019E-2</c:v>
                </c:pt>
                <c:pt idx="3">
                  <c:v>-8.6169289000000038E-2</c:v>
                </c:pt>
                <c:pt idx="4">
                  <c:v>-8.2328574500000029E-2</c:v>
                </c:pt>
                <c:pt idx="5">
                  <c:v>-7.848786000000002E-2</c:v>
                </c:pt>
                <c:pt idx="6">
                  <c:v>-7.4647145500000039E-2</c:v>
                </c:pt>
                <c:pt idx="7">
                  <c:v>-7.0806431000000003E-2</c:v>
                </c:pt>
                <c:pt idx="8">
                  <c:v>-6.6965716500000022E-2</c:v>
                </c:pt>
                <c:pt idx="9">
                  <c:v>-6.3125002000000013E-2</c:v>
                </c:pt>
                <c:pt idx="10">
                  <c:v>-5.9284287500000032E-2</c:v>
                </c:pt>
                <c:pt idx="11">
                  <c:v>-5.5443573000000024E-2</c:v>
                </c:pt>
                <c:pt idx="12">
                  <c:v>-5.1602858500000015E-2</c:v>
                </c:pt>
                <c:pt idx="13">
                  <c:v>-4.7762144000000034E-2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6-4BA1-BF98-C173EE8CFF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('100 ft'!$I$8,'100 ft'!$P$8:$AB$8)</c:f>
              <c:numCache>
                <c:formatCode>General</c:formatCode>
                <c:ptCount val="14"/>
                <c:pt idx="0">
                  <c:v>4.0854886199999996</c:v>
                </c:pt>
                <c:pt idx="1">
                  <c:v>-0.17914404600000006</c:v>
                </c:pt>
                <c:pt idx="2">
                  <c:v>-0.16881018450000002</c:v>
                </c:pt>
                <c:pt idx="3">
                  <c:v>-0.15847632300000009</c:v>
                </c:pt>
                <c:pt idx="4">
                  <c:v>-0.14814246150000004</c:v>
                </c:pt>
                <c:pt idx="5">
                  <c:v>-0.13780860000000006</c:v>
                </c:pt>
                <c:pt idx="6">
                  <c:v>-0.12747473850000007</c:v>
                </c:pt>
                <c:pt idx="7">
                  <c:v>-0.11714087700000003</c:v>
                </c:pt>
                <c:pt idx="8">
                  <c:v>-0.1068070155000001</c:v>
                </c:pt>
                <c:pt idx="9">
                  <c:v>-9.6473154000000005E-2</c:v>
                </c:pt>
                <c:pt idx="10">
                  <c:v>-8.6139292500000075E-2</c:v>
                </c:pt>
                <c:pt idx="11">
                  <c:v>-7.580543100000009E-2</c:v>
                </c:pt>
                <c:pt idx="12">
                  <c:v>-6.5471569500000049E-2</c:v>
                </c:pt>
                <c:pt idx="13">
                  <c:v>-5.5137708000000063E-2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6-4BA1-BF98-C173EE8CFF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('100 ft'!$I$9,'100 ft'!$P$9:$AB$9)</c:f>
              <c:numCache>
                <c:formatCode>General</c:formatCode>
                <c:ptCount val="14"/>
                <c:pt idx="0">
                  <c:v>5.94443739</c:v>
                </c:pt>
                <c:pt idx="1">
                  <c:v>-0.23734350400000004</c:v>
                </c:pt>
                <c:pt idx="2">
                  <c:v>-0.22087217800000003</c:v>
                </c:pt>
                <c:pt idx="3">
                  <c:v>-0.20440085200000002</c:v>
                </c:pt>
                <c:pt idx="4">
                  <c:v>-0.18792952600000001</c:v>
                </c:pt>
                <c:pt idx="5">
                  <c:v>-0.17145820000000001</c:v>
                </c:pt>
                <c:pt idx="6">
                  <c:v>-0.15498687400000011</c:v>
                </c:pt>
                <c:pt idx="7">
                  <c:v>-0.13851554799999999</c:v>
                </c:pt>
                <c:pt idx="8">
                  <c:v>-0.12204422199999998</c:v>
                </c:pt>
                <c:pt idx="9">
                  <c:v>-0.10557289599999997</c:v>
                </c:pt>
                <c:pt idx="10">
                  <c:v>-8.9101569999999963E-2</c:v>
                </c:pt>
                <c:pt idx="11">
                  <c:v>-7.2630244000000066E-2</c:v>
                </c:pt>
                <c:pt idx="12">
                  <c:v>-5.6158917999999947E-2</c:v>
                </c:pt>
                <c:pt idx="13">
                  <c:v>-3.9687592000000049E-2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6-4BA1-BF98-C173EE8CFF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ft'!$I$10,'100 ft'!$P$10:$AB$10)</c:f>
              <c:numCache>
                <c:formatCode>General</c:formatCode>
                <c:ptCount val="14"/>
                <c:pt idx="0">
                  <c:v>7.9381382900000004</c:v>
                </c:pt>
                <c:pt idx="1">
                  <c:v>-0.28981828000000009</c:v>
                </c:pt>
                <c:pt idx="2">
                  <c:v>-0.26694715250000001</c:v>
                </c:pt>
                <c:pt idx="3">
                  <c:v>-0.24407602500000014</c:v>
                </c:pt>
                <c:pt idx="4">
                  <c:v>-0.22120489750000005</c:v>
                </c:pt>
                <c:pt idx="5">
                  <c:v>-0.19833377000000008</c:v>
                </c:pt>
                <c:pt idx="6">
                  <c:v>-0.17546264250000021</c:v>
                </c:pt>
                <c:pt idx="7">
                  <c:v>-0.15259151500000001</c:v>
                </c:pt>
                <c:pt idx="8">
                  <c:v>-0.12972038750000014</c:v>
                </c:pt>
                <c:pt idx="9">
                  <c:v>-0.10684925999999995</c:v>
                </c:pt>
                <c:pt idx="10">
                  <c:v>-8.3978132499999969E-2</c:v>
                </c:pt>
                <c:pt idx="11">
                  <c:v>-6.1107005000000214E-2</c:v>
                </c:pt>
                <c:pt idx="12">
                  <c:v>-3.8235877500000015E-2</c:v>
                </c:pt>
                <c:pt idx="13">
                  <c:v>-1.5364750000000038E-2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56-4BA1-BF98-C173EE8CFF3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ft'!$I$11,'100 ft'!$P$11:$AB$11)</c:f>
              <c:numCache>
                <c:formatCode>General</c:formatCode>
                <c:ptCount val="14"/>
                <c:pt idx="0">
                  <c:v>10.0329374</c:v>
                </c:pt>
                <c:pt idx="1">
                  <c:v>-0.31749673599999984</c:v>
                </c:pt>
                <c:pt idx="2">
                  <c:v>-0.28963809949999986</c:v>
                </c:pt>
                <c:pt idx="3">
                  <c:v>-0.26177946299999988</c:v>
                </c:pt>
                <c:pt idx="4">
                  <c:v>-0.2339208264999999</c:v>
                </c:pt>
                <c:pt idx="5">
                  <c:v>-0.20606218999999992</c:v>
                </c:pt>
                <c:pt idx="6">
                  <c:v>-0.17820355349999994</c:v>
                </c:pt>
                <c:pt idx="7">
                  <c:v>-0.15034491699999997</c:v>
                </c:pt>
                <c:pt idx="8">
                  <c:v>-0.12248628049999999</c:v>
                </c:pt>
                <c:pt idx="9">
                  <c:v>-9.4627643999999789E-2</c:v>
                </c:pt>
                <c:pt idx="10">
                  <c:v>-6.6769007500000033E-2</c:v>
                </c:pt>
                <c:pt idx="11">
                  <c:v>-3.8910371000000055E-2</c:v>
                </c:pt>
                <c:pt idx="12">
                  <c:v>-1.1051734499999855E-2</c:v>
                </c:pt>
                <c:pt idx="13">
                  <c:v>1.6806902000000123E-2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56-4BA1-BF98-C173EE8CFF3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ft'!$I$12,'100 ft'!$P$12:$AB$12)</c:f>
              <c:numCache>
                <c:formatCode>General</c:formatCode>
                <c:ptCount val="14"/>
                <c:pt idx="0">
                  <c:v>11.979269</c:v>
                </c:pt>
                <c:pt idx="1">
                  <c:v>-0.3100574439999999</c:v>
                </c:pt>
                <c:pt idx="2">
                  <c:v>-0.28089846299999999</c:v>
                </c:pt>
                <c:pt idx="3">
                  <c:v>-0.25173948200000007</c:v>
                </c:pt>
                <c:pt idx="4">
                  <c:v>-0.22258050099999993</c:v>
                </c:pt>
                <c:pt idx="5">
                  <c:v>-0.19342152000000001</c:v>
                </c:pt>
                <c:pt idx="6">
                  <c:v>-0.1642625390000001</c:v>
                </c:pt>
                <c:pt idx="7">
                  <c:v>-0.13510355799999996</c:v>
                </c:pt>
                <c:pt idx="8">
                  <c:v>-0.10594457700000004</c:v>
                </c:pt>
                <c:pt idx="9">
                  <c:v>-7.67855959999999E-2</c:v>
                </c:pt>
                <c:pt idx="10">
                  <c:v>-4.7626614999999983E-2</c:v>
                </c:pt>
                <c:pt idx="11">
                  <c:v>-1.8467634000000066E-2</c:v>
                </c:pt>
                <c:pt idx="12">
                  <c:v>1.0691347000000073E-2</c:v>
                </c:pt>
                <c:pt idx="13">
                  <c:v>3.985032799999999E-2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56-4BA1-BF98-C173EE8CFF3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ft'!$I$13,'100 ft'!$P$13:$AB$13)</c:f>
              <c:numCache>
                <c:formatCode>General</c:formatCode>
                <c:ptCount val="14"/>
                <c:pt idx="0">
                  <c:v>13.9203873</c:v>
                </c:pt>
                <c:pt idx="1">
                  <c:v>-0.30411726399999983</c:v>
                </c:pt>
                <c:pt idx="2">
                  <c:v>-0.27337118549999984</c:v>
                </c:pt>
                <c:pt idx="3">
                  <c:v>-0.24262510699999984</c:v>
                </c:pt>
                <c:pt idx="4">
                  <c:v>-0.21187902849999984</c:v>
                </c:pt>
                <c:pt idx="5">
                  <c:v>-0.18113294999999985</c:v>
                </c:pt>
                <c:pt idx="6">
                  <c:v>-0.15038687149999985</c:v>
                </c:pt>
                <c:pt idx="7">
                  <c:v>-0.11964079299999986</c:v>
                </c:pt>
                <c:pt idx="8">
                  <c:v>-8.8894714499999861E-2</c:v>
                </c:pt>
                <c:pt idx="9">
                  <c:v>-5.8148635999999643E-2</c:v>
                </c:pt>
                <c:pt idx="10">
                  <c:v>-2.7402557499999869E-2</c:v>
                </c:pt>
                <c:pt idx="11">
                  <c:v>3.343521000000127E-3</c:v>
                </c:pt>
                <c:pt idx="12">
                  <c:v>3.4089599500000123E-2</c:v>
                </c:pt>
                <c:pt idx="13">
                  <c:v>6.4835678000000119E-2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56-4BA1-BF98-C173EE8CFF3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ft'!$I$14,'100 ft'!$P$14:$AB$14)</c:f>
              <c:numCache>
                <c:formatCode>General</c:formatCode>
                <c:ptCount val="14"/>
                <c:pt idx="0">
                  <c:v>15.9829109</c:v>
                </c:pt>
                <c:pt idx="1">
                  <c:v>-0.30582640800000016</c:v>
                </c:pt>
                <c:pt idx="2">
                  <c:v>-0.27400742850000004</c:v>
                </c:pt>
                <c:pt idx="3">
                  <c:v>-0.24218844900000014</c:v>
                </c:pt>
                <c:pt idx="4">
                  <c:v>-0.21036946950000024</c:v>
                </c:pt>
                <c:pt idx="5">
                  <c:v>-0.17855049000000012</c:v>
                </c:pt>
                <c:pt idx="6">
                  <c:v>-0.14673151050000022</c:v>
                </c:pt>
                <c:pt idx="7">
                  <c:v>-0.1149125310000001</c:v>
                </c:pt>
                <c:pt idx="8">
                  <c:v>-8.3093551500000196E-2</c:v>
                </c:pt>
                <c:pt idx="9">
                  <c:v>-5.1274572000000074E-2</c:v>
                </c:pt>
                <c:pt idx="10">
                  <c:v>-1.9455592500000174E-2</c:v>
                </c:pt>
                <c:pt idx="11">
                  <c:v>1.2363386999999726E-2</c:v>
                </c:pt>
                <c:pt idx="12">
                  <c:v>4.4182366499999848E-2</c:v>
                </c:pt>
                <c:pt idx="13">
                  <c:v>7.6001345999999748E-2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56-4BA1-BF98-C173EE8CFF3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ft'!$I$15,'100 ft'!$P$15:$AB$15)</c:f>
              <c:numCache>
                <c:formatCode>General</c:formatCode>
                <c:ptCount val="14"/>
                <c:pt idx="0">
                  <c:v>17.913944000000001</c:v>
                </c:pt>
                <c:pt idx="1">
                  <c:v>-0.31564471000000016</c:v>
                </c:pt>
                <c:pt idx="2">
                  <c:v>-0.28343560499999998</c:v>
                </c:pt>
                <c:pt idx="3">
                  <c:v>-0.25122650000000024</c:v>
                </c:pt>
                <c:pt idx="4">
                  <c:v>-0.21901739500000006</c:v>
                </c:pt>
                <c:pt idx="5">
                  <c:v>-0.1868082900000001</c:v>
                </c:pt>
                <c:pt idx="6">
                  <c:v>-0.15459918500000014</c:v>
                </c:pt>
                <c:pt idx="7">
                  <c:v>-0.12239007999999996</c:v>
                </c:pt>
                <c:pt idx="8">
                  <c:v>-9.0180975000000219E-2</c:v>
                </c:pt>
                <c:pt idx="9">
                  <c:v>-5.7971870000000036E-2</c:v>
                </c:pt>
                <c:pt idx="10">
                  <c:v>-2.5762765000000076E-2</c:v>
                </c:pt>
                <c:pt idx="11">
                  <c:v>6.4463399999998838E-3</c:v>
                </c:pt>
                <c:pt idx="12">
                  <c:v>3.8655444999999844E-2</c:v>
                </c:pt>
                <c:pt idx="13">
                  <c:v>7.0864549999999804E-2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56-4BA1-BF98-C173EE8CFF3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ft'!$I$16,'100 ft'!$P$16:$AB$16)</c:f>
              <c:numCache>
                <c:formatCode>General</c:formatCode>
                <c:ptCount val="14"/>
                <c:pt idx="0">
                  <c:v>20.051144799999999</c:v>
                </c:pt>
                <c:pt idx="1">
                  <c:v>-0.32901354599999988</c:v>
                </c:pt>
                <c:pt idx="2">
                  <c:v>-0.29592870199999988</c:v>
                </c:pt>
                <c:pt idx="3">
                  <c:v>-0.26284385799999987</c:v>
                </c:pt>
                <c:pt idx="4">
                  <c:v>-0.22975901399999987</c:v>
                </c:pt>
                <c:pt idx="5">
                  <c:v>-0.19667416999999987</c:v>
                </c:pt>
                <c:pt idx="6">
                  <c:v>-0.16358932600000009</c:v>
                </c:pt>
                <c:pt idx="7">
                  <c:v>-0.13050448199999987</c:v>
                </c:pt>
                <c:pt idx="8">
                  <c:v>-9.7419637999999864E-2</c:v>
                </c:pt>
                <c:pt idx="9">
                  <c:v>-6.433479399999964E-2</c:v>
                </c:pt>
                <c:pt idx="10">
                  <c:v>-3.124994999999986E-2</c:v>
                </c:pt>
                <c:pt idx="11">
                  <c:v>1.8348939999999203E-3</c:v>
                </c:pt>
                <c:pt idx="12">
                  <c:v>3.4919738000000144E-2</c:v>
                </c:pt>
                <c:pt idx="13">
                  <c:v>6.8004582000000147E-2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56-4BA1-BF98-C173EE8CFF3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('100 ft'!$I$17,'100 ft'!$P$17:$AB$17)</c:f>
              <c:numCache>
                <c:formatCode>General</c:formatCode>
                <c:ptCount val="14"/>
                <c:pt idx="0">
                  <c:v>22.044026899999999</c:v>
                </c:pt>
                <c:pt idx="1">
                  <c:v>-0.34750113199999988</c:v>
                </c:pt>
                <c:pt idx="2">
                  <c:v>-0.31200748399999978</c:v>
                </c:pt>
                <c:pt idx="3">
                  <c:v>-0.2765138359999999</c:v>
                </c:pt>
                <c:pt idx="4">
                  <c:v>-0.24102018800000002</c:v>
                </c:pt>
                <c:pt idx="5">
                  <c:v>-0.20552653999999992</c:v>
                </c:pt>
                <c:pt idx="6">
                  <c:v>-0.17003289200000005</c:v>
                </c:pt>
                <c:pt idx="7">
                  <c:v>-0.13453924399999995</c:v>
                </c:pt>
                <c:pt idx="8">
                  <c:v>-9.9045596000000069E-2</c:v>
                </c:pt>
                <c:pt idx="9">
                  <c:v>-6.3551947999999747E-2</c:v>
                </c:pt>
                <c:pt idx="10">
                  <c:v>-2.8058299999999869E-2</c:v>
                </c:pt>
                <c:pt idx="11">
                  <c:v>7.4353480000000083E-3</c:v>
                </c:pt>
                <c:pt idx="12">
                  <c:v>4.2928996000000108E-2</c:v>
                </c:pt>
                <c:pt idx="13">
                  <c:v>7.8422643999999986E-2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56-4BA1-BF98-C173EE8C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766543"/>
        <c:axId val="1912765295"/>
      </c:lineChart>
      <c:catAx>
        <c:axId val="191276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5295"/>
        <c:crosses val="autoZero"/>
        <c:auto val="1"/>
        <c:lblAlgn val="ctr"/>
        <c:lblOffset val="100"/>
        <c:noMultiLvlLbl val="0"/>
      </c:catAx>
      <c:valAx>
        <c:axId val="1912765295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0.67084197884189767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165100</xdr:colOff>
      <xdr:row>38</xdr:row>
      <xdr:rowOff>163830</xdr:rowOff>
    </xdr:from>
    <xdr:to>
      <xdr:col>24</xdr:col>
      <xdr:colOff>609600</xdr:colOff>
      <xdr:row>52</xdr:row>
      <xdr:rowOff>67310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388620</xdr:colOff>
      <xdr:row>0</xdr:row>
      <xdr:rowOff>152400</xdr:rowOff>
    </xdr:from>
    <xdr:to>
      <xdr:col>28</xdr:col>
      <xdr:colOff>137160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4CA737-E28C-1116-435B-A076C3F52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defaultColWidth="11.19921875" defaultRowHeight="15.6" x14ac:dyDescent="0.3"/>
  <cols>
    <col min="3" max="3" width="12" bestFit="1" customWidth="1"/>
    <col min="4" max="6" width="12.19921875" bestFit="1" customWidth="1"/>
    <col min="7" max="7" width="9.796875" bestFit="1" customWidth="1"/>
    <col min="8" max="8" width="12.296875" bestFit="1" customWidth="1"/>
    <col min="9" max="9" width="14.19921875" bestFit="1" customWidth="1"/>
    <col min="10" max="10" width="12.796875" bestFit="1" customWidth="1"/>
    <col min="11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  <col min="23" max="24" width="21.79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3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3">
      <c r="A19" s="29" t="s">
        <v>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x14ac:dyDescent="0.3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3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3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3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3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3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3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3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3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3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3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3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3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3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3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3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3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F62"/>
  <sheetViews>
    <sheetView topLeftCell="K13" workbookViewId="0">
      <selection activeCell="P24" sqref="P24"/>
    </sheetView>
  </sheetViews>
  <sheetFormatPr defaultColWidth="11.19921875" defaultRowHeight="15.6" x14ac:dyDescent="0.3"/>
  <cols>
    <col min="2" max="2" width="10.69921875" bestFit="1" customWidth="1"/>
    <col min="3" max="3" width="11.796875" bestFit="1" customWidth="1"/>
    <col min="4" max="4" width="11.19921875" bestFit="1" customWidth="1"/>
    <col min="5" max="5" width="10" bestFit="1" customWidth="1"/>
    <col min="6" max="6" width="10.19921875" bestFit="1" customWidth="1"/>
    <col min="8" max="8" width="12.296875" bestFit="1" customWidth="1"/>
    <col min="9" max="9" width="14" bestFit="1" customWidth="1"/>
    <col min="10" max="10" width="11.19921875" bestFit="1" customWidth="1"/>
    <col min="11" max="11" width="11.69921875" bestFit="1" customWidth="1"/>
    <col min="12" max="12" width="15.796875" bestFit="1" customWidth="1"/>
    <col min="13" max="13" width="11.19921875" bestFit="1" customWidth="1"/>
    <col min="14" max="14" width="12.296875" bestFit="1" customWidth="1"/>
    <col min="15" max="15" width="13" bestFit="1" customWidth="1"/>
    <col min="16" max="16" width="13.3984375" customWidth="1"/>
    <col min="19" max="19" width="14" bestFit="1" customWidth="1"/>
  </cols>
  <sheetData>
    <row r="1" spans="1:32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2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2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2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2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S6" t="s">
        <v>35</v>
      </c>
      <c r="T6">
        <v>1.8</v>
      </c>
      <c r="U6">
        <v>1.85</v>
      </c>
      <c r="V6">
        <v>1.9</v>
      </c>
      <c r="W6">
        <v>1.95</v>
      </c>
      <c r="X6">
        <v>2</v>
      </c>
      <c r="Y6">
        <v>2.0499999999999998</v>
      </c>
      <c r="Z6">
        <v>2.1</v>
      </c>
      <c r="AA6">
        <v>2.15</v>
      </c>
      <c r="AB6">
        <v>2.2000000000000002</v>
      </c>
      <c r="AC6">
        <v>2.25</v>
      </c>
      <c r="AD6">
        <v>2.2999999999999998</v>
      </c>
      <c r="AE6">
        <v>2.35</v>
      </c>
      <c r="AF6">
        <v>2.4</v>
      </c>
    </row>
    <row r="7" spans="1:32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S7">
        <v>-4.0709042000000002</v>
      </c>
      <c r="T7">
        <f>$T$6*N4-O4</f>
        <v>6.044799999999996E-3</v>
      </c>
      <c r="U7">
        <f>$U$6*N4-O4</f>
        <v>4.3966249999999943E-3</v>
      </c>
      <c r="V7">
        <f>$V$6*N4-O4</f>
        <v>2.7484499999999995E-3</v>
      </c>
      <c r="W7">
        <f>$W$6*N4-O4</f>
        <v>1.1002749999999978E-3</v>
      </c>
      <c r="X7">
        <f>$X$6*N4-O4</f>
        <v>-5.4790000000000394E-4</v>
      </c>
      <c r="Y7">
        <f>$Y$6*N4-O4</f>
        <v>-2.1960749999999918E-3</v>
      </c>
      <c r="Z7">
        <f>$Z$6*N4-O4</f>
        <v>-3.8442500000000074E-3</v>
      </c>
      <c r="AA7">
        <f>$AA$6*N4-O4</f>
        <v>-5.4924249999999952E-3</v>
      </c>
      <c r="AB7">
        <f>$AB$6*N4-O4</f>
        <v>-7.1406000000000108E-3</v>
      </c>
      <c r="AC7">
        <f>$AC$6*N4-O4</f>
        <v>-8.7887749999999987E-3</v>
      </c>
      <c r="AD7">
        <f>$AD$6*N4-O4</f>
        <v>-1.043695E-2</v>
      </c>
      <c r="AE7">
        <f>$AE$6*N4-O4</f>
        <v>-1.2085125000000002E-2</v>
      </c>
      <c r="AF7">
        <f>$AF$6*N4-O4</f>
        <v>-1.3733300000000004E-2</v>
      </c>
    </row>
    <row r="8" spans="1:32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S8">
        <v>-1.9768829000000001</v>
      </c>
      <c r="T8">
        <f t="shared" ref="T8:T20" si="0">$T$6*N5-O5</f>
        <v>-5.484880000000001E-3</v>
      </c>
      <c r="U8">
        <f t="shared" ref="U8:U20" si="1">$U$6*N5-O5</f>
        <v>-6.3917349999999991E-3</v>
      </c>
      <c r="V8">
        <f t="shared" ref="V8:V20" si="2">$V$6*N5-O5</f>
        <v>-7.2985899999999972E-3</v>
      </c>
      <c r="W8">
        <f t="shared" ref="W8:W20" si="3">$W$6*N5-O5</f>
        <v>-8.2054450000000022E-3</v>
      </c>
      <c r="X8">
        <f t="shared" ref="X8:X20" si="4">$X$6*N5-O5</f>
        <v>-9.1123000000000003E-3</v>
      </c>
      <c r="Y8">
        <f t="shared" ref="Y8:Y20" si="5">$Y$6*N5-O5</f>
        <v>-1.0019154999999998E-2</v>
      </c>
      <c r="Z8">
        <f t="shared" ref="Z8:Z20" si="6">$Z$6*N5-O5</f>
        <v>-1.0926010000000003E-2</v>
      </c>
      <c r="AA8">
        <f t="shared" ref="AA8:AA20" si="7">$AA$6*N5-O5</f>
        <v>-1.1832865000000001E-2</v>
      </c>
      <c r="AB8">
        <f t="shared" ref="AB8:AB20" si="8">$AB$6*N5-O5</f>
        <v>-1.2739720000000006E-2</v>
      </c>
      <c r="AC8">
        <f t="shared" ref="AC8:AC20" si="9">$AC$6*N5-O5</f>
        <v>-1.3646574999999998E-2</v>
      </c>
      <c r="AD8">
        <f t="shared" ref="AD8:AD20" si="10">$AD$6*N5-O5</f>
        <v>-1.4553429999999996E-2</v>
      </c>
      <c r="AE8">
        <f t="shared" ref="AE8:AE20" si="11">$AE$6*N5-O5</f>
        <v>-1.5460285000000001E-2</v>
      </c>
      <c r="AF8">
        <f t="shared" ref="AF8:AF20" si="12">$AF$6*N5-O5</f>
        <v>-1.6367139999999999E-2</v>
      </c>
    </row>
    <row r="9" spans="1:32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S9">
        <v>-3.4004100000000002E-2</v>
      </c>
      <c r="T9">
        <f t="shared" si="0"/>
        <v>-1.8947329999999998E-2</v>
      </c>
      <c r="U9">
        <f t="shared" si="1"/>
        <v>-1.9044120000000001E-2</v>
      </c>
      <c r="V9">
        <f t="shared" si="2"/>
        <v>-1.9140910000000001E-2</v>
      </c>
      <c r="W9">
        <f t="shared" si="3"/>
        <v>-1.92377E-2</v>
      </c>
      <c r="X9">
        <f t="shared" si="4"/>
        <v>-1.9334489999999999E-2</v>
      </c>
      <c r="Y9">
        <f t="shared" si="5"/>
        <v>-1.9431279999999999E-2</v>
      </c>
      <c r="Z9">
        <f t="shared" si="6"/>
        <v>-1.9528070000000002E-2</v>
      </c>
      <c r="AA9">
        <f t="shared" si="7"/>
        <v>-1.9624860000000001E-2</v>
      </c>
      <c r="AB9">
        <f t="shared" si="8"/>
        <v>-1.972165E-2</v>
      </c>
      <c r="AC9">
        <f t="shared" si="9"/>
        <v>-1.981844E-2</v>
      </c>
      <c r="AD9">
        <f t="shared" si="10"/>
        <v>-1.9915229999999999E-2</v>
      </c>
      <c r="AE9">
        <f t="shared" si="11"/>
        <v>-2.0012019999999998E-2</v>
      </c>
      <c r="AF9">
        <f t="shared" si="12"/>
        <v>-2.0108810000000001E-2</v>
      </c>
    </row>
    <row r="10" spans="1:32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S10">
        <v>2.0190073900000001</v>
      </c>
      <c r="T10">
        <f t="shared" si="0"/>
        <v>-3.1955201999999995E-2</v>
      </c>
      <c r="U10">
        <f t="shared" si="1"/>
        <v>-3.1022428999999997E-2</v>
      </c>
      <c r="V10">
        <f t="shared" si="2"/>
        <v>-3.0089655999999999E-2</v>
      </c>
      <c r="W10">
        <f t="shared" si="3"/>
        <v>-2.9156882999999995E-2</v>
      </c>
      <c r="X10">
        <f t="shared" si="4"/>
        <v>-2.8224109999999997E-2</v>
      </c>
      <c r="Y10">
        <f t="shared" si="5"/>
        <v>-2.7291336999999999E-2</v>
      </c>
      <c r="Z10">
        <f t="shared" si="6"/>
        <v>-2.6358563999999994E-2</v>
      </c>
      <c r="AA10">
        <f t="shared" si="7"/>
        <v>-2.5425790999999996E-2</v>
      </c>
      <c r="AB10">
        <f t="shared" si="8"/>
        <v>-2.4493017999999991E-2</v>
      </c>
      <c r="AC10">
        <f t="shared" si="9"/>
        <v>-2.3560244999999994E-2</v>
      </c>
      <c r="AD10">
        <f t="shared" si="10"/>
        <v>-2.2627472000000003E-2</v>
      </c>
      <c r="AE10">
        <f t="shared" si="11"/>
        <v>-2.1694698999999998E-2</v>
      </c>
      <c r="AF10">
        <f t="shared" si="12"/>
        <v>-2.0761926E-2</v>
      </c>
    </row>
    <row r="11" spans="1:32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S11">
        <v>4.0295488800000001</v>
      </c>
      <c r="T11">
        <f t="shared" si="0"/>
        <v>-5.2849777999999986E-2</v>
      </c>
      <c r="U11">
        <f t="shared" si="1"/>
        <v>-5.1048100999999985E-2</v>
      </c>
      <c r="V11">
        <f t="shared" si="2"/>
        <v>-4.9246423999999997E-2</v>
      </c>
      <c r="W11">
        <f t="shared" si="3"/>
        <v>-4.7444746999999995E-2</v>
      </c>
      <c r="X11">
        <f t="shared" si="4"/>
        <v>-4.5643069999999994E-2</v>
      </c>
      <c r="Y11">
        <f t="shared" si="5"/>
        <v>-4.3841393000000006E-2</v>
      </c>
      <c r="Z11">
        <f t="shared" si="6"/>
        <v>-4.2039715999999991E-2</v>
      </c>
      <c r="AA11">
        <f t="shared" si="7"/>
        <v>-4.0238039000000003E-2</v>
      </c>
      <c r="AB11">
        <f t="shared" si="8"/>
        <v>-3.8436361999999988E-2</v>
      </c>
      <c r="AC11">
        <f t="shared" si="9"/>
        <v>-3.6634684999999986E-2</v>
      </c>
      <c r="AD11">
        <f t="shared" si="10"/>
        <v>-3.4833007999999999E-2</v>
      </c>
      <c r="AE11">
        <f t="shared" si="11"/>
        <v>-3.3031330999999983E-2</v>
      </c>
      <c r="AF11">
        <f t="shared" si="12"/>
        <v>-3.1229653999999996E-2</v>
      </c>
    </row>
    <row r="12" spans="1:32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S12">
        <v>5.92998504</v>
      </c>
      <c r="T12">
        <f t="shared" si="0"/>
        <v>-6.7435088000000004E-2</v>
      </c>
      <c r="U12">
        <f t="shared" si="1"/>
        <v>-6.4609258500000002E-2</v>
      </c>
      <c r="V12">
        <f t="shared" si="2"/>
        <v>-6.1783429000000015E-2</v>
      </c>
      <c r="W12">
        <f t="shared" si="3"/>
        <v>-5.8957599500000013E-2</v>
      </c>
      <c r="X12">
        <f t="shared" si="4"/>
        <v>-5.6131770000000011E-2</v>
      </c>
      <c r="Y12">
        <f t="shared" si="5"/>
        <v>-5.3305940500000024E-2</v>
      </c>
      <c r="Z12">
        <f t="shared" si="6"/>
        <v>-5.0480111000000008E-2</v>
      </c>
      <c r="AA12">
        <f t="shared" si="7"/>
        <v>-4.765428150000002E-2</v>
      </c>
      <c r="AB12">
        <f t="shared" si="8"/>
        <v>-4.4828452000000005E-2</v>
      </c>
      <c r="AC12">
        <f t="shared" si="9"/>
        <v>-4.2002622500000003E-2</v>
      </c>
      <c r="AD12">
        <f t="shared" si="10"/>
        <v>-3.9176793000000015E-2</v>
      </c>
      <c r="AE12">
        <f t="shared" si="11"/>
        <v>-3.63509635E-2</v>
      </c>
      <c r="AF12">
        <f t="shared" si="12"/>
        <v>-3.3525134000000012E-2</v>
      </c>
    </row>
    <row r="13" spans="1:32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S13">
        <v>8.0007105500000009</v>
      </c>
      <c r="T13">
        <f t="shared" si="0"/>
        <v>-7.5405838000000031E-2</v>
      </c>
      <c r="U13">
        <f t="shared" si="1"/>
        <v>-7.1797063500000008E-2</v>
      </c>
      <c r="V13">
        <f t="shared" si="2"/>
        <v>-6.8188289000000041E-2</v>
      </c>
      <c r="W13">
        <f t="shared" si="3"/>
        <v>-6.4579514500000018E-2</v>
      </c>
      <c r="X13">
        <f t="shared" si="4"/>
        <v>-6.0970740000000023E-2</v>
      </c>
      <c r="Y13">
        <f t="shared" si="5"/>
        <v>-5.7361965500000028E-2</v>
      </c>
      <c r="Z13">
        <f t="shared" si="6"/>
        <v>-5.3753191000000006E-2</v>
      </c>
      <c r="AA13">
        <f t="shared" si="7"/>
        <v>-5.0144416500000039E-2</v>
      </c>
      <c r="AB13">
        <f t="shared" si="8"/>
        <v>-4.6535642000000016E-2</v>
      </c>
      <c r="AC13">
        <f t="shared" si="9"/>
        <v>-4.2926867500000021E-2</v>
      </c>
      <c r="AD13">
        <f t="shared" si="10"/>
        <v>-3.9318093000000026E-2</v>
      </c>
      <c r="AE13">
        <f t="shared" si="11"/>
        <v>-3.5709318500000031E-2</v>
      </c>
      <c r="AF13">
        <f t="shared" si="12"/>
        <v>-3.2100544000000036E-2</v>
      </c>
    </row>
    <row r="14" spans="1:32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S14">
        <v>10.0275877</v>
      </c>
      <c r="T14">
        <f t="shared" si="0"/>
        <v>-8.2035720000000006E-2</v>
      </c>
      <c r="U14">
        <f t="shared" si="1"/>
        <v>-7.769609999999999E-2</v>
      </c>
      <c r="V14">
        <f t="shared" si="2"/>
        <v>-7.3356480000000002E-2</v>
      </c>
      <c r="W14">
        <f t="shared" si="3"/>
        <v>-6.9016860000000013E-2</v>
      </c>
      <c r="X14">
        <f t="shared" si="4"/>
        <v>-6.4677239999999997E-2</v>
      </c>
      <c r="Y14">
        <f t="shared" si="5"/>
        <v>-6.0337620000000008E-2</v>
      </c>
      <c r="Z14">
        <f t="shared" si="6"/>
        <v>-5.5997999999999992E-2</v>
      </c>
      <c r="AA14">
        <f t="shared" si="7"/>
        <v>-5.1658380000000004E-2</v>
      </c>
      <c r="AB14">
        <f t="shared" si="8"/>
        <v>-4.7318759999999987E-2</v>
      </c>
      <c r="AC14">
        <f t="shared" si="9"/>
        <v>-4.2979139999999999E-2</v>
      </c>
      <c r="AD14">
        <f t="shared" si="10"/>
        <v>-3.8639520000000011E-2</v>
      </c>
      <c r="AE14">
        <f t="shared" si="11"/>
        <v>-3.4299899999999994E-2</v>
      </c>
      <c r="AF14">
        <f t="shared" si="12"/>
        <v>-2.9960280000000006E-2</v>
      </c>
    </row>
    <row r="15" spans="1:32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S15">
        <v>11.9743014</v>
      </c>
      <c r="T15">
        <f t="shared" si="0"/>
        <v>-8.2041049999999976E-2</v>
      </c>
      <c r="U15">
        <f t="shared" si="1"/>
        <v>-7.7083469999999987E-2</v>
      </c>
      <c r="V15">
        <f t="shared" si="2"/>
        <v>-7.2125889999999998E-2</v>
      </c>
      <c r="W15">
        <f t="shared" si="3"/>
        <v>-6.7168310000000009E-2</v>
      </c>
      <c r="X15">
        <f t="shared" si="4"/>
        <v>-6.2210729999999992E-2</v>
      </c>
      <c r="Y15">
        <f t="shared" si="5"/>
        <v>-5.7253150000000003E-2</v>
      </c>
      <c r="Z15">
        <f t="shared" si="6"/>
        <v>-5.2295569999999986E-2</v>
      </c>
      <c r="AA15">
        <f t="shared" si="7"/>
        <v>-4.7337989999999996E-2</v>
      </c>
      <c r="AB15">
        <f t="shared" si="8"/>
        <v>-4.2380409999999979E-2</v>
      </c>
      <c r="AC15">
        <f t="shared" si="9"/>
        <v>-3.742282999999999E-2</v>
      </c>
      <c r="AD15">
        <f t="shared" si="10"/>
        <v>-3.2465250000000001E-2</v>
      </c>
      <c r="AE15">
        <f t="shared" si="11"/>
        <v>-2.7507669999999984E-2</v>
      </c>
      <c r="AF15">
        <f t="shared" si="12"/>
        <v>-2.2550089999999995E-2</v>
      </c>
    </row>
    <row r="16" spans="1:32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S16">
        <v>14.0581964</v>
      </c>
      <c r="T16">
        <f t="shared" si="0"/>
        <v>-8.5764077999999994E-2</v>
      </c>
      <c r="U16">
        <f t="shared" si="1"/>
        <v>-8.0517818500000005E-2</v>
      </c>
      <c r="V16">
        <f t="shared" si="2"/>
        <v>-7.5271559000000016E-2</v>
      </c>
      <c r="W16">
        <f t="shared" si="3"/>
        <v>-7.0025299500000027E-2</v>
      </c>
      <c r="X16">
        <f t="shared" si="4"/>
        <v>-6.477904000000001E-2</v>
      </c>
      <c r="Y16">
        <f t="shared" si="5"/>
        <v>-5.9532780500000021E-2</v>
      </c>
      <c r="Z16">
        <f t="shared" si="6"/>
        <v>-5.4286521000000004E-2</v>
      </c>
      <c r="AA16">
        <f t="shared" si="7"/>
        <v>-4.9040261500000015E-2</v>
      </c>
      <c r="AB16">
        <f t="shared" si="8"/>
        <v>-4.3794001999999999E-2</v>
      </c>
      <c r="AC16">
        <f t="shared" si="9"/>
        <v>-3.854774250000001E-2</v>
      </c>
      <c r="AD16">
        <f t="shared" si="10"/>
        <v>-3.3301483000000021E-2</v>
      </c>
      <c r="AE16">
        <f t="shared" si="11"/>
        <v>-2.8055223500000004E-2</v>
      </c>
      <c r="AF16">
        <f t="shared" si="12"/>
        <v>-2.2808964000000043E-2</v>
      </c>
    </row>
    <row r="17" spans="1:32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S17">
        <v>15.997199500000001</v>
      </c>
      <c r="T17">
        <f t="shared" si="0"/>
        <v>-8.2188898000000038E-2</v>
      </c>
      <c r="U17">
        <f t="shared" si="1"/>
        <v>-7.6937706000000022E-2</v>
      </c>
      <c r="V17">
        <f t="shared" si="2"/>
        <v>-7.1686514000000034E-2</v>
      </c>
      <c r="W17">
        <f t="shared" si="3"/>
        <v>-6.6435322000000047E-2</v>
      </c>
      <c r="X17">
        <f t="shared" si="4"/>
        <v>-6.1184130000000031E-2</v>
      </c>
      <c r="Y17">
        <f t="shared" si="5"/>
        <v>-5.5932938000000043E-2</v>
      </c>
      <c r="Z17">
        <f t="shared" si="6"/>
        <v>-5.0681746000000027E-2</v>
      </c>
      <c r="AA17">
        <f t="shared" si="7"/>
        <v>-4.543055400000004E-2</v>
      </c>
      <c r="AB17">
        <f t="shared" si="8"/>
        <v>-4.0179362000000024E-2</v>
      </c>
      <c r="AC17">
        <f t="shared" si="9"/>
        <v>-3.4928170000000036E-2</v>
      </c>
      <c r="AD17">
        <f t="shared" si="10"/>
        <v>-2.9676978000000048E-2</v>
      </c>
      <c r="AE17">
        <f t="shared" si="11"/>
        <v>-2.4425786000000033E-2</v>
      </c>
      <c r="AF17">
        <f t="shared" si="12"/>
        <v>-1.9174594000000045E-2</v>
      </c>
    </row>
    <row r="18" spans="1:32" x14ac:dyDescent="0.3">
      <c r="S18">
        <v>17.959525500000002</v>
      </c>
      <c r="T18">
        <f t="shared" si="0"/>
        <v>-8.8561877999999983E-2</v>
      </c>
      <c r="U18">
        <f t="shared" si="1"/>
        <v>-8.2917463499999983E-2</v>
      </c>
      <c r="V18">
        <f t="shared" si="2"/>
        <v>-7.7273048999999983E-2</v>
      </c>
      <c r="W18">
        <f t="shared" si="3"/>
        <v>-7.1628634499999982E-2</v>
      </c>
      <c r="X18">
        <f t="shared" si="4"/>
        <v>-6.5984219999999982E-2</v>
      </c>
      <c r="Y18">
        <f t="shared" si="5"/>
        <v>-6.033980550000001E-2</v>
      </c>
      <c r="Z18">
        <f t="shared" si="6"/>
        <v>-5.4695390999999982E-2</v>
      </c>
      <c r="AA18">
        <f t="shared" si="7"/>
        <v>-4.9050976499999982E-2</v>
      </c>
      <c r="AB18">
        <f t="shared" si="8"/>
        <v>-4.3406561999999954E-2</v>
      </c>
      <c r="AC18">
        <f t="shared" si="9"/>
        <v>-3.776214750000001E-2</v>
      </c>
      <c r="AD18">
        <f t="shared" si="10"/>
        <v>-3.2117732999999982E-2</v>
      </c>
      <c r="AE18">
        <f t="shared" si="11"/>
        <v>-2.6473318499999954E-2</v>
      </c>
      <c r="AF18">
        <f t="shared" si="12"/>
        <v>-2.0828903999999981E-2</v>
      </c>
    </row>
    <row r="19" spans="1:32" x14ac:dyDescent="0.3">
      <c r="S19">
        <v>20.004430599999999</v>
      </c>
      <c r="T19">
        <f t="shared" si="0"/>
        <v>-9.3437434000000014E-2</v>
      </c>
      <c r="U19">
        <f t="shared" si="1"/>
        <v>-8.7326085499999984E-2</v>
      </c>
      <c r="V19">
        <f t="shared" si="2"/>
        <v>-8.1214737000000009E-2</v>
      </c>
      <c r="W19">
        <f t="shared" si="3"/>
        <v>-7.5103388500000007E-2</v>
      </c>
      <c r="X19">
        <f t="shared" si="4"/>
        <v>-6.8992040000000004E-2</v>
      </c>
      <c r="Y19">
        <f t="shared" si="5"/>
        <v>-6.288069150000003E-2</v>
      </c>
      <c r="Z19">
        <f t="shared" si="6"/>
        <v>-5.6769342999999972E-2</v>
      </c>
      <c r="AA19">
        <f t="shared" si="7"/>
        <v>-5.0657994500000025E-2</v>
      </c>
      <c r="AB19">
        <f t="shared" si="8"/>
        <v>-4.4546645999999968E-2</v>
      </c>
      <c r="AC19">
        <f t="shared" si="9"/>
        <v>-3.8435297500000021E-2</v>
      </c>
      <c r="AD19">
        <f t="shared" si="10"/>
        <v>-3.2323949000000018E-2</v>
      </c>
      <c r="AE19">
        <f t="shared" si="11"/>
        <v>-2.6212600500000016E-2</v>
      </c>
      <c r="AF19">
        <f t="shared" si="12"/>
        <v>-2.0101252000000014E-2</v>
      </c>
    </row>
    <row r="20" spans="1:32" x14ac:dyDescent="0.3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S20">
        <v>22.034937899999999</v>
      </c>
      <c r="T20">
        <f t="shared" si="0"/>
        <v>-9.9477171999999975E-2</v>
      </c>
      <c r="U20">
        <f t="shared" si="1"/>
        <v>-9.2916998999999972E-2</v>
      </c>
      <c r="V20">
        <f t="shared" si="2"/>
        <v>-8.6356825999999998E-2</v>
      </c>
      <c r="W20">
        <f t="shared" si="3"/>
        <v>-7.9796652999999995E-2</v>
      </c>
      <c r="X20">
        <f t="shared" si="4"/>
        <v>-7.3236479999999993E-2</v>
      </c>
      <c r="Y20">
        <f t="shared" si="5"/>
        <v>-6.667630699999999E-2</v>
      </c>
      <c r="Z20">
        <f t="shared" si="6"/>
        <v>-6.0116133999999988E-2</v>
      </c>
      <c r="AA20">
        <f t="shared" si="7"/>
        <v>-5.3555960999999985E-2</v>
      </c>
      <c r="AB20">
        <f t="shared" si="8"/>
        <v>-4.6995787999999983E-2</v>
      </c>
      <c r="AC20">
        <f t="shared" si="9"/>
        <v>-4.043561499999998E-2</v>
      </c>
      <c r="AD20">
        <f t="shared" si="10"/>
        <v>-3.3875442000000033E-2</v>
      </c>
      <c r="AE20">
        <f t="shared" si="11"/>
        <v>-2.7315268999999975E-2</v>
      </c>
      <c r="AF20">
        <f t="shared" si="12"/>
        <v>-2.0755096000000028E-2</v>
      </c>
    </row>
    <row r="21" spans="1:32" x14ac:dyDescent="0.3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  <c r="P21" t="s">
        <v>87</v>
      </c>
    </row>
    <row r="22" spans="1:32" x14ac:dyDescent="0.3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  <c r="P22">
        <v>2.95</v>
      </c>
      <c r="Q22">
        <v>3</v>
      </c>
      <c r="R22">
        <v>3.05</v>
      </c>
      <c r="S22">
        <v>3.1</v>
      </c>
      <c r="T22">
        <v>3.15</v>
      </c>
      <c r="U22">
        <v>3.2</v>
      </c>
      <c r="V22">
        <v>3.25</v>
      </c>
      <c r="W22">
        <v>3.3</v>
      </c>
      <c r="X22">
        <v>3.35</v>
      </c>
      <c r="Y22">
        <v>3.4</v>
      </c>
    </row>
    <row r="23" spans="1:3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32" x14ac:dyDescent="0.3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  <c r="P24">
        <f>3.5*N4 - O4</f>
        <v>-4.999315E-2</v>
      </c>
    </row>
    <row r="25" spans="1:32" x14ac:dyDescent="0.3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  <c r="P25">
        <f t="shared" ref="P25:P37" si="15">3.5*N5 - O5</f>
        <v>-3.6317950000000002E-2</v>
      </c>
    </row>
    <row r="26" spans="1:32" x14ac:dyDescent="0.3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  <c r="P26">
        <f t="shared" si="15"/>
        <v>-2.2238190000000001E-2</v>
      </c>
    </row>
    <row r="27" spans="1:32" x14ac:dyDescent="0.3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  <c r="P27">
        <f t="shared" si="15"/>
        <v>-2.4092000000000557E-4</v>
      </c>
    </row>
    <row r="28" spans="1:32" x14ac:dyDescent="0.3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  <c r="P28">
        <f t="shared" si="15"/>
        <v>8.4072399999999964E-3</v>
      </c>
    </row>
    <row r="29" spans="1:32" x14ac:dyDescent="0.3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  <c r="P29">
        <f t="shared" si="15"/>
        <v>2.8643114999999997E-2</v>
      </c>
    </row>
    <row r="30" spans="1:32" x14ac:dyDescent="0.3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  <c r="P30">
        <f t="shared" si="15"/>
        <v>4.7292494999999962E-2</v>
      </c>
    </row>
    <row r="31" spans="1:32" x14ac:dyDescent="0.3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  <c r="P31">
        <f t="shared" si="15"/>
        <v>6.5511360000000018E-2</v>
      </c>
    </row>
    <row r="32" spans="1:32" x14ac:dyDescent="0.3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  <c r="P32">
        <f t="shared" si="15"/>
        <v>8.6516670000000018E-2</v>
      </c>
    </row>
    <row r="33" spans="1:16" x14ac:dyDescent="0.3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  <c r="P33">
        <f t="shared" si="15"/>
        <v>9.2608744999999992E-2</v>
      </c>
    </row>
    <row r="34" spans="1:16" x14ac:dyDescent="0.3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  <c r="P34">
        <f t="shared" si="15"/>
        <v>9.6351629999999966E-2</v>
      </c>
    </row>
    <row r="35" spans="1:16" x14ac:dyDescent="0.3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  <c r="P35">
        <f t="shared" si="15"/>
        <v>0.10334821500000002</v>
      </c>
    </row>
    <row r="36" spans="1:16" x14ac:dyDescent="0.3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  <c r="P36">
        <f t="shared" si="15"/>
        <v>0.11434841499999998</v>
      </c>
    </row>
    <row r="37" spans="1:16" x14ac:dyDescent="0.3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  <c r="P37">
        <f t="shared" si="15"/>
        <v>0.12356870999999997</v>
      </c>
    </row>
    <row r="46" spans="1:16" x14ac:dyDescent="0.3">
      <c r="A46" s="29" t="s">
        <v>55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6" x14ac:dyDescent="0.3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</row>
    <row r="48" spans="1:16" x14ac:dyDescent="0.3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</row>
    <row r="49" spans="3:15" x14ac:dyDescent="0.3">
      <c r="C49">
        <f t="shared" ref="C49:C62" si="16">C4*0.0254</f>
        <v>6.3500000000000001E-2</v>
      </c>
      <c r="D49">
        <f t="shared" ref="D49:D62" si="17">D4*6894.76</f>
        <v>99186.524644460005</v>
      </c>
      <c r="E49">
        <f t="shared" ref="E49:E62" si="18">E4*0.555556</f>
        <v>296.65023732000003</v>
      </c>
      <c r="F49">
        <f t="shared" ref="F49:F62" si="19">F4*515.379</f>
        <v>1.1651688432</v>
      </c>
      <c r="G49" s="1">
        <f t="shared" ref="G49:G62" si="20">G4*157.087</f>
        <v>6.0007233999999997E-5</v>
      </c>
      <c r="I49">
        <f t="shared" ref="I49:I62" si="21">I4/180*PI()</f>
        <v>-7.1050681823265752E-2</v>
      </c>
      <c r="J49">
        <f t="shared" ref="J49:J62" si="22">J4*6894.76</f>
        <v>83.418184392800001</v>
      </c>
      <c r="K49">
        <f t="shared" ref="K49:K62" si="23">K4*0.3048</f>
        <v>11.96605797792</v>
      </c>
      <c r="L49">
        <f t="shared" ref="L49:L62" si="24">L4</f>
        <v>48376.863299999997</v>
      </c>
      <c r="M49">
        <f t="shared" ref="M49:N62" si="25">M4*4.44822</f>
        <v>-0.13627566792000001</v>
      </c>
      <c r="N49">
        <f t="shared" si="25"/>
        <v>-0.14662889997</v>
      </c>
      <c r="O49">
        <f t="shared" ref="O49:O62" si="26">O4*0.1129848333</f>
        <v>-7.3868467148040301E-3</v>
      </c>
    </row>
    <row r="50" spans="3:15" x14ac:dyDescent="0.3">
      <c r="C50">
        <f t="shared" si="16"/>
        <v>6.3500000000000001E-2</v>
      </c>
      <c r="D50">
        <f t="shared" si="17"/>
        <v>99186.524644460005</v>
      </c>
      <c r="E50">
        <f t="shared" si="18"/>
        <v>296.65023732000003</v>
      </c>
      <c r="F50">
        <f t="shared" si="19"/>
        <v>1.1651688432</v>
      </c>
      <c r="G50" s="1">
        <f t="shared" si="20"/>
        <v>6.0007233999999997E-5</v>
      </c>
      <c r="I50">
        <f t="shared" si="21"/>
        <v>-3.4503115531373814E-2</v>
      </c>
      <c r="J50">
        <f t="shared" si="22"/>
        <v>85.712691573200004</v>
      </c>
      <c r="K50">
        <f t="shared" si="23"/>
        <v>12.129509629680001</v>
      </c>
      <c r="L50">
        <f t="shared" si="24"/>
        <v>49037.671900000001</v>
      </c>
      <c r="M50">
        <f t="shared" si="25"/>
        <v>-7.5195379812000002E-2</v>
      </c>
      <c r="N50">
        <f t="shared" si="25"/>
        <v>-8.0677810961999996E-2</v>
      </c>
      <c r="O50">
        <f t="shared" si="26"/>
        <v>-3.06888274361127E-3</v>
      </c>
    </row>
    <row r="51" spans="3:15" x14ac:dyDescent="0.3">
      <c r="C51">
        <f t="shared" si="16"/>
        <v>6.3500000000000001E-2</v>
      </c>
      <c r="D51">
        <f t="shared" si="17"/>
        <v>99186.524644460005</v>
      </c>
      <c r="E51">
        <f t="shared" si="18"/>
        <v>296.65023732000003</v>
      </c>
      <c r="F51">
        <f t="shared" si="19"/>
        <v>1.1651688432</v>
      </c>
      <c r="G51" s="1">
        <f t="shared" si="20"/>
        <v>6.0007233999999997E-5</v>
      </c>
      <c r="I51">
        <f t="shared" si="21"/>
        <v>-5.9348350417740383E-4</v>
      </c>
      <c r="J51">
        <f t="shared" si="22"/>
        <v>86.146923557999997</v>
      </c>
      <c r="K51">
        <f t="shared" si="23"/>
        <v>12.160196131680001</v>
      </c>
      <c r="L51">
        <f t="shared" si="24"/>
        <v>49161.730499999998</v>
      </c>
      <c r="M51">
        <f t="shared" si="25"/>
        <v>-3.6161359668E-2</v>
      </c>
      <c r="N51">
        <f t="shared" si="25"/>
        <v>-8.610864276E-3</v>
      </c>
      <c r="O51">
        <f t="shared" si="26"/>
        <v>1.7470720489862371E-3</v>
      </c>
    </row>
    <row r="52" spans="3:15" x14ac:dyDescent="0.3">
      <c r="C52">
        <f t="shared" si="16"/>
        <v>6.3500000000000001E-2</v>
      </c>
      <c r="D52">
        <f t="shared" si="17"/>
        <v>99186.524644460005</v>
      </c>
      <c r="E52">
        <f t="shared" si="18"/>
        <v>296.65023732000003</v>
      </c>
      <c r="F52">
        <f t="shared" si="19"/>
        <v>1.1651688432</v>
      </c>
      <c r="G52" s="1">
        <f t="shared" si="20"/>
        <v>6.0007233999999997E-5</v>
      </c>
      <c r="I52">
        <f t="shared" si="21"/>
        <v>3.5238326577597234E-2</v>
      </c>
      <c r="J52">
        <f t="shared" si="22"/>
        <v>84.706608194000012</v>
      </c>
      <c r="K52">
        <f t="shared" si="23"/>
        <v>12.058110504</v>
      </c>
      <c r="L52">
        <f t="shared" si="24"/>
        <v>48749.015599999999</v>
      </c>
      <c r="M52">
        <f t="shared" si="25"/>
        <v>1.8839234790600002E-2</v>
      </c>
      <c r="N52">
        <f t="shared" si="25"/>
        <v>8.298359028119999E-2</v>
      </c>
      <c r="O52">
        <f t="shared" si="26"/>
        <v>7.4044644398604982E-3</v>
      </c>
    </row>
    <row r="53" spans="3:15" x14ac:dyDescent="0.3">
      <c r="C53">
        <f t="shared" si="16"/>
        <v>6.3500000000000001E-2</v>
      </c>
      <c r="D53">
        <f t="shared" si="17"/>
        <v>99186.524644460005</v>
      </c>
      <c r="E53">
        <f t="shared" si="18"/>
        <v>296.65023732000003</v>
      </c>
      <c r="F53">
        <f t="shared" si="19"/>
        <v>1.1651688432</v>
      </c>
      <c r="G53" s="1">
        <f t="shared" si="20"/>
        <v>6.0007233999999997E-5</v>
      </c>
      <c r="I53">
        <f t="shared" si="21"/>
        <v>7.0328895326049884E-2</v>
      </c>
      <c r="J53">
        <f t="shared" si="22"/>
        <v>84.459637890799996</v>
      </c>
      <c r="K53">
        <f t="shared" si="23"/>
        <v>12.040519703519999</v>
      </c>
      <c r="L53">
        <f t="shared" si="24"/>
        <v>48677.898399999998</v>
      </c>
      <c r="M53">
        <f t="shared" si="25"/>
        <v>7.662374773620001E-2</v>
      </c>
      <c r="N53">
        <f t="shared" si="25"/>
        <v>0.16028511329880002</v>
      </c>
      <c r="O53">
        <f t="shared" si="26"/>
        <v>1.3299461675467996E-2</v>
      </c>
    </row>
    <row r="54" spans="3:15" x14ac:dyDescent="0.3">
      <c r="C54">
        <f t="shared" si="16"/>
        <v>6.3500000000000001E-2</v>
      </c>
      <c r="D54">
        <f t="shared" si="17"/>
        <v>99186.524644460005</v>
      </c>
      <c r="E54">
        <f t="shared" si="18"/>
        <v>296.65023732000003</v>
      </c>
      <c r="F54">
        <f t="shared" si="19"/>
        <v>1.1651688432</v>
      </c>
      <c r="G54" s="1">
        <f t="shared" si="20"/>
        <v>6.0007233999999997E-5</v>
      </c>
      <c r="I54">
        <f t="shared" si="21"/>
        <v>0.10349776354200764</v>
      </c>
      <c r="J54">
        <f t="shared" si="22"/>
        <v>84.277960964800002</v>
      </c>
      <c r="K54">
        <f t="shared" si="23"/>
        <v>12.027564697679999</v>
      </c>
      <c r="L54">
        <f t="shared" si="24"/>
        <v>48625.523399999998</v>
      </c>
      <c r="M54">
        <f t="shared" si="25"/>
        <v>0.12544340705820001</v>
      </c>
      <c r="N54">
        <f t="shared" si="25"/>
        <v>0.25139822596979999</v>
      </c>
      <c r="O54">
        <f t="shared" si="26"/>
        <v>1.9113073675952837E-2</v>
      </c>
    </row>
    <row r="55" spans="3:15" x14ac:dyDescent="0.3">
      <c r="C55">
        <f t="shared" si="16"/>
        <v>6.3500000000000001E-2</v>
      </c>
      <c r="D55">
        <f t="shared" si="17"/>
        <v>99186.524644460005</v>
      </c>
      <c r="E55">
        <f t="shared" si="18"/>
        <v>296.65023732000003</v>
      </c>
      <c r="F55">
        <f t="shared" si="19"/>
        <v>1.1651688432</v>
      </c>
      <c r="G55" s="1">
        <f t="shared" si="20"/>
        <v>6.0007233999999997E-5</v>
      </c>
      <c r="I55">
        <f t="shared" si="21"/>
        <v>0.13963874159654643</v>
      </c>
      <c r="J55">
        <f t="shared" si="22"/>
        <v>83.971626778000001</v>
      </c>
      <c r="K55">
        <f t="shared" si="23"/>
        <v>12.005688104399999</v>
      </c>
      <c r="L55">
        <f t="shared" si="24"/>
        <v>48537.078099999999</v>
      </c>
      <c r="M55">
        <f t="shared" si="25"/>
        <v>0.1576609748742</v>
      </c>
      <c r="N55">
        <f t="shared" si="25"/>
        <v>0.32105245812779998</v>
      </c>
      <c r="O55">
        <f t="shared" si="26"/>
        <v>2.3198240307069278E-2</v>
      </c>
    </row>
    <row r="56" spans="3:15" x14ac:dyDescent="0.3">
      <c r="C56">
        <f t="shared" si="16"/>
        <v>6.3500000000000001E-2</v>
      </c>
      <c r="D56">
        <f t="shared" si="17"/>
        <v>99186.524644460005</v>
      </c>
      <c r="E56">
        <f t="shared" si="18"/>
        <v>296.65023732000003</v>
      </c>
      <c r="F56">
        <f t="shared" si="19"/>
        <v>1.1651688432</v>
      </c>
      <c r="G56" s="1">
        <f t="shared" si="20"/>
        <v>6.0007233999999997E-5</v>
      </c>
      <c r="I56">
        <f t="shared" si="21"/>
        <v>0.17501442139748538</v>
      </c>
      <c r="J56">
        <f t="shared" si="22"/>
        <v>85.500677703199997</v>
      </c>
      <c r="K56">
        <f t="shared" si="23"/>
        <v>12.114497742000001</v>
      </c>
      <c r="L56">
        <f t="shared" si="24"/>
        <v>48976.980499999998</v>
      </c>
      <c r="M56">
        <f t="shared" si="25"/>
        <v>0.23616240523679999</v>
      </c>
      <c r="N56">
        <f t="shared" si="25"/>
        <v>0.38607168952800003</v>
      </c>
      <c r="O56">
        <f t="shared" si="26"/>
        <v>2.6919996871117933E-2</v>
      </c>
    </row>
    <row r="57" spans="3:15" x14ac:dyDescent="0.3">
      <c r="C57">
        <f t="shared" si="16"/>
        <v>6.3500000000000001E-2</v>
      </c>
      <c r="D57">
        <f t="shared" si="17"/>
        <v>99186.524644460005</v>
      </c>
      <c r="E57">
        <f t="shared" si="18"/>
        <v>296.65023732000003</v>
      </c>
      <c r="F57">
        <f t="shared" si="19"/>
        <v>1.1651688432</v>
      </c>
      <c r="G57" s="1">
        <f t="shared" si="20"/>
        <v>6.0007233999999997E-5</v>
      </c>
      <c r="I57">
        <f t="shared" si="21"/>
        <v>0.20899098505616653</v>
      </c>
      <c r="J57">
        <f t="shared" si="22"/>
        <v>86.537994345200005</v>
      </c>
      <c r="K57">
        <f t="shared" si="23"/>
        <v>12.1877676996</v>
      </c>
      <c r="L57">
        <f t="shared" si="24"/>
        <v>49273.199200000003</v>
      </c>
      <c r="M57">
        <f t="shared" si="25"/>
        <v>0.29173944452520001</v>
      </c>
      <c r="N57">
        <f t="shared" si="25"/>
        <v>0.44104813015200006</v>
      </c>
      <c r="O57">
        <f t="shared" si="26"/>
        <v>2.943412295337787E-2</v>
      </c>
    </row>
    <row r="58" spans="3:15" x14ac:dyDescent="0.3">
      <c r="C58">
        <f t="shared" si="16"/>
        <v>6.3500000000000001E-2</v>
      </c>
      <c r="D58">
        <f t="shared" si="17"/>
        <v>99186.524644460005</v>
      </c>
      <c r="E58">
        <f t="shared" si="18"/>
        <v>296.65023732000003</v>
      </c>
      <c r="F58">
        <f t="shared" si="19"/>
        <v>1.1651688432</v>
      </c>
      <c r="G58" s="1">
        <f t="shared" si="20"/>
        <v>6.0007233999999997E-5</v>
      </c>
      <c r="I58">
        <f t="shared" si="21"/>
        <v>0.24536181407201374</v>
      </c>
      <c r="J58">
        <f t="shared" si="22"/>
        <v>87.571243078799995</v>
      </c>
      <c r="K58">
        <f t="shared" si="23"/>
        <v>12.260307447839999</v>
      </c>
      <c r="L58">
        <f t="shared" si="24"/>
        <v>49566.464800000002</v>
      </c>
      <c r="M58">
        <f t="shared" si="25"/>
        <v>0.36606937865400002</v>
      </c>
      <c r="N58">
        <f t="shared" si="25"/>
        <v>0.46673032866180003</v>
      </c>
      <c r="O58">
        <f t="shared" si="26"/>
        <v>3.102895923797569E-2</v>
      </c>
    </row>
    <row r="59" spans="3:15" x14ac:dyDescent="0.3">
      <c r="C59">
        <f t="shared" si="16"/>
        <v>6.3500000000000001E-2</v>
      </c>
      <c r="D59">
        <f t="shared" si="17"/>
        <v>99186.524644460005</v>
      </c>
      <c r="E59">
        <f t="shared" si="18"/>
        <v>296.65023732000003</v>
      </c>
      <c r="F59">
        <f t="shared" si="19"/>
        <v>1.1651688432</v>
      </c>
      <c r="G59" s="1">
        <f t="shared" si="20"/>
        <v>6.0007233999999997E-5</v>
      </c>
      <c r="I59">
        <f t="shared" si="21"/>
        <v>0.27920380237339065</v>
      </c>
      <c r="J59">
        <f t="shared" si="22"/>
        <v>85.607822273599993</v>
      </c>
      <c r="K59">
        <f t="shared" si="23"/>
        <v>12.122087993520001</v>
      </c>
      <c r="L59">
        <f t="shared" si="24"/>
        <v>49007.664100000002</v>
      </c>
      <c r="M59">
        <f t="shared" si="25"/>
        <v>0.40980699110820001</v>
      </c>
      <c r="N59">
        <f t="shared" si="25"/>
        <v>0.46716914556479999</v>
      </c>
      <c r="O59">
        <f t="shared" si="26"/>
        <v>3.0645080838507276E-2</v>
      </c>
    </row>
    <row r="60" spans="3:15" x14ac:dyDescent="0.3">
      <c r="C60">
        <f t="shared" si="16"/>
        <v>6.3500000000000001E-2</v>
      </c>
      <c r="D60">
        <f t="shared" si="17"/>
        <v>99186.524644460005</v>
      </c>
      <c r="E60">
        <f t="shared" si="18"/>
        <v>296.65023732000003</v>
      </c>
      <c r="F60">
        <f t="shared" si="19"/>
        <v>1.1651688432</v>
      </c>
      <c r="G60" s="1">
        <f t="shared" si="20"/>
        <v>6.0007233999999997E-5</v>
      </c>
      <c r="I60">
        <f t="shared" si="21"/>
        <v>0.31345285207088092</v>
      </c>
      <c r="J60">
        <f t="shared" si="22"/>
        <v>84.517484927200002</v>
      </c>
      <c r="K60">
        <f t="shared" si="23"/>
        <v>12.044643891360002</v>
      </c>
      <c r="L60">
        <f t="shared" si="24"/>
        <v>48694.570299999999</v>
      </c>
      <c r="M60">
        <f t="shared" si="25"/>
        <v>0.4638061577982</v>
      </c>
      <c r="N60">
        <f t="shared" si="25"/>
        <v>0.50215194934380003</v>
      </c>
      <c r="O60">
        <f t="shared" si="26"/>
        <v>3.2964545351474639E-2</v>
      </c>
    </row>
    <row r="61" spans="3:15" x14ac:dyDescent="0.3">
      <c r="C61">
        <f t="shared" si="16"/>
        <v>6.3500000000000001E-2</v>
      </c>
      <c r="D61">
        <f t="shared" si="17"/>
        <v>99186.524644460005</v>
      </c>
      <c r="E61">
        <f t="shared" si="18"/>
        <v>296.65023732000003</v>
      </c>
      <c r="F61">
        <f t="shared" si="19"/>
        <v>1.1651688432</v>
      </c>
      <c r="G61" s="1">
        <f t="shared" si="20"/>
        <v>6.0007233999999997E-5</v>
      </c>
      <c r="I61">
        <f t="shared" si="21"/>
        <v>0.34914317895670477</v>
      </c>
      <c r="J61">
        <f t="shared" si="22"/>
        <v>87.631985914400005</v>
      </c>
      <c r="K61">
        <f t="shared" si="23"/>
        <v>12.264563004480001</v>
      </c>
      <c r="L61">
        <f t="shared" si="24"/>
        <v>49583.667999999998</v>
      </c>
      <c r="M61">
        <f t="shared" si="25"/>
        <v>0.52808258094060001</v>
      </c>
      <c r="N61">
        <f t="shared" si="25"/>
        <v>0.54369245249340004</v>
      </c>
      <c r="O61">
        <f t="shared" si="26"/>
        <v>3.5414641798855138E-2</v>
      </c>
    </row>
    <row r="62" spans="3:15" x14ac:dyDescent="0.3">
      <c r="C62">
        <f t="shared" si="16"/>
        <v>6.3500000000000001E-2</v>
      </c>
      <c r="D62">
        <f t="shared" si="17"/>
        <v>99186.524644460005</v>
      </c>
      <c r="E62">
        <f t="shared" si="18"/>
        <v>296.65023732000003</v>
      </c>
      <c r="F62">
        <f t="shared" si="19"/>
        <v>1.1651688432</v>
      </c>
      <c r="G62" s="1">
        <f t="shared" si="20"/>
        <v>6.0007233999999997E-5</v>
      </c>
      <c r="I62">
        <f t="shared" si="21"/>
        <v>0.384582216827485</v>
      </c>
      <c r="J62">
        <f t="shared" si="22"/>
        <v>87.180999662800005</v>
      </c>
      <c r="K62">
        <f t="shared" si="23"/>
        <v>12.23296377888</v>
      </c>
      <c r="L62">
        <f t="shared" si="24"/>
        <v>49455.917999999998</v>
      </c>
      <c r="M62">
        <f t="shared" si="25"/>
        <v>0.60611165482139995</v>
      </c>
      <c r="N62">
        <f t="shared" si="25"/>
        <v>0.58362185484119999</v>
      </c>
      <c r="O62">
        <f t="shared" si="26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AB56"/>
  <sheetViews>
    <sheetView tabSelected="1" topLeftCell="P1" workbookViewId="0">
      <selection activeCell="S22" sqref="S22"/>
    </sheetView>
  </sheetViews>
  <sheetFormatPr defaultColWidth="11.19921875" defaultRowHeight="15.6" x14ac:dyDescent="0.3"/>
  <cols>
    <col min="3" max="3" width="11.796875" bestFit="1" customWidth="1"/>
    <col min="8" max="8" width="12.296875" bestFit="1" customWidth="1"/>
    <col min="9" max="9" width="14" bestFit="1" customWidth="1"/>
    <col min="10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</cols>
  <sheetData>
    <row r="1" spans="1:28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28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  <c r="P2" t="s">
        <v>88</v>
      </c>
    </row>
    <row r="3" spans="1:28" x14ac:dyDescent="0.3">
      <c r="P3">
        <v>1.8</v>
      </c>
      <c r="Q3">
        <v>1.85</v>
      </c>
      <c r="R3">
        <v>1.9</v>
      </c>
      <c r="S3">
        <v>1.95</v>
      </c>
      <c r="T3">
        <v>2</v>
      </c>
      <c r="U3">
        <v>2.0499999999999998</v>
      </c>
      <c r="V3">
        <v>2.1</v>
      </c>
      <c r="W3">
        <v>2.15</v>
      </c>
      <c r="X3">
        <v>2.2000000000000002</v>
      </c>
      <c r="Y3">
        <v>2.25</v>
      </c>
      <c r="Z3">
        <v>2.2999999999999998</v>
      </c>
      <c r="AA3">
        <v>2.35</v>
      </c>
      <c r="AB3">
        <v>2.4</v>
      </c>
    </row>
    <row r="4" spans="1:28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  <c r="P4">
        <f>1.8*N4 - O4</f>
        <v>0.11741277999999999</v>
      </c>
      <c r="Q4">
        <f>1.85*N4 - O4</f>
        <v>0.10495575999999995</v>
      </c>
      <c r="R4">
        <f>1.9*N4-O4</f>
        <v>9.2498740000000024E-2</v>
      </c>
      <c r="S4">
        <f>1.95*N4-O4</f>
        <v>8.0041719999999983E-2</v>
      </c>
      <c r="T4">
        <f>2*N4-O4</f>
        <v>6.7584699999999998E-2</v>
      </c>
      <c r="U4">
        <f>2.05*N4-O4</f>
        <v>5.5127680000000012E-2</v>
      </c>
      <c r="V4">
        <f>2.1*N4-O4</f>
        <v>4.2670659999999971E-2</v>
      </c>
      <c r="W4">
        <f>2.15*N4-O4</f>
        <v>3.0213640000000042E-2</v>
      </c>
      <c r="X4">
        <f>2.2*N4-O4</f>
        <v>1.7756620000000001E-2</v>
      </c>
      <c r="Y4">
        <f>2.25*N4-O4</f>
        <v>5.2995999999999599E-3</v>
      </c>
      <c r="Z4">
        <f>2.3*N4-O4</f>
        <v>-7.1574199999999699E-3</v>
      </c>
      <c r="AA4">
        <f>2.35*N4-O4</f>
        <v>-1.9614440000000011E-2</v>
      </c>
      <c r="AB4">
        <f>2.4*N4-O4</f>
        <v>-3.2071459999999941E-2</v>
      </c>
    </row>
    <row r="5" spans="1:28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  <c r="P5">
        <f t="shared" ref="P5:P17" si="0">1.8*N5 - O5</f>
        <v>5.066594000000002E-2</v>
      </c>
      <c r="Q5">
        <f t="shared" ref="Q5:Q17" si="1">1.85*N5 - O5</f>
        <v>4.3596805000000016E-2</v>
      </c>
      <c r="R5">
        <f t="shared" ref="R5:R17" si="2">1.9*N5-O5</f>
        <v>3.6527670000000012E-2</v>
      </c>
      <c r="S5">
        <f t="shared" ref="S5:S17" si="3">1.95*N5-O5</f>
        <v>2.9458535000000008E-2</v>
      </c>
      <c r="T5">
        <f t="shared" ref="T5:T17" si="4">2*N5-O5</f>
        <v>2.2389400000000004E-2</v>
      </c>
      <c r="U5">
        <f t="shared" ref="U5:U17" si="5">2.05*N5-O5</f>
        <v>1.5320265000000055E-2</v>
      </c>
      <c r="V5">
        <f t="shared" ref="V5:V17" si="6">2.1*N5-O5</f>
        <v>8.2511299999999954E-3</v>
      </c>
      <c r="W5">
        <f t="shared" ref="W5:W17" si="7">2.15*N5-O5</f>
        <v>1.1819949999999912E-3</v>
      </c>
      <c r="X5">
        <f t="shared" ref="X5:X17" si="8">2.2*N5-O5</f>
        <v>-5.8871400000000129E-3</v>
      </c>
      <c r="Y5">
        <f t="shared" ref="Y5:Y17" si="9">2.25*N5-O5</f>
        <v>-1.2956275000000017E-2</v>
      </c>
      <c r="Z5">
        <f t="shared" ref="Z5:Z17" si="10">2.3*N5-O5</f>
        <v>-2.0025409999999966E-2</v>
      </c>
      <c r="AA5">
        <f t="shared" ref="AA5:AA17" si="11">2.35*N5-O5</f>
        <v>-2.7094545000000025E-2</v>
      </c>
      <c r="AB5">
        <f t="shared" ref="AB5:AB17" si="12">2.4*N5-O5</f>
        <v>-3.4163679999999974E-2</v>
      </c>
    </row>
    <row r="6" spans="1:28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  <c r="P6">
        <f t="shared" si="0"/>
        <v>-2.7265619999999997E-2</v>
      </c>
      <c r="Q6">
        <f t="shared" si="1"/>
        <v>-2.8408839999999998E-2</v>
      </c>
      <c r="R6">
        <f t="shared" si="2"/>
        <v>-2.9552059999999998E-2</v>
      </c>
      <c r="S6">
        <f t="shared" si="3"/>
        <v>-3.0695279999999998E-2</v>
      </c>
      <c r="T6">
        <f t="shared" si="4"/>
        <v>-3.1838499999999999E-2</v>
      </c>
      <c r="U6">
        <f t="shared" si="5"/>
        <v>-3.2981719999999992E-2</v>
      </c>
      <c r="V6">
        <f t="shared" si="6"/>
        <v>-3.4124939999999999E-2</v>
      </c>
      <c r="W6">
        <f t="shared" si="7"/>
        <v>-3.526816E-2</v>
      </c>
      <c r="X6">
        <f t="shared" si="8"/>
        <v>-3.641138E-2</v>
      </c>
      <c r="Y6">
        <f t="shared" si="9"/>
        <v>-3.75546E-2</v>
      </c>
      <c r="Z6">
        <f t="shared" si="10"/>
        <v>-3.8697819999999994E-2</v>
      </c>
      <c r="AA6">
        <f t="shared" si="11"/>
        <v>-3.9841040000000001E-2</v>
      </c>
      <c r="AB6">
        <f t="shared" si="12"/>
        <v>-4.0984259999999995E-2</v>
      </c>
    </row>
    <row r="7" spans="1:28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  <c r="P7">
        <f t="shared" si="0"/>
        <v>-9.3850718000000027E-2</v>
      </c>
      <c r="Q7">
        <f t="shared" si="1"/>
        <v>-9.0010003500000019E-2</v>
      </c>
      <c r="R7">
        <f t="shared" si="2"/>
        <v>-8.6169289000000038E-2</v>
      </c>
      <c r="S7">
        <f t="shared" si="3"/>
        <v>-8.2328574500000029E-2</v>
      </c>
      <c r="T7">
        <f t="shared" si="4"/>
        <v>-7.848786000000002E-2</v>
      </c>
      <c r="U7">
        <f t="shared" si="5"/>
        <v>-7.4647145500000039E-2</v>
      </c>
      <c r="V7">
        <f t="shared" si="6"/>
        <v>-7.0806431000000003E-2</v>
      </c>
      <c r="W7">
        <f t="shared" si="7"/>
        <v>-6.6965716500000022E-2</v>
      </c>
      <c r="X7">
        <f t="shared" si="8"/>
        <v>-6.3125002000000013E-2</v>
      </c>
      <c r="Y7">
        <f t="shared" si="9"/>
        <v>-5.9284287500000032E-2</v>
      </c>
      <c r="Z7">
        <f t="shared" si="10"/>
        <v>-5.5443573000000024E-2</v>
      </c>
      <c r="AA7">
        <f t="shared" si="11"/>
        <v>-5.1602858500000015E-2</v>
      </c>
      <c r="AB7">
        <f t="shared" si="12"/>
        <v>-4.7762144000000034E-2</v>
      </c>
    </row>
    <row r="8" spans="1:28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  <c r="P8">
        <f t="shared" si="0"/>
        <v>-0.17914404600000006</v>
      </c>
      <c r="Q8">
        <f t="shared" si="1"/>
        <v>-0.16881018450000002</v>
      </c>
      <c r="R8">
        <f t="shared" si="2"/>
        <v>-0.15847632300000009</v>
      </c>
      <c r="S8">
        <f t="shared" si="3"/>
        <v>-0.14814246150000004</v>
      </c>
      <c r="T8">
        <f t="shared" si="4"/>
        <v>-0.13780860000000006</v>
      </c>
      <c r="U8">
        <f t="shared" si="5"/>
        <v>-0.12747473850000007</v>
      </c>
      <c r="V8">
        <f t="shared" si="6"/>
        <v>-0.11714087700000003</v>
      </c>
      <c r="W8">
        <f t="shared" si="7"/>
        <v>-0.1068070155000001</v>
      </c>
      <c r="X8">
        <f t="shared" si="8"/>
        <v>-9.6473154000000005E-2</v>
      </c>
      <c r="Y8">
        <f t="shared" si="9"/>
        <v>-8.6139292500000075E-2</v>
      </c>
      <c r="Z8">
        <f t="shared" si="10"/>
        <v>-7.580543100000009E-2</v>
      </c>
      <c r="AA8">
        <f t="shared" si="11"/>
        <v>-6.5471569500000049E-2</v>
      </c>
      <c r="AB8">
        <f t="shared" si="12"/>
        <v>-5.5137708000000063E-2</v>
      </c>
    </row>
    <row r="9" spans="1:28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  <c r="P9">
        <f t="shared" si="0"/>
        <v>-0.23734350400000004</v>
      </c>
      <c r="Q9">
        <f t="shared" si="1"/>
        <v>-0.22087217800000003</v>
      </c>
      <c r="R9">
        <f t="shared" si="2"/>
        <v>-0.20440085200000002</v>
      </c>
      <c r="S9">
        <f t="shared" si="3"/>
        <v>-0.18792952600000001</v>
      </c>
      <c r="T9">
        <f t="shared" si="4"/>
        <v>-0.17145820000000001</v>
      </c>
      <c r="U9">
        <f t="shared" si="5"/>
        <v>-0.15498687400000011</v>
      </c>
      <c r="V9">
        <f t="shared" si="6"/>
        <v>-0.13851554799999999</v>
      </c>
      <c r="W9">
        <f t="shared" si="7"/>
        <v>-0.12204422199999998</v>
      </c>
      <c r="X9">
        <f t="shared" si="8"/>
        <v>-0.10557289599999997</v>
      </c>
      <c r="Y9">
        <f t="shared" si="9"/>
        <v>-8.9101569999999963E-2</v>
      </c>
      <c r="Z9">
        <f t="shared" si="10"/>
        <v>-7.2630244000000066E-2</v>
      </c>
      <c r="AA9">
        <f t="shared" si="11"/>
        <v>-5.6158917999999947E-2</v>
      </c>
      <c r="AB9">
        <f t="shared" si="12"/>
        <v>-3.9687592000000049E-2</v>
      </c>
    </row>
    <row r="10" spans="1:28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  <c r="P10">
        <f t="shared" si="0"/>
        <v>-0.28981828000000009</v>
      </c>
      <c r="Q10">
        <f t="shared" si="1"/>
        <v>-0.26694715250000001</v>
      </c>
      <c r="R10">
        <f t="shared" si="2"/>
        <v>-0.24407602500000014</v>
      </c>
      <c r="S10">
        <f t="shared" si="3"/>
        <v>-0.22120489750000005</v>
      </c>
      <c r="T10">
        <f t="shared" si="4"/>
        <v>-0.19833377000000008</v>
      </c>
      <c r="U10">
        <f t="shared" si="5"/>
        <v>-0.17546264250000021</v>
      </c>
      <c r="V10">
        <f t="shared" si="6"/>
        <v>-0.15259151500000001</v>
      </c>
      <c r="W10">
        <f t="shared" si="7"/>
        <v>-0.12972038750000014</v>
      </c>
      <c r="X10">
        <f t="shared" si="8"/>
        <v>-0.10684925999999995</v>
      </c>
      <c r="Y10">
        <f t="shared" si="9"/>
        <v>-8.3978132499999969E-2</v>
      </c>
      <c r="Z10">
        <f t="shared" si="10"/>
        <v>-6.1107005000000214E-2</v>
      </c>
      <c r="AA10">
        <f t="shared" si="11"/>
        <v>-3.8235877500000015E-2</v>
      </c>
      <c r="AB10">
        <f t="shared" si="12"/>
        <v>-1.5364750000000038E-2</v>
      </c>
    </row>
    <row r="11" spans="1:28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  <c r="P11">
        <f t="shared" si="0"/>
        <v>-0.31749673599999984</v>
      </c>
      <c r="Q11">
        <f t="shared" si="1"/>
        <v>-0.28963809949999986</v>
      </c>
      <c r="R11">
        <f t="shared" si="2"/>
        <v>-0.26177946299999988</v>
      </c>
      <c r="S11">
        <f t="shared" si="3"/>
        <v>-0.2339208264999999</v>
      </c>
      <c r="T11">
        <f t="shared" si="4"/>
        <v>-0.20606218999999992</v>
      </c>
      <c r="U11">
        <f t="shared" si="5"/>
        <v>-0.17820355349999994</v>
      </c>
      <c r="V11">
        <f t="shared" si="6"/>
        <v>-0.15034491699999997</v>
      </c>
      <c r="W11">
        <f t="shared" si="7"/>
        <v>-0.12248628049999999</v>
      </c>
      <c r="X11">
        <f t="shared" si="8"/>
        <v>-9.4627643999999789E-2</v>
      </c>
      <c r="Y11">
        <f t="shared" si="9"/>
        <v>-6.6769007500000033E-2</v>
      </c>
      <c r="Z11">
        <f t="shared" si="10"/>
        <v>-3.8910371000000055E-2</v>
      </c>
      <c r="AA11">
        <f t="shared" si="11"/>
        <v>-1.1051734499999855E-2</v>
      </c>
      <c r="AB11">
        <f t="shared" si="12"/>
        <v>1.6806902000000123E-2</v>
      </c>
    </row>
    <row r="12" spans="1:28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  <c r="P12">
        <f t="shared" si="0"/>
        <v>-0.3100574439999999</v>
      </c>
      <c r="Q12">
        <f t="shared" si="1"/>
        <v>-0.28089846299999999</v>
      </c>
      <c r="R12">
        <f t="shared" si="2"/>
        <v>-0.25173948200000007</v>
      </c>
      <c r="S12">
        <f t="shared" si="3"/>
        <v>-0.22258050099999993</v>
      </c>
      <c r="T12">
        <f t="shared" si="4"/>
        <v>-0.19342152000000001</v>
      </c>
      <c r="U12">
        <f t="shared" si="5"/>
        <v>-0.1642625390000001</v>
      </c>
      <c r="V12">
        <f t="shared" si="6"/>
        <v>-0.13510355799999996</v>
      </c>
      <c r="W12">
        <f t="shared" si="7"/>
        <v>-0.10594457700000004</v>
      </c>
      <c r="X12">
        <f t="shared" si="8"/>
        <v>-7.67855959999999E-2</v>
      </c>
      <c r="Y12">
        <f t="shared" si="9"/>
        <v>-4.7626614999999983E-2</v>
      </c>
      <c r="Z12">
        <f t="shared" si="10"/>
        <v>-1.8467634000000066E-2</v>
      </c>
      <c r="AA12">
        <f t="shared" si="11"/>
        <v>1.0691347000000073E-2</v>
      </c>
      <c r="AB12">
        <f t="shared" si="12"/>
        <v>3.985032799999999E-2</v>
      </c>
    </row>
    <row r="13" spans="1:28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  <c r="P13">
        <f t="shared" si="0"/>
        <v>-0.30411726399999983</v>
      </c>
      <c r="Q13">
        <f t="shared" si="1"/>
        <v>-0.27337118549999984</v>
      </c>
      <c r="R13">
        <f t="shared" si="2"/>
        <v>-0.24262510699999984</v>
      </c>
      <c r="S13">
        <f t="shared" si="3"/>
        <v>-0.21187902849999984</v>
      </c>
      <c r="T13">
        <f t="shared" si="4"/>
        <v>-0.18113294999999985</v>
      </c>
      <c r="U13">
        <f t="shared" si="5"/>
        <v>-0.15038687149999985</v>
      </c>
      <c r="V13">
        <f t="shared" si="6"/>
        <v>-0.11964079299999986</v>
      </c>
      <c r="W13">
        <f t="shared" si="7"/>
        <v>-8.8894714499999861E-2</v>
      </c>
      <c r="X13">
        <f t="shared" si="8"/>
        <v>-5.8148635999999643E-2</v>
      </c>
      <c r="Y13">
        <f t="shared" si="9"/>
        <v>-2.7402557499999869E-2</v>
      </c>
      <c r="Z13">
        <f t="shared" si="10"/>
        <v>3.343521000000127E-3</v>
      </c>
      <c r="AA13">
        <f t="shared" si="11"/>
        <v>3.4089599500000123E-2</v>
      </c>
      <c r="AB13">
        <f t="shared" si="12"/>
        <v>6.4835678000000119E-2</v>
      </c>
    </row>
    <row r="14" spans="1:28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  <c r="P14">
        <f t="shared" si="0"/>
        <v>-0.30582640800000016</v>
      </c>
      <c r="Q14">
        <f t="shared" si="1"/>
        <v>-0.27400742850000004</v>
      </c>
      <c r="R14">
        <f t="shared" si="2"/>
        <v>-0.24218844900000014</v>
      </c>
      <c r="S14">
        <f t="shared" si="3"/>
        <v>-0.21036946950000024</v>
      </c>
      <c r="T14">
        <f t="shared" si="4"/>
        <v>-0.17855049000000012</v>
      </c>
      <c r="U14">
        <f t="shared" si="5"/>
        <v>-0.14673151050000022</v>
      </c>
      <c r="V14">
        <f t="shared" si="6"/>
        <v>-0.1149125310000001</v>
      </c>
      <c r="W14">
        <f t="shared" si="7"/>
        <v>-8.3093551500000196E-2</v>
      </c>
      <c r="X14">
        <f t="shared" si="8"/>
        <v>-5.1274572000000074E-2</v>
      </c>
      <c r="Y14">
        <f t="shared" si="9"/>
        <v>-1.9455592500000174E-2</v>
      </c>
      <c r="Z14">
        <f t="shared" si="10"/>
        <v>1.2363386999999726E-2</v>
      </c>
      <c r="AA14">
        <f t="shared" si="11"/>
        <v>4.4182366499999848E-2</v>
      </c>
      <c r="AB14">
        <f t="shared" si="12"/>
        <v>7.6001345999999748E-2</v>
      </c>
    </row>
    <row r="15" spans="1:28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  <c r="P15">
        <f t="shared" si="0"/>
        <v>-0.31564471000000016</v>
      </c>
      <c r="Q15">
        <f t="shared" si="1"/>
        <v>-0.28343560499999998</v>
      </c>
      <c r="R15">
        <f t="shared" si="2"/>
        <v>-0.25122650000000024</v>
      </c>
      <c r="S15">
        <f t="shared" si="3"/>
        <v>-0.21901739500000006</v>
      </c>
      <c r="T15">
        <f t="shared" si="4"/>
        <v>-0.1868082900000001</v>
      </c>
      <c r="U15">
        <f t="shared" si="5"/>
        <v>-0.15459918500000014</v>
      </c>
      <c r="V15">
        <f t="shared" si="6"/>
        <v>-0.12239007999999996</v>
      </c>
      <c r="W15">
        <f t="shared" si="7"/>
        <v>-9.0180975000000219E-2</v>
      </c>
      <c r="X15">
        <f t="shared" si="8"/>
        <v>-5.7971870000000036E-2</v>
      </c>
      <c r="Y15">
        <f t="shared" si="9"/>
        <v>-2.5762765000000076E-2</v>
      </c>
      <c r="Z15">
        <f t="shared" si="10"/>
        <v>6.4463399999998838E-3</v>
      </c>
      <c r="AA15">
        <f t="shared" si="11"/>
        <v>3.8655444999999844E-2</v>
      </c>
      <c r="AB15">
        <f t="shared" si="12"/>
        <v>7.0864549999999804E-2</v>
      </c>
    </row>
    <row r="16" spans="1:28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  <c r="P16">
        <f t="shared" si="0"/>
        <v>-0.32901354599999988</v>
      </c>
      <c r="Q16">
        <f t="shared" si="1"/>
        <v>-0.29592870199999988</v>
      </c>
      <c r="R16">
        <f t="shared" si="2"/>
        <v>-0.26284385799999987</v>
      </c>
      <c r="S16">
        <f t="shared" si="3"/>
        <v>-0.22975901399999987</v>
      </c>
      <c r="T16">
        <f t="shared" si="4"/>
        <v>-0.19667416999999987</v>
      </c>
      <c r="U16">
        <f t="shared" si="5"/>
        <v>-0.16358932600000009</v>
      </c>
      <c r="V16">
        <f t="shared" si="6"/>
        <v>-0.13050448199999987</v>
      </c>
      <c r="W16">
        <f t="shared" si="7"/>
        <v>-9.7419637999999864E-2</v>
      </c>
      <c r="X16">
        <f t="shared" si="8"/>
        <v>-6.433479399999964E-2</v>
      </c>
      <c r="Y16">
        <f t="shared" si="9"/>
        <v>-3.124994999999986E-2</v>
      </c>
      <c r="Z16">
        <f t="shared" si="10"/>
        <v>1.8348939999999203E-3</v>
      </c>
      <c r="AA16">
        <f t="shared" si="11"/>
        <v>3.4919738000000144E-2</v>
      </c>
      <c r="AB16">
        <f t="shared" si="12"/>
        <v>6.8004582000000147E-2</v>
      </c>
    </row>
    <row r="17" spans="1:28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  <c r="P17">
        <f t="shared" si="0"/>
        <v>-0.34750113199999988</v>
      </c>
      <c r="Q17">
        <f t="shared" si="1"/>
        <v>-0.31200748399999978</v>
      </c>
      <c r="R17">
        <f t="shared" si="2"/>
        <v>-0.2765138359999999</v>
      </c>
      <c r="S17">
        <f t="shared" si="3"/>
        <v>-0.24102018800000002</v>
      </c>
      <c r="T17">
        <f t="shared" si="4"/>
        <v>-0.20552653999999992</v>
      </c>
      <c r="U17">
        <f t="shared" si="5"/>
        <v>-0.17003289200000005</v>
      </c>
      <c r="V17">
        <f t="shared" si="6"/>
        <v>-0.13453924399999995</v>
      </c>
      <c r="W17">
        <f t="shared" si="7"/>
        <v>-9.9045596000000069E-2</v>
      </c>
      <c r="X17">
        <f t="shared" si="8"/>
        <v>-6.3551947999999747E-2</v>
      </c>
      <c r="Y17">
        <f t="shared" si="9"/>
        <v>-2.8058299999999869E-2</v>
      </c>
      <c r="Z17">
        <f t="shared" si="10"/>
        <v>7.4353480000000083E-3</v>
      </c>
      <c r="AA17">
        <f t="shared" si="11"/>
        <v>4.2928996000000108E-2</v>
      </c>
      <c r="AB17">
        <f t="shared" si="12"/>
        <v>7.8422643999999986E-2</v>
      </c>
    </row>
    <row r="20" spans="1:28" x14ac:dyDescent="0.3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28" x14ac:dyDescent="0.3">
      <c r="A21" s="10" t="str">
        <f>A1</f>
        <v>Data Point</v>
      </c>
      <c r="B21" s="10" t="str">
        <f t="shared" ref="B21:L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ref="M21:O21" si="14">M1</f>
        <v> Axial Force</v>
      </c>
      <c r="N21" s="10" t="str">
        <f t="shared" si="14"/>
        <v>Normal Force</v>
      </c>
      <c r="O21" s="10" t="str">
        <f t="shared" si="14"/>
        <v> Pitching Mom</v>
      </c>
    </row>
    <row r="22" spans="1:28" x14ac:dyDescent="0.3">
      <c r="A22" s="10" t="str">
        <f t="shared" ref="A22:L22" si="15">A2</f>
        <v>#</v>
      </c>
      <c r="B22" s="10" t="str">
        <f t="shared" si="15"/>
        <v> ND</v>
      </c>
      <c r="C22" s="10" t="str">
        <f t="shared" si="15"/>
        <v> [in]</v>
      </c>
      <c r="D22" s="10" t="str">
        <f t="shared" si="15"/>
        <v> [psia]</v>
      </c>
      <c r="E22" s="10" t="str">
        <f t="shared" si="15"/>
        <v> [R]</v>
      </c>
      <c r="F22" s="10" t="str">
        <f t="shared" si="15"/>
        <v> [slug/ft3]</v>
      </c>
      <c r="G22" s="10" t="str">
        <f t="shared" si="15"/>
        <v> [slug/ft s]</v>
      </c>
      <c r="H22" s="10" t="str">
        <f t="shared" si="15"/>
        <v> [RPM]</v>
      </c>
      <c r="I22" s="10" t="str">
        <f t="shared" si="15"/>
        <v> [deg]</v>
      </c>
      <c r="J22" s="10" t="str">
        <f t="shared" si="15"/>
        <v> [dpsi]</v>
      </c>
      <c r="K22" s="10" t="str">
        <f t="shared" si="15"/>
        <v> [ft/s]</v>
      </c>
      <c r="L22" s="10" t="str">
        <f t="shared" si="15"/>
        <v> ND</v>
      </c>
      <c r="M22" s="10" t="str">
        <f t="shared" ref="M22:O22" si="16">M2</f>
        <v> [Lbf]</v>
      </c>
      <c r="N22" s="10" t="str">
        <f t="shared" si="16"/>
        <v> [Lbf]</v>
      </c>
      <c r="O22" s="10" t="str">
        <f t="shared" si="16"/>
        <v> [in-Lbf]</v>
      </c>
    </row>
    <row r="23" spans="1:28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28" x14ac:dyDescent="0.3">
      <c r="A24" s="10">
        <f t="shared" ref="A24:L24" si="17">A4</f>
        <v>1</v>
      </c>
      <c r="B24" s="10">
        <f t="shared" si="17"/>
        <v>0.95</v>
      </c>
      <c r="C24" s="10">
        <f t="shared" si="17"/>
        <v>2.5</v>
      </c>
      <c r="D24" s="10">
        <f t="shared" si="17"/>
        <v>14.385783500000001</v>
      </c>
      <c r="E24" s="10">
        <f t="shared" si="17"/>
        <v>533.97</v>
      </c>
      <c r="F24" s="10">
        <f t="shared" si="17"/>
        <v>2.2607999999999999E-3</v>
      </c>
      <c r="G24" s="10">
        <f t="shared" si="17"/>
        <v>3.8200000000000001E-7</v>
      </c>
      <c r="H24" s="10">
        <f t="shared" si="17"/>
        <v>0</v>
      </c>
      <c r="I24" s="10">
        <f t="shared" si="17"/>
        <v>-3.9458688</v>
      </c>
      <c r="J24" s="10">
        <f t="shared" si="17"/>
        <v>7.8531359999999995E-2</v>
      </c>
      <c r="K24" s="10">
        <f t="shared" si="17"/>
        <v>100.020004</v>
      </c>
      <c r="L24" s="10">
        <f t="shared" si="17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</row>
    <row r="25" spans="1:28" x14ac:dyDescent="0.3">
      <c r="A25" s="10">
        <f t="shared" ref="A25:L25" si="18">A5</f>
        <v>2</v>
      </c>
      <c r="B25" s="10">
        <f t="shared" si="18"/>
        <v>0.95</v>
      </c>
      <c r="C25" s="10">
        <f t="shared" si="18"/>
        <v>2.5</v>
      </c>
      <c r="D25" s="10">
        <f t="shared" si="18"/>
        <v>14.385783500000001</v>
      </c>
      <c r="E25" s="10">
        <f t="shared" si="18"/>
        <v>533.97</v>
      </c>
      <c r="F25" s="10">
        <f t="shared" si="18"/>
        <v>2.2607999999999999E-3</v>
      </c>
      <c r="G25" s="10">
        <f t="shared" si="18"/>
        <v>3.8200000000000001E-7</v>
      </c>
      <c r="H25" s="10">
        <f t="shared" si="18"/>
        <v>0</v>
      </c>
      <c r="I25" s="10">
        <f t="shared" si="18"/>
        <v>-2.0466473000000001</v>
      </c>
      <c r="J25" s="10">
        <f t="shared" si="18"/>
        <v>7.8932520000000006E-2</v>
      </c>
      <c r="K25" s="10">
        <f t="shared" si="18"/>
        <v>100.275139</v>
      </c>
      <c r="L25" s="10">
        <f t="shared" si="18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</row>
    <row r="26" spans="1:28" x14ac:dyDescent="0.3">
      <c r="A26" s="10">
        <f t="shared" ref="A26:L26" si="19">A6</f>
        <v>3</v>
      </c>
      <c r="B26" s="10">
        <f t="shared" si="19"/>
        <v>0.95</v>
      </c>
      <c r="C26" s="10">
        <f t="shared" si="19"/>
        <v>2.5</v>
      </c>
      <c r="D26" s="10">
        <f t="shared" si="19"/>
        <v>14.385783500000001</v>
      </c>
      <c r="E26" s="10">
        <f t="shared" si="19"/>
        <v>533.97</v>
      </c>
      <c r="F26" s="10">
        <f t="shared" si="19"/>
        <v>2.2607999999999999E-3</v>
      </c>
      <c r="G26" s="10">
        <f t="shared" si="19"/>
        <v>3.8200000000000001E-7</v>
      </c>
      <c r="H26" s="10">
        <f t="shared" si="19"/>
        <v>0</v>
      </c>
      <c r="I26" s="10">
        <f t="shared" si="19"/>
        <v>-3.3471899999999999E-2</v>
      </c>
      <c r="J26" s="10">
        <f t="shared" si="19"/>
        <v>7.8225030000000001E-2</v>
      </c>
      <c r="K26" s="10">
        <f t="shared" si="19"/>
        <v>99.824737600000006</v>
      </c>
      <c r="L26" s="10">
        <f t="shared" si="19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</row>
    <row r="27" spans="1:28" x14ac:dyDescent="0.3">
      <c r="A27" s="10">
        <f t="shared" ref="A27:L27" si="20">A7</f>
        <v>4</v>
      </c>
      <c r="B27" s="10">
        <f t="shared" si="20"/>
        <v>0.95</v>
      </c>
      <c r="C27" s="10">
        <f t="shared" si="20"/>
        <v>2.5</v>
      </c>
      <c r="D27" s="10">
        <f t="shared" si="20"/>
        <v>14.385783500000001</v>
      </c>
      <c r="E27" s="10">
        <f t="shared" si="20"/>
        <v>533.97</v>
      </c>
      <c r="F27" s="10">
        <f t="shared" si="20"/>
        <v>2.2607999999999999E-3</v>
      </c>
      <c r="G27" s="10">
        <f t="shared" si="20"/>
        <v>3.8200000000000001E-7</v>
      </c>
      <c r="H27" s="10">
        <f t="shared" si="20"/>
        <v>0</v>
      </c>
      <c r="I27" s="10">
        <f t="shared" si="20"/>
        <v>1.9196833099999999</v>
      </c>
      <c r="J27" s="10">
        <f t="shared" si="20"/>
        <v>7.8754640000000001E-2</v>
      </c>
      <c r="K27" s="10">
        <f t="shared" si="20"/>
        <v>100.162087</v>
      </c>
      <c r="L27" s="10">
        <f t="shared" si="20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</row>
    <row r="28" spans="1:28" x14ac:dyDescent="0.3">
      <c r="A28" s="10">
        <f t="shared" ref="A28:L28" si="21">A8</f>
        <v>5</v>
      </c>
      <c r="B28" s="10">
        <f t="shared" si="21"/>
        <v>0.95</v>
      </c>
      <c r="C28" s="10">
        <f t="shared" si="21"/>
        <v>2.5</v>
      </c>
      <c r="D28" s="10">
        <f t="shared" si="21"/>
        <v>14.385783500000001</v>
      </c>
      <c r="E28" s="10">
        <f t="shared" si="21"/>
        <v>533.97</v>
      </c>
      <c r="F28" s="10">
        <f t="shared" si="21"/>
        <v>2.2607999999999999E-3</v>
      </c>
      <c r="G28" s="10">
        <f t="shared" si="21"/>
        <v>3.8200000000000001E-7</v>
      </c>
      <c r="H28" s="10">
        <f t="shared" si="21"/>
        <v>0</v>
      </c>
      <c r="I28" s="10">
        <f t="shared" si="21"/>
        <v>4.0854886199999996</v>
      </c>
      <c r="J28" s="10">
        <f t="shared" si="21"/>
        <v>7.8460299999999997E-2</v>
      </c>
      <c r="K28" s="10">
        <f t="shared" si="21"/>
        <v>99.974739099999994</v>
      </c>
      <c r="L28" s="10">
        <f t="shared" si="21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</row>
    <row r="29" spans="1:28" x14ac:dyDescent="0.3">
      <c r="A29" s="10">
        <f t="shared" ref="A29:L29" si="22">A9</f>
        <v>6</v>
      </c>
      <c r="B29" s="10">
        <f t="shared" si="22"/>
        <v>0.95</v>
      </c>
      <c r="C29" s="10">
        <f t="shared" si="22"/>
        <v>2.5</v>
      </c>
      <c r="D29" s="10">
        <f t="shared" si="22"/>
        <v>14.385783500000001</v>
      </c>
      <c r="E29" s="10">
        <f t="shared" si="22"/>
        <v>533.97</v>
      </c>
      <c r="F29" s="10">
        <f t="shared" si="22"/>
        <v>2.2607999999999999E-3</v>
      </c>
      <c r="G29" s="10">
        <f t="shared" si="22"/>
        <v>3.8200000000000001E-7</v>
      </c>
      <c r="H29" s="10">
        <f t="shared" si="22"/>
        <v>0</v>
      </c>
      <c r="I29" s="10">
        <f t="shared" si="22"/>
        <v>5.94443739</v>
      </c>
      <c r="J29" s="10">
        <f t="shared" si="22"/>
        <v>7.3777709999999996E-2</v>
      </c>
      <c r="K29" s="10">
        <f t="shared" si="22"/>
        <v>96.945556600000003</v>
      </c>
      <c r="L29" s="10">
        <f t="shared" si="22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</row>
    <row r="30" spans="1:28" x14ac:dyDescent="0.3">
      <c r="A30" s="10">
        <f t="shared" ref="A30:L30" si="23">A10</f>
        <v>7</v>
      </c>
      <c r="B30" s="10">
        <f t="shared" si="23"/>
        <v>0.95</v>
      </c>
      <c r="C30" s="10">
        <f t="shared" si="23"/>
        <v>2.5</v>
      </c>
      <c r="D30" s="10">
        <f t="shared" si="23"/>
        <v>14.385783500000001</v>
      </c>
      <c r="E30" s="10">
        <f t="shared" si="23"/>
        <v>533.97</v>
      </c>
      <c r="F30" s="10">
        <f t="shared" si="23"/>
        <v>2.2607999999999999E-3</v>
      </c>
      <c r="G30" s="10">
        <f t="shared" si="23"/>
        <v>3.8200000000000001E-7</v>
      </c>
      <c r="H30" s="10">
        <f t="shared" si="23"/>
        <v>0</v>
      </c>
      <c r="I30" s="10">
        <f t="shared" si="23"/>
        <v>7.9381382900000004</v>
      </c>
      <c r="J30" s="10">
        <f t="shared" si="23"/>
        <v>7.7833059999999996E-2</v>
      </c>
      <c r="K30" s="10">
        <f t="shared" si="23"/>
        <v>99.574317899999997</v>
      </c>
      <c r="L30" s="10">
        <f t="shared" si="23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</row>
    <row r="31" spans="1:28" x14ac:dyDescent="0.3">
      <c r="A31" s="10">
        <f t="shared" ref="A31:L31" si="24">A11</f>
        <v>8</v>
      </c>
      <c r="B31" s="10">
        <f t="shared" si="24"/>
        <v>0.95</v>
      </c>
      <c r="C31" s="10">
        <f t="shared" si="24"/>
        <v>2.5</v>
      </c>
      <c r="D31" s="10">
        <f t="shared" si="24"/>
        <v>14.385783500000001</v>
      </c>
      <c r="E31" s="10">
        <f t="shared" si="24"/>
        <v>533.97</v>
      </c>
      <c r="F31" s="10">
        <f t="shared" si="24"/>
        <v>2.2607999999999999E-3</v>
      </c>
      <c r="G31" s="10">
        <f t="shared" si="24"/>
        <v>3.8200000000000001E-7</v>
      </c>
      <c r="H31" s="10">
        <f t="shared" si="24"/>
        <v>0</v>
      </c>
      <c r="I31" s="10">
        <f t="shared" si="24"/>
        <v>10.0329374</v>
      </c>
      <c r="J31" s="10">
        <f t="shared" si="24"/>
        <v>8.0087720000000001E-2</v>
      </c>
      <c r="K31" s="10">
        <f t="shared" si="24"/>
        <v>101.00625599999999</v>
      </c>
      <c r="L31" s="10">
        <f t="shared" si="24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</row>
    <row r="32" spans="1:28" x14ac:dyDescent="0.3">
      <c r="A32" s="10">
        <f t="shared" ref="A32:L32" si="25">A12</f>
        <v>9</v>
      </c>
      <c r="B32" s="10">
        <f t="shared" si="25"/>
        <v>0.95</v>
      </c>
      <c r="C32" s="10">
        <f t="shared" si="25"/>
        <v>2.5</v>
      </c>
      <c r="D32" s="10">
        <f t="shared" si="25"/>
        <v>14.385783500000001</v>
      </c>
      <c r="E32" s="10">
        <f t="shared" si="25"/>
        <v>533.97</v>
      </c>
      <c r="F32" s="10">
        <f t="shared" si="25"/>
        <v>2.2607999999999999E-3</v>
      </c>
      <c r="G32" s="10">
        <f t="shared" si="25"/>
        <v>3.8200000000000001E-7</v>
      </c>
      <c r="H32" s="10">
        <f t="shared" si="25"/>
        <v>0</v>
      </c>
      <c r="I32" s="10">
        <f t="shared" si="25"/>
        <v>11.979269</v>
      </c>
      <c r="J32" s="10">
        <f t="shared" si="25"/>
        <v>7.8307550000000004E-2</v>
      </c>
      <c r="K32" s="10">
        <f t="shared" si="25"/>
        <v>99.877372699999995</v>
      </c>
      <c r="L32" s="10">
        <f t="shared" si="25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</row>
    <row r="33" spans="1:15" x14ac:dyDescent="0.3">
      <c r="A33" s="10">
        <f t="shared" ref="A33:L33" si="26">A13</f>
        <v>10</v>
      </c>
      <c r="B33" s="10">
        <f t="shared" si="26"/>
        <v>0.95</v>
      </c>
      <c r="C33" s="10">
        <f t="shared" si="26"/>
        <v>2.5</v>
      </c>
      <c r="D33" s="10">
        <f t="shared" si="26"/>
        <v>14.385783500000001</v>
      </c>
      <c r="E33" s="10">
        <f t="shared" si="26"/>
        <v>533.97</v>
      </c>
      <c r="F33" s="10">
        <f t="shared" si="26"/>
        <v>2.2607999999999999E-3</v>
      </c>
      <c r="G33" s="10">
        <f t="shared" si="26"/>
        <v>3.8200000000000001E-7</v>
      </c>
      <c r="H33" s="10">
        <f t="shared" si="26"/>
        <v>0</v>
      </c>
      <c r="I33" s="10">
        <f t="shared" si="26"/>
        <v>13.9203873</v>
      </c>
      <c r="J33" s="10">
        <f t="shared" si="26"/>
        <v>7.9298359999999998E-2</v>
      </c>
      <c r="K33" s="10">
        <f t="shared" si="26"/>
        <v>100.507256</v>
      </c>
      <c r="L33" s="10">
        <f t="shared" si="26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3">
      <c r="A34" s="10">
        <f t="shared" ref="A34:L34" si="27">A14</f>
        <v>11</v>
      </c>
      <c r="B34" s="10">
        <f t="shared" si="27"/>
        <v>0.95</v>
      </c>
      <c r="C34" s="10">
        <f t="shared" si="27"/>
        <v>2.5</v>
      </c>
      <c r="D34" s="10">
        <f t="shared" si="27"/>
        <v>14.385783500000001</v>
      </c>
      <c r="E34" s="10">
        <f t="shared" si="27"/>
        <v>533.97</v>
      </c>
      <c r="F34" s="10">
        <f t="shared" si="27"/>
        <v>2.2607999999999999E-3</v>
      </c>
      <c r="G34" s="10">
        <f t="shared" si="27"/>
        <v>3.8200000000000001E-7</v>
      </c>
      <c r="H34" s="10">
        <f t="shared" si="27"/>
        <v>0</v>
      </c>
      <c r="I34" s="10">
        <f t="shared" si="27"/>
        <v>15.9829109</v>
      </c>
      <c r="J34" s="10">
        <f t="shared" si="27"/>
        <v>8.2301849999999996E-2</v>
      </c>
      <c r="K34" s="10">
        <f t="shared" si="27"/>
        <v>102.39296</v>
      </c>
      <c r="L34" s="10">
        <f t="shared" si="27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3">
      <c r="A35" s="10">
        <f>A15</f>
        <v>12</v>
      </c>
      <c r="B35" s="10">
        <f t="shared" ref="B35:L35" si="28">B15</f>
        <v>0.95</v>
      </c>
      <c r="C35" s="10">
        <f t="shared" si="28"/>
        <v>2.5</v>
      </c>
      <c r="D35" s="10">
        <f t="shared" si="28"/>
        <v>14.385783500000001</v>
      </c>
      <c r="E35" s="10">
        <f t="shared" si="28"/>
        <v>533.97</v>
      </c>
      <c r="F35" s="10">
        <f t="shared" si="28"/>
        <v>2.2607999999999999E-3</v>
      </c>
      <c r="G35" s="10">
        <f t="shared" si="28"/>
        <v>3.8200000000000001E-7</v>
      </c>
      <c r="H35" s="10">
        <f t="shared" si="28"/>
        <v>0</v>
      </c>
      <c r="I35" s="10">
        <f t="shared" si="28"/>
        <v>17.913944000000001</v>
      </c>
      <c r="J35" s="10">
        <f t="shared" si="28"/>
        <v>7.9200019999999996E-2</v>
      </c>
      <c r="K35" s="10">
        <f t="shared" si="28"/>
        <v>100.44491600000001</v>
      </c>
      <c r="L35" s="10">
        <f t="shared" si="28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3">
      <c r="A36" s="10">
        <f t="shared" ref="A36:L36" si="29">A16</f>
        <v>13</v>
      </c>
      <c r="B36" s="10">
        <f t="shared" si="29"/>
        <v>0.95</v>
      </c>
      <c r="C36" s="10">
        <f t="shared" si="29"/>
        <v>2.5</v>
      </c>
      <c r="D36" s="10">
        <f t="shared" si="29"/>
        <v>14.385783500000001</v>
      </c>
      <c r="E36" s="10">
        <f t="shared" si="29"/>
        <v>533.97</v>
      </c>
      <c r="F36" s="10">
        <f t="shared" si="29"/>
        <v>2.2607999999999999E-3</v>
      </c>
      <c r="G36" s="10">
        <f t="shared" si="29"/>
        <v>3.8200000000000001E-7</v>
      </c>
      <c r="H36" s="10">
        <f t="shared" si="29"/>
        <v>0</v>
      </c>
      <c r="I36" s="10">
        <f t="shared" si="29"/>
        <v>20.051144799999999</v>
      </c>
      <c r="J36" s="10">
        <f t="shared" si="29"/>
        <v>7.8955940000000002E-2</v>
      </c>
      <c r="K36" s="10">
        <f t="shared" si="29"/>
        <v>100.29001599999999</v>
      </c>
      <c r="L36" s="10">
        <f t="shared" si="29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3">
      <c r="A37" s="10">
        <f t="shared" ref="A37:L37" si="30">A17</f>
        <v>14</v>
      </c>
      <c r="B37" s="10">
        <f t="shared" si="30"/>
        <v>0.95</v>
      </c>
      <c r="C37" s="10">
        <f t="shared" si="30"/>
        <v>2.5</v>
      </c>
      <c r="D37" s="10">
        <f t="shared" si="30"/>
        <v>14.385783500000001</v>
      </c>
      <c r="E37" s="10">
        <f t="shared" si="30"/>
        <v>533.97</v>
      </c>
      <c r="F37" s="10">
        <f t="shared" si="30"/>
        <v>2.2607999999999999E-3</v>
      </c>
      <c r="G37" s="10">
        <f t="shared" si="30"/>
        <v>3.8200000000000001E-7</v>
      </c>
      <c r="H37" s="10">
        <f t="shared" si="30"/>
        <v>0</v>
      </c>
      <c r="I37" s="10">
        <f t="shared" si="30"/>
        <v>22.044026899999999</v>
      </c>
      <c r="J37" s="10">
        <f t="shared" si="30"/>
        <v>7.7786690000000006E-2</v>
      </c>
      <c r="K37" s="10">
        <f t="shared" si="30"/>
        <v>99.544654899999998</v>
      </c>
      <c r="L37" s="10">
        <f t="shared" si="30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3">
      <c r="A40" s="29" t="s">
        <v>55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x14ac:dyDescent="0.3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3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3">
      <c r="C43">
        <f t="shared" ref="C43:C56" si="31">C4*0.0254</f>
        <v>6.3500000000000001E-2</v>
      </c>
      <c r="D43">
        <f t="shared" ref="D43:D56" si="32">D4*6894.76</f>
        <v>99186.524644460005</v>
      </c>
      <c r="E43">
        <f t="shared" ref="E43:E56" si="33">E4*0.555556</f>
        <v>296.65023732000003</v>
      </c>
      <c r="F43">
        <f t="shared" ref="F43:F56" si="34">F4*515.379</f>
        <v>1.1651688432</v>
      </c>
      <c r="G43" s="1">
        <f t="shared" ref="G43:G56" si="35">G4*157.087</f>
        <v>6.0007233999999997E-5</v>
      </c>
      <c r="I43">
        <f t="shared" ref="I43:I56" si="36">I4/180*PI()</f>
        <v>-6.8868402411717627E-2</v>
      </c>
      <c r="J43">
        <f t="shared" ref="J43:J56" si="37">J4*6894.76</f>
        <v>541.45487967359998</v>
      </c>
      <c r="K43">
        <f t="shared" ref="K43:K56" si="38">K4*0.3048</f>
        <v>30.486097219200001</v>
      </c>
      <c r="L43">
        <f t="shared" ref="L43:L56" si="39">L4</f>
        <v>123250.42200000001</v>
      </c>
      <c r="M43">
        <f t="shared" ref="M43:N56" si="40">M4*4.44822</f>
        <v>-1.1078736731999999E-2</v>
      </c>
      <c r="N43">
        <f t="shared" si="40"/>
        <v>-1.1082313100880001</v>
      </c>
      <c r="O43">
        <f t="shared" ref="O43:O56" si="41">O4*0.1129848333</f>
        <v>-6.3934219187721159E-2</v>
      </c>
    </row>
    <row r="44" spans="1:15" x14ac:dyDescent="0.3">
      <c r="C44">
        <f t="shared" si="31"/>
        <v>6.3500000000000001E-2</v>
      </c>
      <c r="D44">
        <f t="shared" si="32"/>
        <v>99186.524644460005</v>
      </c>
      <c r="E44">
        <f t="shared" si="33"/>
        <v>296.65023732000003</v>
      </c>
      <c r="F44">
        <f t="shared" si="34"/>
        <v>1.1651688432</v>
      </c>
      <c r="G44" s="1">
        <f t="shared" si="35"/>
        <v>6.0007233999999997E-5</v>
      </c>
      <c r="I44">
        <f t="shared" si="36"/>
        <v>-3.5720734012052141E-2</v>
      </c>
      <c r="J44">
        <f t="shared" si="37"/>
        <v>544.22078159520004</v>
      </c>
      <c r="K44">
        <f t="shared" si="38"/>
        <v>30.563862367199999</v>
      </c>
      <c r="L44">
        <f t="shared" si="39"/>
        <v>123564.81299999999</v>
      </c>
      <c r="M44">
        <f t="shared" si="40"/>
        <v>9.3598733524799999E-2</v>
      </c>
      <c r="N44">
        <f t="shared" si="40"/>
        <v>-0.62890135379400003</v>
      </c>
      <c r="O44">
        <f t="shared" si="41"/>
        <v>-3.4477864208694843E-2</v>
      </c>
    </row>
    <row r="45" spans="1:15" x14ac:dyDescent="0.3">
      <c r="C45">
        <f t="shared" si="31"/>
        <v>6.3500000000000001E-2</v>
      </c>
      <c r="D45">
        <f t="shared" si="32"/>
        <v>99186.524644460005</v>
      </c>
      <c r="E45">
        <f t="shared" si="33"/>
        <v>296.65023732000003</v>
      </c>
      <c r="F45">
        <f t="shared" si="34"/>
        <v>1.1651688432</v>
      </c>
      <c r="G45" s="1">
        <f t="shared" si="35"/>
        <v>6.0007233999999997E-5</v>
      </c>
      <c r="I45">
        <f t="shared" si="36"/>
        <v>-5.8419486189828995E-4</v>
      </c>
      <c r="J45">
        <f t="shared" si="37"/>
        <v>539.34280784279997</v>
      </c>
      <c r="K45">
        <f t="shared" si="38"/>
        <v>30.426580020480003</v>
      </c>
      <c r="L45">
        <f t="shared" si="39"/>
        <v>123009.80499999999</v>
      </c>
      <c r="M45">
        <f t="shared" si="40"/>
        <v>0.19986123801420003</v>
      </c>
      <c r="N45">
        <f t="shared" si="40"/>
        <v>-0.101705881368</v>
      </c>
      <c r="O45">
        <f t="shared" si="41"/>
        <v>-1.56939322998699E-3</v>
      </c>
    </row>
    <row r="46" spans="1:15" x14ac:dyDescent="0.3">
      <c r="C46">
        <f t="shared" si="31"/>
        <v>6.3500000000000001E-2</v>
      </c>
      <c r="D46">
        <f t="shared" si="32"/>
        <v>99186.524644460005</v>
      </c>
      <c r="E46">
        <f t="shared" si="33"/>
        <v>296.65023732000003</v>
      </c>
      <c r="F46">
        <f t="shared" si="34"/>
        <v>1.1651688432</v>
      </c>
      <c r="G46" s="1">
        <f t="shared" si="35"/>
        <v>6.0007233999999997E-5</v>
      </c>
      <c r="I46">
        <f t="shared" si="36"/>
        <v>3.3504794355082988E-2</v>
      </c>
      <c r="J46">
        <f t="shared" si="37"/>
        <v>542.99434168640005</v>
      </c>
      <c r="K46">
        <f t="shared" si="38"/>
        <v>30.529404117600002</v>
      </c>
      <c r="L46">
        <f t="shared" si="39"/>
        <v>123425.508</v>
      </c>
      <c r="M46">
        <f t="shared" si="40"/>
        <v>0.24093890387280001</v>
      </c>
      <c r="N46">
        <f t="shared" si="40"/>
        <v>0.34168686106379997</v>
      </c>
      <c r="O46">
        <f t="shared" si="41"/>
        <v>2.6225637279589455E-2</v>
      </c>
    </row>
    <row r="47" spans="1:15" x14ac:dyDescent="0.3">
      <c r="C47">
        <f t="shared" si="31"/>
        <v>6.3500000000000001E-2</v>
      </c>
      <c r="D47">
        <f t="shared" si="32"/>
        <v>99186.524644460005</v>
      </c>
      <c r="E47">
        <f t="shared" si="33"/>
        <v>296.65023732000003</v>
      </c>
      <c r="F47">
        <f t="shared" si="34"/>
        <v>1.1651688432</v>
      </c>
      <c r="G47" s="1">
        <f t="shared" si="35"/>
        <v>6.0007233999999997E-5</v>
      </c>
      <c r="I47">
        <f t="shared" si="36"/>
        <v>7.1305227971759449E-2</v>
      </c>
      <c r="J47">
        <f t="shared" si="37"/>
        <v>540.96493802800001</v>
      </c>
      <c r="K47">
        <f t="shared" si="38"/>
        <v>30.472300477680001</v>
      </c>
      <c r="L47">
        <f t="shared" si="39"/>
        <v>123194.641</v>
      </c>
      <c r="M47">
        <f t="shared" si="40"/>
        <v>0.30018670326960001</v>
      </c>
      <c r="N47">
        <f t="shared" si="40"/>
        <v>0.91934578803059996</v>
      </c>
      <c r="O47">
        <f t="shared" si="41"/>
        <v>6.2273066455217907E-2</v>
      </c>
    </row>
    <row r="48" spans="1:15" x14ac:dyDescent="0.3">
      <c r="C48">
        <f t="shared" si="31"/>
        <v>6.3500000000000001E-2</v>
      </c>
      <c r="D48">
        <f t="shared" si="32"/>
        <v>99186.524644460005</v>
      </c>
      <c r="E48">
        <f t="shared" si="33"/>
        <v>296.65023732000003</v>
      </c>
      <c r="F48">
        <f t="shared" si="34"/>
        <v>1.1651688432</v>
      </c>
      <c r="G48" s="1">
        <f t="shared" si="35"/>
        <v>6.0007233999999997E-5</v>
      </c>
      <c r="I48">
        <f t="shared" si="36"/>
        <v>0.10375000463415825</v>
      </c>
      <c r="J48">
        <f t="shared" si="37"/>
        <v>508.67960379959999</v>
      </c>
      <c r="K48">
        <f t="shared" si="38"/>
        <v>29.549005651680002</v>
      </c>
      <c r="L48">
        <f t="shared" si="39"/>
        <v>119461.914</v>
      </c>
      <c r="M48">
        <f t="shared" si="40"/>
        <v>0.33508112091719999</v>
      </c>
      <c r="N48">
        <f t="shared" si="40"/>
        <v>1.4653616347944001</v>
      </c>
      <c r="O48">
        <f t="shared" si="41"/>
        <v>9.3812577038516295E-2</v>
      </c>
    </row>
    <row r="49" spans="3:15" x14ac:dyDescent="0.3">
      <c r="C49">
        <f t="shared" si="31"/>
        <v>6.3500000000000001E-2</v>
      </c>
      <c r="D49">
        <f t="shared" si="32"/>
        <v>99186.524644460005</v>
      </c>
      <c r="E49">
        <f t="shared" si="33"/>
        <v>296.65023732000003</v>
      </c>
      <c r="F49">
        <f t="shared" si="34"/>
        <v>1.1651688432</v>
      </c>
      <c r="G49" s="1">
        <f t="shared" si="35"/>
        <v>6.0007233999999997E-5</v>
      </c>
      <c r="I49">
        <f t="shared" si="36"/>
        <v>0.13854664963913246</v>
      </c>
      <c r="J49">
        <f t="shared" si="37"/>
        <v>536.64026876560001</v>
      </c>
      <c r="K49">
        <f t="shared" si="38"/>
        <v>30.350252095920002</v>
      </c>
      <c r="L49">
        <f t="shared" si="39"/>
        <v>122701.219</v>
      </c>
      <c r="M49">
        <f t="shared" si="40"/>
        <v>0.37413627010620004</v>
      </c>
      <c r="N49">
        <f t="shared" si="40"/>
        <v>2.0347161353610002</v>
      </c>
      <c r="O49">
        <f t="shared" si="41"/>
        <v>0.12577232906003238</v>
      </c>
    </row>
    <row r="50" spans="3:15" x14ac:dyDescent="0.3">
      <c r="C50">
        <f t="shared" si="31"/>
        <v>6.3500000000000001E-2</v>
      </c>
      <c r="D50">
        <f t="shared" si="32"/>
        <v>99186.524644460005</v>
      </c>
      <c r="E50">
        <f t="shared" si="33"/>
        <v>296.65023732000003</v>
      </c>
      <c r="F50">
        <f t="shared" si="34"/>
        <v>1.1651688432</v>
      </c>
      <c r="G50" s="1">
        <f t="shared" si="35"/>
        <v>6.0007233999999997E-5</v>
      </c>
      <c r="I50">
        <f t="shared" si="36"/>
        <v>0.17510779127647932</v>
      </c>
      <c r="J50">
        <f t="shared" si="37"/>
        <v>552.18560834720006</v>
      </c>
      <c r="K50">
        <f t="shared" si="38"/>
        <v>30.7867068288</v>
      </c>
      <c r="L50">
        <f t="shared" si="39"/>
        <v>124465.742</v>
      </c>
      <c r="M50">
        <f t="shared" si="40"/>
        <v>0.48970898801999996</v>
      </c>
      <c r="N50">
        <f t="shared" si="40"/>
        <v>2.4784268810406003</v>
      </c>
      <c r="O50">
        <f t="shared" si="41"/>
        <v>0.14918603822329474</v>
      </c>
    </row>
    <row r="51" spans="3:15" x14ac:dyDescent="0.3">
      <c r="C51">
        <f t="shared" si="31"/>
        <v>6.3500000000000001E-2</v>
      </c>
      <c r="D51">
        <f t="shared" si="32"/>
        <v>99186.524644460005</v>
      </c>
      <c r="E51">
        <f t="shared" si="33"/>
        <v>296.65023732000003</v>
      </c>
      <c r="F51">
        <f t="shared" si="34"/>
        <v>1.1651688432</v>
      </c>
      <c r="G51" s="1">
        <f t="shared" si="35"/>
        <v>6.0007233999999997E-5</v>
      </c>
      <c r="I51">
        <f t="shared" si="36"/>
        <v>0.20907768603208859</v>
      </c>
      <c r="J51">
        <f t="shared" si="37"/>
        <v>539.91176343800009</v>
      </c>
      <c r="K51">
        <f t="shared" si="38"/>
        <v>30.44262319896</v>
      </c>
      <c r="L51">
        <f t="shared" si="39"/>
        <v>123074.664</v>
      </c>
      <c r="M51">
        <f t="shared" si="40"/>
        <v>0.53312833033319995</v>
      </c>
      <c r="N51">
        <f t="shared" si="40"/>
        <v>2.5941112492764002</v>
      </c>
      <c r="O51">
        <f t="shared" si="41"/>
        <v>0.15363460249314731</v>
      </c>
    </row>
    <row r="52" spans="3:15" x14ac:dyDescent="0.3">
      <c r="C52">
        <f t="shared" si="31"/>
        <v>6.3500000000000001E-2</v>
      </c>
      <c r="D52">
        <f t="shared" si="32"/>
        <v>99186.524644460005</v>
      </c>
      <c r="E52">
        <f t="shared" si="33"/>
        <v>296.65023732000003</v>
      </c>
      <c r="F52">
        <f t="shared" si="34"/>
        <v>1.1651688432</v>
      </c>
      <c r="G52" s="1">
        <f t="shared" si="35"/>
        <v>6.0007233999999997E-5</v>
      </c>
      <c r="I52">
        <f t="shared" si="36"/>
        <v>0.24295659153780363</v>
      </c>
      <c r="J52">
        <f t="shared" si="37"/>
        <v>546.74316059360001</v>
      </c>
      <c r="K52">
        <f t="shared" si="38"/>
        <v>30.634611628800002</v>
      </c>
      <c r="L52">
        <f t="shared" si="39"/>
        <v>123850.844</v>
      </c>
      <c r="M52">
        <f t="shared" si="40"/>
        <v>0.61191742708320007</v>
      </c>
      <c r="N52">
        <f t="shared" si="40"/>
        <v>2.7353064261054003</v>
      </c>
      <c r="O52">
        <f t="shared" si="41"/>
        <v>0.1594188983189358</v>
      </c>
    </row>
    <row r="53" spans="3:15" x14ac:dyDescent="0.3">
      <c r="C53">
        <f t="shared" si="31"/>
        <v>6.3500000000000001E-2</v>
      </c>
      <c r="D53">
        <f t="shared" si="32"/>
        <v>99186.524644460005</v>
      </c>
      <c r="E53">
        <f t="shared" si="33"/>
        <v>296.65023732000003</v>
      </c>
      <c r="F53">
        <f t="shared" si="34"/>
        <v>1.1651688432</v>
      </c>
      <c r="G53" s="1">
        <f t="shared" si="35"/>
        <v>6.0007233999999997E-5</v>
      </c>
      <c r="I53">
        <f t="shared" si="36"/>
        <v>0.27895441925789016</v>
      </c>
      <c r="J53">
        <f t="shared" si="37"/>
        <v>567.45150330599995</v>
      </c>
      <c r="K53">
        <f t="shared" si="38"/>
        <v>31.209374208000003</v>
      </c>
      <c r="L53">
        <f t="shared" si="39"/>
        <v>126174.516</v>
      </c>
      <c r="M53">
        <f t="shared" si="40"/>
        <v>0.71395020813900001</v>
      </c>
      <c r="N53">
        <f t="shared" si="40"/>
        <v>2.8307564198297999</v>
      </c>
      <c r="O53">
        <f t="shared" si="41"/>
        <v>0.16397598113162803</v>
      </c>
    </row>
    <row r="54" spans="3:15" x14ac:dyDescent="0.3">
      <c r="C54">
        <f t="shared" si="31"/>
        <v>6.3500000000000001E-2</v>
      </c>
      <c r="D54">
        <f t="shared" si="32"/>
        <v>99186.524644460005</v>
      </c>
      <c r="E54">
        <f t="shared" si="33"/>
        <v>296.65023732000003</v>
      </c>
      <c r="F54">
        <f t="shared" si="34"/>
        <v>1.1651688432</v>
      </c>
      <c r="G54" s="1">
        <f t="shared" si="35"/>
        <v>6.0007233999999997E-5</v>
      </c>
      <c r="I54">
        <f t="shared" si="36"/>
        <v>0.31265730481788306</v>
      </c>
      <c r="J54">
        <f t="shared" si="37"/>
        <v>546.06512989520002</v>
      </c>
      <c r="K54">
        <f t="shared" si="38"/>
        <v>30.615610396800005</v>
      </c>
      <c r="L54">
        <f t="shared" si="39"/>
        <v>123774.023</v>
      </c>
      <c r="M54">
        <f t="shared" si="40"/>
        <v>0.75035524129859998</v>
      </c>
      <c r="N54">
        <f t="shared" si="40"/>
        <v>2.8654637008620001</v>
      </c>
      <c r="O54">
        <f t="shared" si="41"/>
        <v>0.16667211787139594</v>
      </c>
    </row>
    <row r="55" spans="3:15" x14ac:dyDescent="0.3">
      <c r="C55">
        <f t="shared" si="31"/>
        <v>6.3500000000000001E-2</v>
      </c>
      <c r="D55">
        <f t="shared" si="32"/>
        <v>99186.524644460005</v>
      </c>
      <c r="E55">
        <f t="shared" si="33"/>
        <v>296.65023732000003</v>
      </c>
      <c r="F55">
        <f t="shared" si="34"/>
        <v>1.1651688432</v>
      </c>
      <c r="G55" s="1">
        <f t="shared" si="35"/>
        <v>6.0007233999999997E-5</v>
      </c>
      <c r="I55">
        <f t="shared" si="36"/>
        <v>0.34995849555413988</v>
      </c>
      <c r="J55">
        <f t="shared" si="37"/>
        <v>544.38225687440001</v>
      </c>
      <c r="K55">
        <f t="shared" si="38"/>
        <v>30.568396876800001</v>
      </c>
      <c r="L55">
        <f t="shared" si="39"/>
        <v>123583.148</v>
      </c>
      <c r="M55">
        <f t="shared" si="40"/>
        <v>0.81209159737440006</v>
      </c>
      <c r="N55">
        <f t="shared" si="40"/>
        <v>2.9433732955536001</v>
      </c>
      <c r="O55">
        <f t="shared" si="41"/>
        <v>0.17174462167572607</v>
      </c>
    </row>
    <row r="56" spans="3:15" x14ac:dyDescent="0.3">
      <c r="C56">
        <f t="shared" si="31"/>
        <v>6.3500000000000001E-2</v>
      </c>
      <c r="D56">
        <f t="shared" si="32"/>
        <v>99186.524644460005</v>
      </c>
      <c r="E56">
        <f t="shared" si="33"/>
        <v>296.65023732000003</v>
      </c>
      <c r="F56">
        <f t="shared" si="34"/>
        <v>1.1651688432</v>
      </c>
      <c r="G56" s="1">
        <f t="shared" si="35"/>
        <v>6.0007233999999997E-5</v>
      </c>
      <c r="I56">
        <f t="shared" si="36"/>
        <v>0.38474084980319873</v>
      </c>
      <c r="J56">
        <f t="shared" si="37"/>
        <v>536.32055874440005</v>
      </c>
      <c r="K56">
        <f t="shared" si="38"/>
        <v>30.34121081352</v>
      </c>
      <c r="L56">
        <f t="shared" si="39"/>
        <v>122664.67200000001</v>
      </c>
      <c r="M56">
        <f t="shared" si="40"/>
        <v>0.88555555203359992</v>
      </c>
      <c r="N56">
        <f t="shared" si="40"/>
        <v>3.1576710981312002</v>
      </c>
      <c r="O56">
        <f t="shared" si="41"/>
        <v>0.18363113796018091</v>
      </c>
    </row>
  </sheetData>
  <mergeCells count="2">
    <mergeCell ref="A40:O40"/>
    <mergeCell ref="A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N29" sqref="N29"/>
    </sheetView>
  </sheetViews>
  <sheetFormatPr defaultColWidth="11.19921875" defaultRowHeight="15.6" x14ac:dyDescent="0.3"/>
  <sheetData>
    <row r="1" spans="1:9" ht="16.2" thickBot="1" x14ac:dyDescent="0.35">
      <c r="B1" s="31" t="s">
        <v>66</v>
      </c>
      <c r="C1" s="32"/>
      <c r="D1" s="32"/>
      <c r="E1" s="32"/>
      <c r="F1" s="31" t="s">
        <v>72</v>
      </c>
      <c r="G1" s="32"/>
      <c r="H1" s="32"/>
      <c r="I1" s="33"/>
    </row>
    <row r="2" spans="1:9" ht="16.2" thickBot="1" x14ac:dyDescent="0.3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3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3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3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3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3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3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3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3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3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3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3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3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3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6.2" thickBot="1" x14ac:dyDescent="0.3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defaultColWidth="11.19921875" defaultRowHeight="15.6" x14ac:dyDescent="0.3"/>
  <sheetData>
    <row r="1" spans="1:9" ht="16.2" thickBot="1" x14ac:dyDescent="0.3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6.2" thickBot="1" x14ac:dyDescent="0.3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3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3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3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3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3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3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3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3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3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3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3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3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3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6.2" thickBot="1" x14ac:dyDescent="0.3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zoomScale="89" workbookViewId="0">
      <selection activeCell="M38" sqref="M38"/>
    </sheetView>
  </sheetViews>
  <sheetFormatPr defaultColWidth="11.19921875" defaultRowHeight="15.6" x14ac:dyDescent="0.3"/>
  <cols>
    <col min="2" max="2" width="14.5" bestFit="1" customWidth="1"/>
    <col min="6" max="6" width="14.5" bestFit="1" customWidth="1"/>
  </cols>
  <sheetData>
    <row r="1" spans="1:9" ht="16.2" thickBot="1" x14ac:dyDescent="0.3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6.2" thickBot="1" x14ac:dyDescent="0.3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3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3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3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3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3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3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3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0.67084197884189767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3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3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3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3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3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3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6.2" thickBot="1" x14ac:dyDescent="0.3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3">
      <c r="A19" s="29" t="s">
        <v>83</v>
      </c>
      <c r="B19" s="29"/>
      <c r="C19" s="29"/>
    </row>
    <row r="20" spans="1:3" x14ac:dyDescent="0.3">
      <c r="A20" s="2" t="s">
        <v>84</v>
      </c>
      <c r="B20" s="2" t="s">
        <v>85</v>
      </c>
      <c r="C20" s="2" t="s">
        <v>86</v>
      </c>
    </row>
    <row r="21" spans="1:3" x14ac:dyDescent="0.3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defaultColWidth="11.19921875" defaultRowHeight="15.6" x14ac:dyDescent="0.3"/>
  <sheetData>
    <row r="1" spans="1:13" ht="16.2" thickBot="1" x14ac:dyDescent="0.35">
      <c r="B1" s="31" t="s">
        <v>79</v>
      </c>
      <c r="C1" s="33"/>
      <c r="D1" s="31" t="s">
        <v>80</v>
      </c>
      <c r="E1" s="33"/>
      <c r="F1" s="31" t="s">
        <v>79</v>
      </c>
      <c r="G1" s="33"/>
      <c r="H1" s="31" t="s">
        <v>80</v>
      </c>
      <c r="I1" s="33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6.2" thickBot="1" x14ac:dyDescent="0.3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6.2" thickBot="1" x14ac:dyDescent="0.3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6.2" thickBot="1" x14ac:dyDescent="0.3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6.2" thickBot="1" x14ac:dyDescent="0.3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6.2" thickBot="1" x14ac:dyDescent="0.3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6.2" thickBot="1" x14ac:dyDescent="0.3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6.2" thickBot="1" x14ac:dyDescent="0.3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6.2" thickBot="1" x14ac:dyDescent="0.3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6.2" thickBot="1" x14ac:dyDescent="0.3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6.2" thickBot="1" x14ac:dyDescent="0.3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6.2" thickBot="1" x14ac:dyDescent="0.3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6.2" thickBot="1" x14ac:dyDescent="0.3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6.2" thickBot="1" x14ac:dyDescent="0.3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6.2" thickBot="1" x14ac:dyDescent="0.3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6.2" thickBot="1" x14ac:dyDescent="0.3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Shyam</cp:lastModifiedBy>
  <dcterms:created xsi:type="dcterms:W3CDTF">2022-11-29T21:42:43Z</dcterms:created>
  <dcterms:modified xsi:type="dcterms:W3CDTF">2022-12-06T04:07:38Z</dcterms:modified>
</cp:coreProperties>
</file>